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amily\Documents\IPD\RDI Project\"/>
    </mc:Choice>
  </mc:AlternateContent>
  <bookViews>
    <workbookView xWindow="0" yWindow="0" windowWidth="20490" windowHeight="7755" activeTab="2"/>
  </bookViews>
  <sheets>
    <sheet name="Ghana" sheetId="6" r:id="rId1"/>
    <sheet name="Tanzania" sheetId="5" r:id="rId2"/>
    <sheet name="Sri Lanka" sheetId="8" r:id="rId3"/>
    <sheet name="Tracker" sheetId="4" r:id="rId4"/>
    <sheet name="Project Changes" sheetId="2" r:id="rId5"/>
  </sheets>
  <calcPr calcId="152511"/>
</workbook>
</file>

<file path=xl/calcChain.xml><?xml version="1.0" encoding="utf-8"?>
<calcChain xmlns="http://schemas.openxmlformats.org/spreadsheetml/2006/main">
  <c r="V423" i="5" l="1"/>
  <c r="T423" i="5"/>
  <c r="AE420" i="5"/>
  <c r="AC420" i="5"/>
  <c r="AA420" i="5"/>
  <c r="Y420" i="5"/>
  <c r="W420" i="5"/>
  <c r="R420" i="5"/>
  <c r="O420" i="5"/>
  <c r="AC417" i="5"/>
  <c r="AA417" i="5"/>
  <c r="Y417" i="5"/>
  <c r="W417" i="5"/>
  <c r="U417" i="5"/>
  <c r="R417" i="5"/>
  <c r="BQ381" i="5" l="1"/>
  <c r="BN381" i="5"/>
  <c r="BM381" i="5"/>
  <c r="BL381" i="5"/>
  <c r="BK381" i="5"/>
  <c r="BJ381" i="5"/>
  <c r="BI381" i="5"/>
  <c r="BH381" i="5"/>
  <c r="BG381" i="5"/>
  <c r="BF381" i="5"/>
  <c r="BE381" i="5"/>
  <c r="BA381" i="5"/>
  <c r="AZ381" i="5"/>
  <c r="AR381" i="5"/>
  <c r="AQ381" i="5"/>
  <c r="AO381" i="5"/>
  <c r="AN381" i="5"/>
  <c r="AM381" i="5"/>
  <c r="AL381" i="5"/>
  <c r="AK381" i="5"/>
  <c r="AJ381" i="5"/>
  <c r="Z378" i="6" l="1"/>
  <c r="Q378" i="6"/>
  <c r="BC318" i="6"/>
  <c r="BA318" i="6"/>
  <c r="AY318" i="6"/>
  <c r="AW318" i="6"/>
  <c r="AS318" i="6"/>
  <c r="BU315" i="6"/>
  <c r="BS315" i="6"/>
  <c r="BQ315" i="6"/>
  <c r="BN315" i="6"/>
  <c r="BL315" i="6"/>
  <c r="BJ315" i="6"/>
  <c r="BG315" i="6"/>
  <c r="BE315" i="6"/>
  <c r="BC315" i="6"/>
  <c r="BZ312" i="6"/>
  <c r="BX312" i="6"/>
  <c r="BW312" i="6"/>
  <c r="BV312" i="6"/>
  <c r="BU312" i="6"/>
  <c r="BT312" i="6"/>
  <c r="BS312" i="6"/>
  <c r="BR312" i="6"/>
  <c r="BG309" i="6"/>
  <c r="BC309" i="6"/>
  <c r="BR303" i="6"/>
  <c r="BO303" i="6"/>
  <c r="K90" i="6"/>
  <c r="R204" i="5"/>
  <c r="Q204" i="5"/>
  <c r="P204" i="5"/>
  <c r="U201" i="5"/>
  <c r="T201" i="5"/>
  <c r="S201" i="5"/>
  <c r="X126" i="5"/>
  <c r="U126" i="5"/>
  <c r="T126" i="5"/>
  <c r="J126" i="5"/>
  <c r="O126" i="5"/>
  <c r="AA123" i="5"/>
  <c r="W123" i="5"/>
  <c r="U123" i="5"/>
  <c r="T123" i="5"/>
  <c r="S123" i="5"/>
  <c r="J123" i="5"/>
  <c r="M123" i="5"/>
  <c r="AP120" i="5"/>
  <c r="AN120" i="5"/>
  <c r="AL120" i="5"/>
  <c r="AJ120" i="5"/>
  <c r="AH120" i="5"/>
  <c r="AF120" i="5"/>
  <c r="AC120" i="5"/>
  <c r="AA120" i="5"/>
  <c r="Z120" i="5"/>
  <c r="Y120" i="5"/>
  <c r="X120" i="5"/>
  <c r="W120" i="5"/>
  <c r="J120" i="5"/>
  <c r="P120" i="5" s="1"/>
  <c r="M120" i="5"/>
  <c r="V117" i="5"/>
  <c r="T117" i="5"/>
  <c r="R117" i="5"/>
  <c r="Q117" i="5"/>
  <c r="P117" i="5"/>
  <c r="AQ114" i="5"/>
  <c r="AO114" i="5"/>
  <c r="AM114" i="5"/>
  <c r="AK114" i="5"/>
  <c r="AG114" i="5"/>
  <c r="AE114" i="5"/>
  <c r="AC114" i="5"/>
  <c r="Z114" i="5"/>
  <c r="Y114" i="5"/>
  <c r="X114" i="5"/>
  <c r="W114" i="5"/>
  <c r="J114" i="5"/>
  <c r="P114" i="5" s="1"/>
  <c r="M114" i="5"/>
  <c r="D5" i="4"/>
  <c r="C5" i="4"/>
  <c r="B5" i="4"/>
  <c r="D4" i="4"/>
  <c r="D3" i="4"/>
  <c r="D2" i="4"/>
  <c r="S126" i="5" l="1"/>
  <c r="P123" i="5"/>
</calcChain>
</file>

<file path=xl/comments1.xml><?xml version="1.0" encoding="utf-8"?>
<comments xmlns="http://schemas.openxmlformats.org/spreadsheetml/2006/main">
  <authors>
    <author>Laura Richards</author>
  </authors>
  <commentList>
    <comment ref="Y164" authorId="0" shapeId="0">
      <text>
        <r>
          <rPr>
            <b/>
            <sz val="9"/>
            <color indexed="81"/>
            <rFont val="Tahoma"/>
            <family val="2"/>
          </rPr>
          <t>Laura Richards:</t>
        </r>
        <r>
          <rPr>
            <sz val="9"/>
            <color indexed="81"/>
            <rFont val="Tahoma"/>
            <family val="2"/>
          </rPr>
          <t xml:space="preserve">
</t>
        </r>
      </text>
    </comment>
  </commentList>
</comments>
</file>

<file path=xl/sharedStrings.xml><?xml version="1.0" encoding="utf-8"?>
<sst xmlns="http://schemas.openxmlformats.org/spreadsheetml/2006/main" count="13164" uniqueCount="10145">
  <si>
    <t>ID</t>
  </si>
  <si>
    <t>Donor</t>
  </si>
  <si>
    <t>Name</t>
  </si>
  <si>
    <t>Years</t>
  </si>
  <si>
    <t>Update Year</t>
  </si>
  <si>
    <t>Objective</t>
  </si>
  <si>
    <t>Output Documents</t>
  </si>
  <si>
    <t>Outcome Documents</t>
  </si>
  <si>
    <t>Budget Documents</t>
  </si>
  <si>
    <t>location</t>
  </si>
  <si>
    <t>Budget_Total_USD</t>
  </si>
  <si>
    <t>2015-2016</t>
  </si>
  <si>
    <t>Total projects</t>
  </si>
  <si>
    <t>Cumulative</t>
  </si>
  <si>
    <t>Ghana</t>
  </si>
  <si>
    <t>Sri Lanka</t>
  </si>
  <si>
    <t>Tanzania</t>
  </si>
  <si>
    <t>Total</t>
  </si>
  <si>
    <t>DFID</t>
  </si>
  <si>
    <t>2012-2015</t>
  </si>
  <si>
    <t>2012-2014</t>
  </si>
  <si>
    <t>2006-2009</t>
  </si>
  <si>
    <t>Completed</t>
  </si>
  <si>
    <t>2008-2011</t>
  </si>
  <si>
    <t>2007-2010</t>
  </si>
  <si>
    <t>2013-2017</t>
  </si>
  <si>
    <t>2006-2010</t>
  </si>
  <si>
    <t>2009-2013</t>
  </si>
  <si>
    <t>Datasets published on opendata.go.tz</t>
  </si>
  <si>
    <t>Efforts to publish NECTA Exam results for 2014 on necta.go.tz/brn</t>
  </si>
  <si>
    <t>Efforts to draft a bill, pass it by cabinet and submit to Parliament</t>
  </si>
  <si>
    <t xml:space="preserve">Efforts to conduct a  2014 survey </t>
  </si>
  <si>
    <t>Efforts to prepare a 2013 report</t>
  </si>
  <si>
    <t>Surveys conducted</t>
  </si>
  <si>
    <t>Policy briefs published, with extensive media coverage</t>
  </si>
  <si>
    <t>Outcome_build a Strong partnerships and programming in place with effective partners</t>
  </si>
  <si>
    <t>Outcome_commitments delivered</t>
  </si>
  <si>
    <t>Budget_Total_GBP</t>
  </si>
  <si>
    <t>Budget_Aid to civil society organisations / NGOs_GBP</t>
  </si>
  <si>
    <t>Budget_Aid to international organisations_GBP</t>
  </si>
  <si>
    <t>Budget_Staff Business Travel and Subsistence_GBP</t>
  </si>
  <si>
    <t>Budget_Technical &amp; Advisory services_GBP</t>
  </si>
  <si>
    <t>UKAid, The World Bank</t>
  </si>
  <si>
    <t>Support to Open Government, Data and Accountability in Tanzania (SOGDAT)</t>
  </si>
  <si>
    <t>2014-2018</t>
  </si>
  <si>
    <t>To support Tanzania’s commitment to Open Government and Open Data initiative</t>
  </si>
  <si>
    <t>Established new departments</t>
  </si>
  <si>
    <t>Efforts to complete and endorse the National Action Plan to Combat Desertification document</t>
  </si>
  <si>
    <t>Datasets archived on data catalogue http://data.ihi.or.tz/index.php/catalog/central</t>
  </si>
  <si>
    <t>Board Sub-committees fully operational</t>
  </si>
  <si>
    <t>Individuals under MBA training</t>
  </si>
  <si>
    <t>Efforts to host the annual meeting on Malaria</t>
  </si>
  <si>
    <t>Efforts to organize dissemination events  for the Pay-for-Performance pilot evaluation results</t>
  </si>
  <si>
    <t>Efforts to organize a meeting in collaboration with MoHSW and GIZ to review research findings and policy options to move towards universal coverage as well as harmonization of national health insurance policies and systems across the East Africa region</t>
  </si>
  <si>
    <t xml:space="preserve">Efforts to complete SAVVY scale up </t>
  </si>
  <si>
    <t>Efforts to complete FBIS management restructuring completed and system redesigned</t>
  </si>
  <si>
    <t>Efforts to put centralised live data server in place</t>
  </si>
  <si>
    <t xml:space="preserve">Outcome_Reduce field vehicle running expense_percent </t>
  </si>
  <si>
    <t>Outcome_Reduce general administrative vehicle expenses _percent</t>
  </si>
  <si>
    <t>Outcome_Reduce the vehicle fleet size_percent</t>
  </si>
  <si>
    <t>Outcome_eduction of rented office buildings_USD per year</t>
  </si>
  <si>
    <t>Outcome_academic articles published</t>
  </si>
  <si>
    <t>Outcome_conference presentations</t>
  </si>
  <si>
    <t>Outcome_policy briefs &amp; spotlights created</t>
  </si>
  <si>
    <t>Outcome_website visits each month</t>
  </si>
  <si>
    <t xml:space="preserve">Outcome_digital library downloads per month (average over the year)
</t>
  </si>
  <si>
    <t>Outcome_radio/tv appearances per year</t>
  </si>
  <si>
    <t>Outcome_separate media reports on IHI work per year</t>
  </si>
  <si>
    <t>Outcome_Internal Audit Unit Head appointed fulltime staff</t>
  </si>
  <si>
    <t xml:space="preserve">Outcome_IA work plan of  assignments </t>
  </si>
  <si>
    <t>Outcome_Weekly network connectivity reports show availability_percent</t>
  </si>
  <si>
    <t>Outcome_completion of annual performance reviews for year ended June 2015; including setting of unit and individual objectives 2015/16_percent</t>
  </si>
  <si>
    <t>Outcome_made major reductions to  staff_IHI staff</t>
  </si>
  <si>
    <t>Outcome_mid-level staff graduated to unit-leader positions</t>
  </si>
  <si>
    <t>Core Support to Ifakara Health Institute</t>
  </si>
  <si>
    <t>2013-2016</t>
  </si>
  <si>
    <t>The core support is designed to make IHI more effective, efficient and sustainable institute, allowing it therefore to continue to make advances in public health in Tanzania and globally through  delivering quality research and knowledge.</t>
  </si>
  <si>
    <t>2099 - Annual Review, 2099 - Annual Review 2</t>
  </si>
  <si>
    <t>Budget_Support To Family Planning - Consultant Costs_GBP</t>
  </si>
  <si>
    <t>Budget_Support to Family Planning_GBP</t>
  </si>
  <si>
    <t>Support to Family Planning</t>
  </si>
  <si>
    <t>2010-2011</t>
  </si>
  <si>
    <t>To improve women's access to a range of contraceptives through the health clinics and centres across Tanzania</t>
  </si>
  <si>
    <t>Support Malaria Prevention- Hang-Up Campaign for Bed Nets</t>
  </si>
  <si>
    <t>2009-2010</t>
  </si>
  <si>
    <t>To improve malaria prevention knowledge and practices at the household and community levels</t>
  </si>
  <si>
    <t>Number of people in urban areas provided with access to Improved Water Sources under the project</t>
  </si>
  <si>
    <t>Number of people in rural areas provided with access to Improved Water Sources under the project</t>
  </si>
  <si>
    <t>Basin Water Offices fully operational and implementing an approved plan for integrarted basin water management</t>
  </si>
  <si>
    <t>Number of people with access to improved sanitaiton under the project</t>
  </si>
  <si>
    <t>Direct project beneficiaries</t>
  </si>
  <si>
    <t>Central Water Board functional</t>
  </si>
  <si>
    <t>Water points developed in program area</t>
  </si>
  <si>
    <t>Urban Water and Sewerage Authority (UWSA) registered as Category A</t>
  </si>
  <si>
    <t>New piped household water connections</t>
  </si>
  <si>
    <t>BWO capturing essential IWRM information</t>
  </si>
  <si>
    <t>Integrated River and Lake Basin Development and Management Plans approved</t>
  </si>
  <si>
    <t>Catchments and sub-catchments committees established and functioning in all basins</t>
  </si>
  <si>
    <t>BWOs granting, monitoring, and enforcing water rights and pollution control</t>
  </si>
  <si>
    <t>Villages which signed the declaration to improve household sanitation</t>
  </si>
  <si>
    <t>Outcome_program districts with fully-staffed RWSS teams implementing a fully participatory sector plan</t>
  </si>
  <si>
    <t>Outcome_program village water committees/ COWSOs registered as legal entities_Percent</t>
  </si>
  <si>
    <t>Outcome_Female Beneficiaries_Percent</t>
  </si>
  <si>
    <t xml:space="preserve">Budget_Component 1-Basin
Level: Strengthening of
Water Resources
Management Framework_Local Investment_USD_million </t>
  </si>
  <si>
    <t xml:space="preserve">Budget_Component 1-Basin
Level: Strengthening of
Water Resources
Management Framework_Foreign Investment_USD_million </t>
  </si>
  <si>
    <t xml:space="preserve">Budget_Component 1-Basin
Level: Strengthening of
Water Resources
Management Framework_Total Investment_USD_million </t>
  </si>
  <si>
    <t xml:space="preserve">Budget_Component 1-Basin
Level: Strengthening of
Water Resources
Management Framework_Total GoT Share_USD_million </t>
  </si>
  <si>
    <t xml:space="preserve">Budget_Component 1-Basin
Level: Strengthening of
Water Resources
Management Framework_Total Cofinancing_USD_million </t>
  </si>
  <si>
    <t xml:space="preserve">Budget_Component 1-Basin
Level: Strengthening of
Water Resources
Management Framework_Total IDA_USD_million </t>
  </si>
  <si>
    <t xml:space="preserve">Budget_Component 2-Local level: Scaling-Up of Rural WSS
Services Delivery to meet MDGs_Local Investment_USD_million </t>
  </si>
  <si>
    <t xml:space="preserve">Budget_Component 2-Local level: Scaling-Up of Rural WSS
Services Delivery to meet MDGs_Foreign Investment_USD_million </t>
  </si>
  <si>
    <t xml:space="preserve">Budget_Component 2-Local level: Scaling-Up of Rural WSS
Services Delivery to meet MDGs_Total Investment_USD_million </t>
  </si>
  <si>
    <t xml:space="preserve">Budget_Component 2-Local level: Scaling-Up of Rural WSS
Services Delivery to meet MDGs_Total GoT Share_USD_million </t>
  </si>
  <si>
    <t xml:space="preserve">Budget_Component 2-Local level: Scaling-Up of Rural WSS
Services Delivery to meet MDGs_Total Cofinancing _USD_million </t>
  </si>
  <si>
    <t xml:space="preserve">Budget_Component 2-Local level: Scaling-Up of Rural WSS
Services Delivery to meet MDGs_Total IDA _USD_million </t>
  </si>
  <si>
    <t>Budget_ Component 3-Utility Level: Scaling up of Urban WSS Services Delivery to
meet MDGs_Local Investment_USD_million</t>
  </si>
  <si>
    <t>Budget_ Component 3-Utility Level: Scaling up of Urban WSS Services Delivery to
meet MDGs_Foreign Investment_USD_million</t>
  </si>
  <si>
    <t>Budget_ Component 3-Utility Level: Scaling up of Urban WSS Services Delivery to
meet MDGs_Total Investment_USD_million</t>
  </si>
  <si>
    <t>Budget_ Component 3-Utility Level: Scaling up of Urban WSS Services Delivery to
meet MDGs_Total GoT Share_USD_million</t>
  </si>
  <si>
    <t>Budget_ Component 3-Utility Level: Scaling up of Urban WSS Services Delivery to
meet MDGs_Total Cofinancing_USD_million</t>
  </si>
  <si>
    <t>Budget_ Component 3-Utility Level: Scaling up of Urban WSS Services Delivery to
meet MDGs_Total IDA_USD_million</t>
  </si>
  <si>
    <t>Budget_Component 4-National Level: Support to
Institutional Strengthening
and Capacity Building_Local Investment_USD_million</t>
  </si>
  <si>
    <t>Budget_Component 4-National Level: Support to
Institutional Strengthening
and Capacity Building_Foreign Investment_USD_million</t>
  </si>
  <si>
    <t>Budget_Component 4-National Level: Support to
Institutional Strengthening
and Capacity Building_Total Investment_USD_million</t>
  </si>
  <si>
    <t>Budget_Component 4-National Level: Support to
Institutional Strengthening
and Capacity Building_GoT Share_USD_million</t>
  </si>
  <si>
    <t>Budget_Component 4-National Level: Support to
Institutional Strengthening
and Capacity Building_Total Cofinancing_USD_million</t>
  </si>
  <si>
    <t>Budget_Component 4-National Level: Support to
Institutional Strengthening
and Capacity Building_Total IDA_USD_million</t>
  </si>
  <si>
    <t>Budget_Total Project Cost_USD_million</t>
  </si>
  <si>
    <t>World Bank</t>
  </si>
  <si>
    <t>Water Sector Support Project</t>
  </si>
  <si>
    <t>2007 - 2015</t>
  </si>
  <si>
    <t>Support the GOT's poverty alleviation strategy through improvements in  governance of water
resources management and the sustainable delivery of water supply and sanitation services.</t>
  </si>
  <si>
    <t xml:space="preserve">2001- Implementation Status and Results Report, 2001- Project Appraisal, 2001- Project Appraisal, webpage  </t>
  </si>
  <si>
    <t xml:space="preserve">2001- Implementation Status and Results Report, 2001- Project Appraisal, 2001- Project Appraisal, webpage </t>
  </si>
  <si>
    <t>2001- Project Appraisal, 2001- Project Appraisal, 2001- Project Information, webpage</t>
  </si>
  <si>
    <t>Female beneficiaries</t>
  </si>
  <si>
    <t>Flow of private funds into the agriculture sector_TZS_million</t>
  </si>
  <si>
    <t>Irrigation Area developed_hectare</t>
  </si>
  <si>
    <t>Agricultural marketing regulations and legislations in place</t>
  </si>
  <si>
    <t>Smallholder households participating in contract farming and marketing outgrower schemes</t>
  </si>
  <si>
    <t>Private agricultural service providers in LGAs contracted for service delivery</t>
  </si>
  <si>
    <t>Productivity of rice in irrigation schemes_metric ton</t>
  </si>
  <si>
    <t>Dip tanks constructed</t>
  </si>
  <si>
    <t>Markets (Warehouses) constructed</t>
  </si>
  <si>
    <t>Irrigation Schemes</t>
  </si>
  <si>
    <t>Outcome_Farmers receiving visits from private and public extension staff_percent</t>
  </si>
  <si>
    <t>Outcome_Ratio of processed exported agricultural products to total exported agricultural products_percent</t>
  </si>
  <si>
    <t>Outcome_Improved seeds_percent</t>
  </si>
  <si>
    <t>Outcome_Fertilizer usage_percent</t>
  </si>
  <si>
    <t>Outcome_Improved Livestock Breeds_percent</t>
  </si>
  <si>
    <t>Outcome_LGAs that qualify to receive performance bonus_percent</t>
  </si>
  <si>
    <t>Budget_Local Level Support_USD_million</t>
  </si>
  <si>
    <t>Budget_Local Level Support financed by IDA_USD_million</t>
  </si>
  <si>
    <t>Budget_National Level Support_USD_million</t>
  </si>
  <si>
    <t>Budget_National Level Support financed by IDA_USD_million</t>
  </si>
  <si>
    <t xml:space="preserve">World Bank </t>
  </si>
  <si>
    <t>Agricultural Sector Development Project</t>
  </si>
  <si>
    <t>2006 - 2016</t>
  </si>
  <si>
    <t>(i)To enable farmers to have better access to and use of agricultural knowledge, technologies, marketing systems and infrastructure; and (ii) to
promote agricultural private investment based on an improved regulatory and policy environment.</t>
  </si>
  <si>
    <t>2002- Implementation Status and Results Report, 2002- Project Appraisal, webpage</t>
  </si>
  <si>
    <t>2002- Project Appraisal, webpage</t>
  </si>
  <si>
    <t>Outcome_Institutional deliveries_percent</t>
  </si>
  <si>
    <t xml:space="preserve">Outcome_ante-natal care (ANC) attendees receiving at least 2 doses of intermittent preventive treatment (IPT2) for malaria_percent </t>
  </si>
  <si>
    <t>Outcome_Pregnant women attending 4 or more ante-natal care (ANC) visits_Percent</t>
  </si>
  <si>
    <t>Outcome_Primary health care (PHC) facilities with 3- Star Ratings and Above_Percent</t>
  </si>
  <si>
    <t>Outcome_ Proportion of children 12-59 months receiving at least one dose of Vitamin A during the previous year_percent</t>
  </si>
  <si>
    <t>Outcome_Share of health in total government budget_percent</t>
  </si>
  <si>
    <t>Outcome_Local Government Authorities (LGAs) with functional Council Health Service Boards_percent</t>
  </si>
  <si>
    <t>Outcome_ Health facilities with continuous availability of 10 tracer medicines in the past year_percent</t>
  </si>
  <si>
    <t>Outcome_Completeness of quarterly Health Information System (HMIS) data entered in District Health Information System (DHIS) by LGA (by the end of month after quarter ends)_percent</t>
  </si>
  <si>
    <t>Budget_Total Cost_USD_million</t>
  </si>
  <si>
    <t>Budget_Cost of program relative to GoT health sector budget over 5 years_percent</t>
  </si>
  <si>
    <t>Strengthening Primary Health Care for Results</t>
  </si>
  <si>
    <t>2015 - 2020</t>
  </si>
  <si>
    <t>To improve the quality of primary health care (PHC) services nationwide with a focus on maternal, neonatal and child health (MNCH) services.</t>
  </si>
  <si>
    <t>2005- Implementation Status and Results Report</t>
  </si>
  <si>
    <t>2005- Project Appraisal, webpage</t>
  </si>
  <si>
    <t>Percent of households in target districts utilizing fortified maize flour in the last month</t>
  </si>
  <si>
    <t>Number of Community health workers and millers receiving training</t>
  </si>
  <si>
    <t>Number of District staff receiving training (on ENA and FF)</t>
  </si>
  <si>
    <t>Percent of planned supervision and support activities in the intervention areas having been conducted by districts</t>
  </si>
  <si>
    <t>Number of concrete scale-up plans developed and implemented/ready to be implemented</t>
  </si>
  <si>
    <t>Amount of Fortificants purchased and distributed</t>
  </si>
  <si>
    <t>Amount of Micronutrient powder sachets purchased and distributed</t>
  </si>
  <si>
    <t>Outcome_Percent decrease in Vitamin A deficiency in the rural populations covered by the intervention, compared to those not covered</t>
  </si>
  <si>
    <t>Outcome_Percent Decrease in Anemia in the rural populations covered by the intervention, compared to those not covered - women</t>
  </si>
  <si>
    <t>Outcome_Percent decrease in Anemia in the rural populations covered by the intervention, compared to those not covered - children</t>
  </si>
  <si>
    <t>Outcome_Proof that the rural programs established under the grant are sustainable once direct financial support ends --proportion of revolving funds that are still operating at the end of the project</t>
  </si>
  <si>
    <t xml:space="preserve">Outcome_Percent of children 6-23mo in target districts utilizing micronutrient powders at least once in the last month </t>
  </si>
  <si>
    <t>Outcome_ Percent  of women reported utilizing fortified maize flour</t>
  </si>
  <si>
    <t>Outcome_Total beneficiaries including all members of the households consuming fortified flour</t>
  </si>
  <si>
    <t>Outcome_Percent of children 6-23mo in target districts who received micronutrient powders at least once in the last month</t>
  </si>
  <si>
    <t>Outcome_Percent of targeted hammer mills fortifying maize flour at least once in the last month</t>
  </si>
  <si>
    <t>Outcome_Percent of health facilities in target districts with (i) MNP and (ii) premix in stock</t>
  </si>
  <si>
    <t xml:space="preserve">Budget_Amount disbursed_USD Millions </t>
  </si>
  <si>
    <t>The World Bank</t>
  </si>
  <si>
    <t xml:space="preserve">Rural Food Fortification Project in Tanzania </t>
  </si>
  <si>
    <t>2011-2015</t>
  </si>
  <si>
    <t>The objective of the Project is "to demonstrate workable and sustainable approaches for addressing micro-nutrient deficiencies inrural Tanzania, thereby providing models for the future roll out of life-saving food fortification interventions in    those areas ofTanzania not reached by the national food fortification program"</t>
  </si>
  <si>
    <t>2007-Implementation Status and Results Report</t>
  </si>
  <si>
    <t>Location</t>
  </si>
  <si>
    <t>Iringa Region</t>
  </si>
  <si>
    <t>Hectares of Landscapes that incorporate biodiversity considerations as per IUCN classification criteria for protected areas areconserved</t>
  </si>
  <si>
    <t>Hectares of new areas outside protected areas managed as biodiversity-friendly</t>
  </si>
  <si>
    <t>Number of Direct project beneficiaries</t>
  </si>
  <si>
    <t xml:space="preserve">Percent of Female beneficiaries </t>
  </si>
  <si>
    <t>Budget_Institutional capacity building for the management of the Kihansi catchment_USD Million</t>
  </si>
  <si>
    <t>Budget_ Conserve endangered species in    the Kihansi catchment_USD Million</t>
  </si>
  <si>
    <t>Budget_Project Management_USD</t>
  </si>
  <si>
    <t>Budget_Amount of loans disbursed_USD Million</t>
  </si>
  <si>
    <t xml:space="preserve">Kihansi Catchment Conservation and Management Project </t>
  </si>
  <si>
    <t>2013-2018</t>
  </si>
  <si>
    <t>The proposed Project Development Objective (PDO) is to enhance  biodiversity conservation in the Kihansi catchment.   The project will complement as well as assist on-going efforts of key resource regulatory authorities to conserve critically endangered and highly endemic plantand animal species and their habitat in the Kihansi catchment</t>
  </si>
  <si>
    <t>2010-Implementation Status and Results Report</t>
  </si>
  <si>
    <t>Kinshasa</t>
  </si>
  <si>
    <t>Percent of births attended in health facility broken down by LGA</t>
  </si>
  <si>
    <t>Amount of outpatient attendances per clinical staff broken down by LGA</t>
  </si>
  <si>
    <t>Number of children immunized</t>
  </si>
  <si>
    <t>Number of children receiving a  dose of Vitamin A</t>
  </si>
  <si>
    <t xml:space="preserve">Number of Pregnant women receiving antenatal care during a visit to a health provider </t>
  </si>
  <si>
    <t xml:space="preserve">Percent of  LGAs which have implemented the new DMIS system </t>
  </si>
  <si>
    <t>Number of Health personnel receiving training</t>
  </si>
  <si>
    <t>Percent of Births attended in health facility broken down by LGA</t>
  </si>
  <si>
    <t>Percent of Health facilities with any stockouts of tracer medicines and vaccines according to CCHP</t>
  </si>
  <si>
    <t>Percent of Health centers in each LGA that provide emergency obstetrical care (EMOC)</t>
  </si>
  <si>
    <t>Amount of District Readiness for Service Delivery</t>
  </si>
  <si>
    <t>Percent of LGAs with unqualified audit reports</t>
  </si>
  <si>
    <t>Percent of LGAs which have implemented the new DMIS system</t>
  </si>
  <si>
    <t>Percent of Council Health Services Boards (CHSB) that meet on a quarterly basis</t>
  </si>
  <si>
    <t>Outcome_Percent of Female beneficiaries</t>
  </si>
  <si>
    <t>Outcome_  Direct project beneficiaries</t>
  </si>
  <si>
    <t>Budget_Support for Local Government Service Delivery_USD Million</t>
  </si>
  <si>
    <t>Budget_Capacity Building for Local Governments_USD Million</t>
  </si>
  <si>
    <t>Budget_Central Programs to Support Service Delivery_USD  Million</t>
  </si>
  <si>
    <t>Tanzania - Basic Health Services Project</t>
  </si>
  <si>
    <t>2011-2016</t>
  </si>
  <si>
    <t>The PDO for this project is    to assist the Government of the United Republic of Tanzania in improving the equity of geographic access and use of basic health services across districts and enhancing the quality of health services being delivered.  This would be achieved by introducing innovativefinancing mechanisms for health service delivery which encourage both effective and efficient management of health services at the local level and a focus on quality improvement, and would be accomplished within the framework of theHealth Sector Strategic Plan III</t>
  </si>
  <si>
    <t>2012-Implementation Status and Results Report</t>
  </si>
  <si>
    <t xml:space="preserve">Location </t>
  </si>
  <si>
    <t>International Development Association (IDA)</t>
  </si>
  <si>
    <t>Tanzania - Accelerated Food Security Project</t>
  </si>
  <si>
    <t>To enhance national food security and avert the food crisis that could arise because of persistently high, volatile prices for food and agricultural inputs</t>
  </si>
  <si>
    <t>Dar Es Salaam</t>
  </si>
  <si>
    <t>Additional maize production derived from improved seed and fertilizer_tons</t>
  </si>
  <si>
    <t>Amount of target achieved for additional maize production derived from improved seed and fertilizer_Percent</t>
  </si>
  <si>
    <t>Additional rice production derived from improved seed and fertilizer_tons</t>
  </si>
  <si>
    <t>Amount of target achieved for additional rice production derived from improved seed and fertilizer_Percent</t>
  </si>
  <si>
    <t>Maize yields achieved by farmers with subsidized seed and fertilizer _tons/acre</t>
  </si>
  <si>
    <t>Amount of target achieved for maize yields achieved by farmers with subsidized seed and fertilizer_Percent</t>
  </si>
  <si>
    <t>Paddy yields achieved by farmers with subsidized seed and fertilizer_tons/acre</t>
  </si>
  <si>
    <t>Amount of target achieved for paddy yields achieved by farmers with subsidized seed and fertilizerr_Percent</t>
  </si>
  <si>
    <t>Vouchers distributed</t>
  </si>
  <si>
    <t>Households benefited</t>
  </si>
  <si>
    <t>Female beneficiaries_Percent</t>
  </si>
  <si>
    <t>Seeds sold by agro-dealers to farmers_tons</t>
  </si>
  <si>
    <t>Amount of target achieved for seeds sold by agro-dealers to farmer_Percent</t>
  </si>
  <si>
    <t>Fertilizers sold by agro-dealers to farmers_tons</t>
  </si>
  <si>
    <t>Amount of target achieved for fertilizers sold by agro-dealers to farmers_Percent</t>
  </si>
  <si>
    <t>Farmers using improved seed and fertilizer in target areas_percent</t>
  </si>
  <si>
    <t>Area cultivated with sufficient fertilizers and improved seeds_hectares</t>
  </si>
  <si>
    <t>Satsifactory semiannual M&amp;E reports produced</t>
  </si>
  <si>
    <t>Recommendations in the annual evaluations implemented_percent</t>
  </si>
  <si>
    <t>Production of basic seeds (maize OPV) by private sector and ASA_million tons</t>
  </si>
  <si>
    <t>Amount of target achieved for production of basic seeds (maize OPV) by private sector and ASA_Percent</t>
  </si>
  <si>
    <t>Production of basic seeds (rice  OPV) by private sector and  ASA_tons</t>
  </si>
  <si>
    <t>Amount of target achieved for production of basic seeds (rice  OPV) by private sector and  ASA_Percent</t>
  </si>
  <si>
    <t>Production of pre-basic (breeder) seeds of maize OPV  in target research_metric tons</t>
  </si>
  <si>
    <t>Amount of target achieved for production of pre-basic (breeder) seeds of maize OPV  in target research_Percent</t>
  </si>
  <si>
    <t>Number of seed sector policy (P) and implementation framework (IF) developed and endorsed</t>
  </si>
  <si>
    <t>Number of trained agro-dealers who remain active in the agricultural input distribution</t>
  </si>
  <si>
    <t>Amount of target achieved for number of trained agro-dealers who remain active in the agricultural input distribution_percent</t>
  </si>
  <si>
    <t>Proportion of farmers receiving seed and fertilizer subsidy vouchers_percent</t>
  </si>
  <si>
    <t>Proportion of reimbursement payments completed within 45 days_percent</t>
  </si>
  <si>
    <t>Households received the mandated 3 consecutive years of subsidy support</t>
  </si>
  <si>
    <t>Efforts made by the Tanzanian government to ensure that key implementation arrangements and mechanisms were in place at all levels (national, regional, district and village)</t>
  </si>
  <si>
    <t>Portion of access to extension services materialized_ percent</t>
  </si>
  <si>
    <t>Project surveys</t>
  </si>
  <si>
    <t>Achieved project surveys of target_percent</t>
  </si>
  <si>
    <t>Six PDO level indicators fully achieved</t>
  </si>
  <si>
    <t>Program beneficiary farm households</t>
  </si>
  <si>
    <t>Members per Village Voucher Committee</t>
  </si>
  <si>
    <t>Female members per Village Voucher Committee</t>
  </si>
  <si>
    <t>Missions per annum to provide implementation support to the government of Tanzania by the World Bank</t>
  </si>
  <si>
    <t>Efforts made to create an environment that inspired a flexible design with respect to Government counterpart funding</t>
  </si>
  <si>
    <t>Provisions made for retroactive financing to expedite voucher procurement in time for the planting season</t>
  </si>
  <si>
    <t>Efforts made to mainstream implementation in Government administrative structures to facilitate early implementation</t>
  </si>
  <si>
    <t>Efforts made to accommodate useful lessons from the NAIVS pilot and the Malawi experience</t>
  </si>
  <si>
    <t>Exit strategy created to deter subsidy-dependence and lighten Government fiscal burden</t>
  </si>
  <si>
    <t>Efforts made to inform management of implementation progress through systematic reporting in aide-memoires, back-to-office reports and ISRs</t>
  </si>
  <si>
    <t>Efforts made to provide research and laboratory equipment</t>
  </si>
  <si>
    <t>Efforts made to provideirrigation and field equipment</t>
  </si>
  <si>
    <t>Efforts made to provide new and rehabilitated seed storage facilities</t>
  </si>
  <si>
    <t>Efforts made to provide Irrigation equipment sufficient for 50 ha</t>
  </si>
  <si>
    <t>Efforts made to provide Irrigation equipment sufficient for 150 ha</t>
  </si>
  <si>
    <t>Efforts made to provide farmers groups provided with seed treatment equiptment</t>
  </si>
  <si>
    <t>Pieces of high quality tarpaulin provided</t>
  </si>
  <si>
    <t>Authorized Seed Inspectors benefitted</t>
  </si>
  <si>
    <t>Subject Matter Specialists benefitted</t>
  </si>
  <si>
    <t>Farmers trained</t>
  </si>
  <si>
    <t>Training guide manuals for QDS producers developed</t>
  </si>
  <si>
    <t>QDS farmers used training manuals</t>
  </si>
  <si>
    <t>District SMSs using training manual</t>
  </si>
  <si>
    <t>MATI tutors using training manual</t>
  </si>
  <si>
    <t>Vouchers printed and distributed</t>
  </si>
  <si>
    <t>Research stations procured equiptment</t>
  </si>
  <si>
    <t>Impact Evaluation on NAIVS conducted</t>
  </si>
  <si>
    <t>Seed Enterprises Development and Business Plan created</t>
  </si>
  <si>
    <t>Environmental and Social Impact Assessment conducted</t>
  </si>
  <si>
    <t>Outcome_Program graduates continued to buy improved maize or rice seed after graduating from the NAIVS_percent</t>
  </si>
  <si>
    <t>Outcome_Program graduates continued to purchase chemical fertilizer in the year following their graduation_percent</t>
  </si>
  <si>
    <t>Outcome_private companies and ASA involved in maize seed production</t>
  </si>
  <si>
    <t>Budget_Total Accelerated Food Security Project_USD</t>
  </si>
  <si>
    <t>Budget_Total project cost_USD</t>
  </si>
  <si>
    <t>Budget_Total Disbursements_USD</t>
  </si>
  <si>
    <t>Budget_Amount disbursed at restructuring 06/29/2012_USD</t>
  </si>
  <si>
    <t>Budget_Amount disbursed at restructuring 12/11/2012_USD</t>
  </si>
  <si>
    <t>Budget_Amount disbursed at restructuring 12/02/2013_USD</t>
  </si>
  <si>
    <t>Budget_Total funding package_USD</t>
  </si>
  <si>
    <t>Budget_IDA financed subsidy costs during the first two years of the project_percent</t>
  </si>
  <si>
    <t>Budget_Government of Tanzania financed subsidy costs during the first two years of the project_percent</t>
  </si>
  <si>
    <t>Budget_IDA financed subsidy costs during 2011_percent</t>
  </si>
  <si>
    <t>Budget_Government of Tanzania financed subsidy costs during 2011_percent</t>
  </si>
  <si>
    <t>Budget_Additional financing approved by the World Bank in 2012 for maize and rice farmers who had yet received support for 3 consecutive years_USD</t>
  </si>
  <si>
    <t>Budget_Ineligible expenditures refunded to the project_USD</t>
  </si>
  <si>
    <t>Budget_Inncomplete delivery of goods cost by a supplier refunded to the project_USD</t>
  </si>
  <si>
    <t>Budget_Equivalent from the original credit earmarked for certain activities cancelled because of procurement delays_USD</t>
  </si>
  <si>
    <t>Budget_Project IRR_percent</t>
  </si>
  <si>
    <t>Budget_Project NPV_USD</t>
  </si>
  <si>
    <t>Budget_Project costs toward improving access to agricultural inputs_USD (000')</t>
  </si>
  <si>
    <t>Budget_Project costs toward strengthening input supply chain_USD (000')</t>
  </si>
  <si>
    <t>Budget_Project costs toward project management_USD (000')</t>
  </si>
  <si>
    <t>Budget_Actual project costs toward improving access to agricultural inputs of appraised estimate_percent</t>
  </si>
  <si>
    <t>Budget_Actual project costs toward strengthening input supply chain of appraised estimate_percent</t>
  </si>
  <si>
    <t>Budget_Actual project costs toward project management of appraised estimate_percent</t>
  </si>
  <si>
    <t>Budget_IDA Project Financing_ USD (000')</t>
  </si>
  <si>
    <t>Budget_Government of Tanzania Project Financing_ USD (000')</t>
  </si>
  <si>
    <t>Budget_Actual financing by IDA of appraised estimate_ percent</t>
  </si>
  <si>
    <t>Budget_Actual financing by the Government of Tanzania of appraised estimate_ percent</t>
  </si>
  <si>
    <t>2009-2014</t>
  </si>
  <si>
    <t xml:space="preserve">To contribute to higher food production and productivity in targeted areas by improving farmers’ access to critical agricultural inputs. </t>
  </si>
  <si>
    <t>Arusha</t>
  </si>
  <si>
    <t xml:space="preserve">Msimba </t>
  </si>
  <si>
    <t>Ilonga – Morogoro, Uyole – Mbeya, Selian – Arusha</t>
  </si>
  <si>
    <t>Proportion of households perceiving an improvement in their welfare and economic status_percent</t>
  </si>
  <si>
    <t>Direct females beneficiaries</t>
  </si>
  <si>
    <t>Direct females beneficiaries_percent</t>
  </si>
  <si>
    <t>Proportion of territorial seas under effective protection or management_percent</t>
  </si>
  <si>
    <t>Daily observations of vessel catch and effort entered into URT fisheries management system</t>
  </si>
  <si>
    <t>Efforts made to have EEZ Authority in place</t>
  </si>
  <si>
    <t>Efforts made to establish Marine Legacy Fund (MLF)</t>
  </si>
  <si>
    <t>Key studies completed</t>
  </si>
  <si>
    <t>Legislations implemented</t>
  </si>
  <si>
    <t>Community managed areas (CMAs) established in each area of project focus</t>
  </si>
  <si>
    <t>Subprojects through Coastal Village Fund (CVF) completed</t>
  </si>
  <si>
    <t>Sub-projects completed with Coastal Village Fund (CVF)   in  and 327 in Zanzibar)</t>
  </si>
  <si>
    <t>Sub-projects completed with Coastal Village Fund (CVF)</t>
  </si>
  <si>
    <t>People reached by subprojects</t>
  </si>
  <si>
    <t>Fishing sub-projects</t>
  </si>
  <si>
    <t>Poultry keeping sub-projects</t>
  </si>
  <si>
    <t>Beekeeping sub-projects</t>
  </si>
  <si>
    <t>Seaweed Farming sub-projects</t>
  </si>
  <si>
    <t>Fish farming sub-projects</t>
  </si>
  <si>
    <t>Fish Processing sub-projects</t>
  </si>
  <si>
    <t>Dairy Cow sub-projects</t>
  </si>
  <si>
    <t>Tree planting sub-projects</t>
  </si>
  <si>
    <t>Mangroves Conservation sub-projects</t>
  </si>
  <si>
    <t>Dairy Goat sub-projects</t>
  </si>
  <si>
    <t>Direct beneficiaries</t>
  </si>
  <si>
    <t>Women benefitted</t>
  </si>
  <si>
    <t>Outcome_Management Effectiveness Tracking Tool (METT) Score in Pemba Channel Conservation (PECCA)_EOP</t>
  </si>
  <si>
    <t>Outcome_Management Effectiveness Tracking Tool (METT) Score in Mafia Island Marine Park (MIMP)_EOP</t>
  </si>
  <si>
    <t>Outcome_Management Effectiveness Tracking Tool (METT) Score in Tanga Coelacanth Marine Park (TCMP)_EOP</t>
  </si>
  <si>
    <t>Outcome_Management Effectiveness Tracking Tool (METT) Score in Mnazi Bay Ruvuma Estuary Marine Park (MBREMP)_EOP</t>
  </si>
  <si>
    <t>Outcome_Management Effectiveness Tracking Tool (METT) Score in Dar es Salaam Marine Reserve System (DMRs)_EOP</t>
  </si>
  <si>
    <t>Outcome_Management Effectiveness Tracking Tool (METT) Score in Menai bay Conservation Area (MBCA)_EOP</t>
  </si>
  <si>
    <t>Outcome_Management Effectiveness Tracking Tool (METT) Score in Mnemba Island Marine Conservation Area (MIMCA)_EOP</t>
  </si>
  <si>
    <t>Outcome_people participating  in community saving schemes</t>
  </si>
  <si>
    <t>Outcome_Illegal and destructive fishing activities reported in protected areas</t>
  </si>
  <si>
    <t>Budget_URT revenue generation to EEZ Authority from offshore fishery_USD</t>
  </si>
  <si>
    <t>Budget_Annual operational cost of MMA system covered by own revenues_percent</t>
  </si>
  <si>
    <t>Budget_Annual proportion of operational costs of EEZ covered by own revenues_percent</t>
  </si>
  <si>
    <t>Budget_Project cost for sound management of the Exclusive Economic Zone (EEZ) P082492_USD (000')</t>
  </si>
  <si>
    <t>Budget_Project cost for sound Management of the Coastal Marine Environment P082492_USD (000')</t>
  </si>
  <si>
    <t>Budget_Project cost for the Coastal Community Action Fund P082492_USD (000')</t>
  </si>
  <si>
    <t>Budget_Project cost for project implementation support P082492_USD (000')</t>
  </si>
  <si>
    <t>Budget_Total financing P082492_USD (000')</t>
  </si>
  <si>
    <t>Budget_Project cost for sound management of the Exclusive Economic Zone (EEZ) P084213_USD (000')</t>
  </si>
  <si>
    <t>Budget_Project cost for sound Management of the Coastal Marine Environment P084213_USD (000')</t>
  </si>
  <si>
    <t>Budget_Total financing P084213_USD (000')</t>
  </si>
  <si>
    <t>Budget_Financing to borrowerer P082492_USD (000')</t>
  </si>
  <si>
    <t>Budget_Financing to local communities P082492_USD (000')</t>
  </si>
  <si>
    <t>Budget_Financing to Global Environment, associated IDA Fund P082492_USD (000')</t>
  </si>
  <si>
    <t>Budget_Financing to IDA P082492_USD (000')</t>
  </si>
  <si>
    <t>Budget_Financing to borrowerer P084213_USD (000')</t>
  </si>
  <si>
    <t>Budget_Financing to Global Environment Facility (GEF) P084213_USD (000')</t>
  </si>
  <si>
    <t>Budget_Total Project Cost_USD (000')</t>
  </si>
  <si>
    <t>Tanzania - Marine and Coastal Environment Management Project</t>
  </si>
  <si>
    <t>2005-2013</t>
  </si>
  <si>
    <t>The project development objective was to improve sustainable management and use of the URT’s Exclusive Economic Zone (EEZ), territorial seas, and coastal resources</t>
  </si>
  <si>
    <t>Tanzania Mainland</t>
  </si>
  <si>
    <t>Zanzibar</t>
  </si>
  <si>
    <t>Mainland Tanzania</t>
  </si>
  <si>
    <t>Pemba</t>
  </si>
  <si>
    <t>Mafia</t>
  </si>
  <si>
    <t>Tanga</t>
  </si>
  <si>
    <t>Mtwara</t>
  </si>
  <si>
    <t>DSM</t>
  </si>
  <si>
    <t>Unguja</t>
  </si>
  <si>
    <t>USAID, EC, WWF, IUCN, JSDF, Ireland, Norway, Finland, Sweden, UNESCO</t>
  </si>
  <si>
    <t xml:space="preserve">The project development objective is to improve sustainable management and use of the URT’s Exclusive Economic Zone, territorial seas, and coastal resources. </t>
  </si>
  <si>
    <t xml:space="preserve">Number of Ecosystem Monitoring Programs Developed and Implemented </t>
  </si>
  <si>
    <t>Number of Legal Frameworks For Management of Environment and Water Resources developed</t>
  </si>
  <si>
    <t>Spray Wetlands Restored_Square Meters</t>
  </si>
  <si>
    <t>Number of Kihansi Spray Toads in Captivity and Population Stabilized</t>
  </si>
  <si>
    <t>Number of Personnel From University of Dar Es Salaam Trained in Environmental Management, Water Resources Management, and Conservation Biology</t>
  </si>
  <si>
    <t>Course Curricula in Conservation Biology and Water Resources Management Developed at University of Dar Es Salaam</t>
  </si>
  <si>
    <t>Outcome_Core Staff of Environmental Units of Key Implementing Agencies Who Have Undergone Training For Environmental Oversight_Percent</t>
  </si>
  <si>
    <t>Outcome_Reduction in Cover of The Two Dominant Invasive Plant Species (Brillantansia madagascariensis and Aframomum malla)_Percent</t>
  </si>
  <si>
    <t>Outcome_Increase in Cover of Dominant Understory Plan Species (selaginella kraussiana)_Percent</t>
  </si>
  <si>
    <t>Budget_Habitat and Species Conservation and Management_2011_USD</t>
  </si>
  <si>
    <t>Budget_Enforcement of the Water Right_2011_USD</t>
  </si>
  <si>
    <t>Budget_Updating the Environmental Management Plan_2011_USD</t>
  </si>
  <si>
    <t>Budget_Institutional Strengthening_2011_USD</t>
  </si>
  <si>
    <t>Budget_Additional Financing For Technical Assistance, Training, and Implementation Support_2007_USD</t>
  </si>
  <si>
    <t>Lower Kihansi Environmental Management and Technical Assistance Project</t>
  </si>
  <si>
    <t>2001-2011</t>
  </si>
  <si>
    <t>To put into place a series of measures for the long-term conservation of the Kihansi Gorge ecosystem and upstream catchment areas. At the national level, the objective is supporting the development of a coordinated and consistent legal and institutional framework for environmental and water resources management and strengthening of ecosystem monitoring and assessment functions of environmental institutions.</t>
  </si>
  <si>
    <t>Implementation Completion and Results Report</t>
  </si>
  <si>
    <t>Length of Community Roads Repaired_Kilometers</t>
  </si>
  <si>
    <t>Number of Bridges Repaired</t>
  </si>
  <si>
    <t>Length of Foot Paths Constructed_kilometers</t>
  </si>
  <si>
    <t>Number of Foot Bridges Constructed</t>
  </si>
  <si>
    <t>Length of 'Trunk Roads' Developed, Rehabilitated, and Paved_kilometers</t>
  </si>
  <si>
    <t>Outcome_Roads in National/Core Road Network At Good or Fair Condition_Percent</t>
  </si>
  <si>
    <t>Outcome_Local Contractors and Local Engineering Consulting Firms Responsible for Executing Works Funded by Road Fund_Percent</t>
  </si>
  <si>
    <t>Budget_Policy and Institutional Support__USD</t>
  </si>
  <si>
    <t>Budget_Road Upgrading and Rehabilitation_USD</t>
  </si>
  <si>
    <t>Budget_Village Travel and Transport_USD</t>
  </si>
  <si>
    <t>Budget_Civil Aviation_USD</t>
  </si>
  <si>
    <t>Second Integrated Roads Project</t>
  </si>
  <si>
    <t>1995-2006</t>
  </si>
  <si>
    <t>To support the Government's economic recovery program by reducing transport costs and improving accessibility to economically productive areas, primarily agriculture, tourism, and mining. The revised objectives did not change the previous, and added increasing accessibility and mobility in rural areas. Also, develop an efficient and viable transportation sector through the implementation of sustainable improvements in the administration and coodrination of activities, including organization, management, and financing of road infrastructure, and improvement of management of road transport services.</t>
  </si>
  <si>
    <t>New Undergraduate Degree Programs Established at Riparian Focused Univesities</t>
  </si>
  <si>
    <t>Establishment of Lake Victoria Fisheries Organization</t>
  </si>
  <si>
    <t>Gazetting' of Landing Areas_number</t>
  </si>
  <si>
    <t>Beach Management Units Established</t>
  </si>
  <si>
    <t>Micro Projects Implemented With Fish Farmers and Extension Workers</t>
  </si>
  <si>
    <t>Water Quality and Rainfall Monitoring Stations Established</t>
  </si>
  <si>
    <t>Water Laboratories Rehabilitated and Expanded</t>
  </si>
  <si>
    <t>Outcome_Student Enrollment Increase_Number</t>
  </si>
  <si>
    <t>Outcome_Reduction in Water Hyacinth Invasive Species_Percent</t>
  </si>
  <si>
    <t>Budget_Fisheries Management_1996_USD</t>
  </si>
  <si>
    <t>Budget_Fisheries Research_1996_USD</t>
  </si>
  <si>
    <t>Budget_Fisheries Extension, Policies, and Laws_1996_USD</t>
  </si>
  <si>
    <t>Budget_Fisheries Levy Trust_1996_USD</t>
  </si>
  <si>
    <t>Budget_Water Hyacinth Control_1996_USD</t>
  </si>
  <si>
    <t>Budget_Water Quality and Ecosystem Management_1996_USD</t>
  </si>
  <si>
    <t>Budget_Industrial and Municipal Waste Management_1996_USD</t>
  </si>
  <si>
    <t>Budget_Land Use and Wetland Management_1996_USD</t>
  </si>
  <si>
    <t>Budget_Institutional Framework_1996_USD</t>
  </si>
  <si>
    <t>Lake Victoria Environmental Management Project</t>
  </si>
  <si>
    <t>1997-2005</t>
  </si>
  <si>
    <t>Provide the necessary information to improve management of the lake ecosystem, establish mechanisms of cooperative management by the three countries, identify and demonstrate practical, self-sustaining remedies, while also buidling capacity for ecosystem management.</t>
  </si>
  <si>
    <t>Efforts to strengthen agricultural research systems</t>
  </si>
  <si>
    <t>Efforts to improve rationalization of public research network</t>
  </si>
  <si>
    <t>Efforts to privatize Research &amp; Sustainable
Research</t>
  </si>
  <si>
    <t>Efforts to improve human resource development</t>
  </si>
  <si>
    <t>Efforts to strengthen Research-Farmer and
Extension Linkages-Extension staff farmers
and NGOs participation in IPR and ZEC
meeting</t>
  </si>
  <si>
    <t>Efforts to stregthen planning, monitoring
evaluation</t>
  </si>
  <si>
    <t>Efforts to improve research management</t>
  </si>
  <si>
    <t>MSc. Trained</t>
  </si>
  <si>
    <t>PhDs trained</t>
  </si>
  <si>
    <t xml:space="preserve">Staff trained in short courses </t>
  </si>
  <si>
    <t xml:space="preserve">Percentage achievement on station rehabilitatoin </t>
  </si>
  <si>
    <t>Percentage achievement on irrigation works</t>
  </si>
  <si>
    <t>Percentage achievement on research facilities</t>
  </si>
  <si>
    <t xml:space="preserve">Percentage of staff introduced to PM&amp;E concepts </t>
  </si>
  <si>
    <t>Efforts to increase involvement in surveys, farmer
technology assessment,conducting partial
benefit-costs analysis and monitoring of
research activities.</t>
  </si>
  <si>
    <t>IPM technologies for the control of
banana weevil and striga weed in cereals
recommended</t>
  </si>
  <si>
    <t>Database using INFORM-R developed</t>
  </si>
  <si>
    <t>zonal farming systems, agro-ecological, and soil maps available using GIS</t>
  </si>
  <si>
    <t>DRD website in place</t>
  </si>
  <si>
    <t>Efforts to improve accessiblity of agricultural technologies in CD-ROM format</t>
  </si>
  <si>
    <t>Case studies published</t>
  </si>
  <si>
    <t>Efforts to supported research interventions on soil fertility improvement
through the use of organic farming through application of improved land husbandry
practices such as leguminous cover crops, tie-ridging, contour farming and minimum
tillage</t>
  </si>
  <si>
    <t>Efforts to supportthe identification, propagation, and promotion of processing of
indigenous tree fruits</t>
  </si>
  <si>
    <t>Efforts to introduce labor saving technologies in land tillage and soil conservation were also introduced to
farmers</t>
  </si>
  <si>
    <t>Research scientists awarded cash prizes due to outstanding performance in their fields</t>
  </si>
  <si>
    <t>Technicians awarded cash prizes due to outstanding performance in their fields</t>
  </si>
  <si>
    <t>Outcome_Zonal Executive and Technical Committees
established and meetings held</t>
  </si>
  <si>
    <t>Outcome_operational
powers delegated to zonal research directors</t>
  </si>
  <si>
    <t>Outcome_Public research network reduced from 50 to
25 research stations</t>
  </si>
  <si>
    <t>Outcome_research work
decentralized to zones</t>
  </si>
  <si>
    <t>Outcome_SUA being
mainstreamed</t>
  </si>
  <si>
    <t>Outcome_much of zonal programs now
conducted on farm</t>
  </si>
  <si>
    <t>Outcome_Tea research privatized</t>
  </si>
  <si>
    <t>Outcome_both
coffee and tobacco research being privatized</t>
  </si>
  <si>
    <t>Outcome_research in most industrial commodities now
carried out using cess/levy funds or industry
contributions</t>
  </si>
  <si>
    <t>Outcome_Personnel
needs assessment done</t>
  </si>
  <si>
    <t>Outcome_Action Plan for
training in place</t>
  </si>
  <si>
    <t>Outcome_scientists deputed for
training</t>
  </si>
  <si>
    <t>Outcome_sscientists attended short courses</t>
  </si>
  <si>
    <t>Outcome_New institutional arrangement for
research/extension linkage being set up
under MoU.</t>
  </si>
  <si>
    <t>Outcome_Zonal PM&amp;E units in place</t>
  </si>
  <si>
    <t>Outcome_baseline survey carried out</t>
  </si>
  <si>
    <t>Outcome_PM&amp;E formats &amp;
performance indicators revised and
introduced.</t>
  </si>
  <si>
    <t>Outcome_ Improved
financial mgmt. system introduced and fully
operational</t>
  </si>
  <si>
    <t>Outcome_budget &amp; accounting manuals
developed and introduced</t>
  </si>
  <si>
    <t>Outcome_DRT
headquarters connected to internet</t>
  </si>
  <si>
    <t>Outcome_INFORM
database updated.</t>
  </si>
  <si>
    <t>Outcome_rice crop yield for 2003_tons/ha</t>
  </si>
  <si>
    <t>Outcome_maize crop yield for 2003_tons/ha</t>
  </si>
  <si>
    <t>Outcome_sorghum crop yield for 2003_tons/ha</t>
  </si>
  <si>
    <t>Outcome_milletcrop yield for 2003_tons/ha</t>
  </si>
  <si>
    <t>Outcome_beans crop yield for 2003_tons/ha</t>
  </si>
  <si>
    <t>Outcome_cassava crop yield for 2003_tons/ha</t>
  </si>
  <si>
    <t>Outcome_cotton crop yield for 2003_tons/ha</t>
  </si>
  <si>
    <t>Outcome_commerciachicken eggs/layer/year</t>
  </si>
  <si>
    <t>Outcome_local chicken eggs/layer/year</t>
  </si>
  <si>
    <t xml:space="preserve">Outcome_local milk production in intervention villages_lits/year/lactation </t>
  </si>
  <si>
    <t>Outcome_improved milk production_lits/year/lactation</t>
  </si>
  <si>
    <t>Outcome_beef cattle carcass weight_kg</t>
  </si>
  <si>
    <t xml:space="preserve">Outcome_varieties of seeds released </t>
  </si>
  <si>
    <t>Outcome_Improved maize seeds multiplied by research centers in 2003_tons</t>
  </si>
  <si>
    <t>Outcome_Improved rice seeds multiplied by research centers in 2003_tons</t>
  </si>
  <si>
    <t>Outcome_Improved wheat seeds multiplied by research centers in 2003_tons</t>
  </si>
  <si>
    <t>Outcome_Improved phaseolus bean seeds multiplied by research centers in 2003_tons</t>
  </si>
  <si>
    <t>Outcome_Improved sunflower seeds multiplied by research centers in 2003_tons</t>
  </si>
  <si>
    <t>Outcome_Improved soyabean seeds multiplied by research centers in 2003_tons</t>
  </si>
  <si>
    <t>Outcome_Improved cotton seeds multiplied by research centers in 2003_tons</t>
  </si>
  <si>
    <t>Outcome_Improved cassava multiplied by research centers in 2003_cuttings</t>
  </si>
  <si>
    <t>Outcome_Improved banana multiplied by research centers in 2003_plantlets</t>
  </si>
  <si>
    <t>Outcome_Improved coffee multiplied by research centers in 2003_seedlings</t>
  </si>
  <si>
    <t>Outcome_Improved sweet potato multiplied by research centers in 2003_vines</t>
  </si>
  <si>
    <t xml:space="preserve">Outcome_percentage increase of farmers who used improved maize varieties </t>
  </si>
  <si>
    <t>Outcome_Improved crop varieties released</t>
  </si>
  <si>
    <t>Outcome_Different innovations for livestock introduced to target areas</t>
  </si>
  <si>
    <t>Outcome_Increase of milk production following introduction of Mpwapwa breed_liters per day per cow</t>
  </si>
  <si>
    <t>Outcome_Efforts to cross breed Mpwapwa bulls with indigenous TSZ</t>
  </si>
  <si>
    <t>Outcome_increase of body weight of cross breed Mpwapwa bulls with indigenous TSZ_kg</t>
  </si>
  <si>
    <t>Outcome_percentage reduction
of chicken mortality rates</t>
  </si>
  <si>
    <t>Outcome_percentage reduction cost of accaricide use following applications of East Coast Fever vaccine</t>
  </si>
  <si>
    <t xml:space="preserve">Outcome_efforts to mass producesterile male tsetse flies continued for wider usage </t>
  </si>
  <si>
    <t>Outcome_percentage increases of cotton, maize and rice</t>
  </si>
  <si>
    <t>Outcome_percentage reduction of farmers’ demand for industrially manufactured inputs (fertilizers and
chemicals)</t>
  </si>
  <si>
    <t>Outcome_farmers reached and recommended N-fixing trees and shrub species</t>
  </si>
  <si>
    <t>Outcome_maturing trees recommended</t>
  </si>
  <si>
    <t>Outcome_increase of maize yields due to application of 5t/ha mulch from legume species_t/ha</t>
  </si>
  <si>
    <t>Outcome_ farmers adopting processing
technology and sale of processed products to  increase the household
income</t>
  </si>
  <si>
    <t>Outcome_percentage reduction of labor input using improved implements</t>
  </si>
  <si>
    <t xml:space="preserve">Outcome_percentage reduction of labor requirement required in post harvest processing </t>
  </si>
  <si>
    <t>Outcome_percentage of farmers involved in TDT process in 2003</t>
  </si>
  <si>
    <t>Outcome_good quality maize seed produced for multiplication and disribution to farmers in 2003_tons</t>
  </si>
  <si>
    <t>Outcome_good quality rice seed produced for multiplication and disribution to farmers in 2003_tons</t>
  </si>
  <si>
    <t>Budget_Institional Development_USD</t>
  </si>
  <si>
    <t>Budget_Research Programs support_USD</t>
  </si>
  <si>
    <t>Budget_Resource Development and Management_USD</t>
  </si>
  <si>
    <t>Budget_cash prizes awarded to reseach scientist and technicians  due to outstanding performance in their fields_USD</t>
  </si>
  <si>
    <t>The Tanzania Agricultural Research Project phase II (TARP II)</t>
  </si>
  <si>
    <t>1998-2004</t>
  </si>
  <si>
    <t>to increase the efficiency and productivity of crops and livestock production systems focusing on the small holder sector and institutional strengthening</t>
  </si>
  <si>
    <t>2023-Implementation Completion and Results Report</t>
  </si>
  <si>
    <t xml:space="preserve">Western Zone </t>
  </si>
  <si>
    <t>Southern Highlands, Lake Zones</t>
  </si>
  <si>
    <t>Uyole, Seliani</t>
  </si>
  <si>
    <t>Dakawa, Katrin Ifakara</t>
  </si>
  <si>
    <t>Gemstone polishing and carving centers established</t>
  </si>
  <si>
    <t>Pilot-demonstration plants to improve organizational structure/processing</t>
  </si>
  <si>
    <t>New gold mines operating</t>
  </si>
  <si>
    <t>Geological maps prepared and published</t>
  </si>
  <si>
    <t xml:space="preserve">Efforts to strengthen the geological database of the country </t>
  </si>
  <si>
    <t>Efforts to strengthen the ability of the Minerals Divison of MEM to administer the sector</t>
  </si>
  <si>
    <t>Efforts to rehabilitate the capacity fo the Geological Survey</t>
  </si>
  <si>
    <t>Outcome_permanent and contract jobs created</t>
  </si>
  <si>
    <t>Outcome_indirect employment created</t>
  </si>
  <si>
    <t>Budget_Total cost of project_USD (million)</t>
  </si>
  <si>
    <t>Mineral Sector Development Technical Assistance Project</t>
  </si>
  <si>
    <t>1994-2001</t>
  </si>
  <si>
    <t>The main objectives of the project were to attract new private mining investment to Tanzania, and support the growth of mineral exports, under environmentally sound conditions. They also aimed to increase production, regularize and improve the overall conditions of small-scale miners, with emphasis on arresting and mitigating the adverse environmental impacts resulting from the rudimentary and ineffective technologies used by most of these miners. The project was to provide the government with necessary technical, managerial and material support to implement a mining development strategy, which would promote the growth of mineral exploration and mine development by both, foreign and local private sectors, in an environmentally sustainable manner.</t>
  </si>
  <si>
    <t>2026 - Implementation Completion Report</t>
  </si>
  <si>
    <t>Implementation Completion Report</t>
  </si>
  <si>
    <t>Dodoma</t>
  </si>
  <si>
    <t>Efforts to enable MOA to establish a working system of agricultural data collection, processing, and dissemination to end-users in the public and private sectors</t>
  </si>
  <si>
    <t>Efforts to provide institutional framework in Tanzania's agricultural sector to manage transition to market-oriented economy</t>
  </si>
  <si>
    <t>Staff retrenched</t>
  </si>
  <si>
    <t>Agricultural parastatals, subsidiary companies, and operating units privatized</t>
  </si>
  <si>
    <t>Censuses and surveys conducted</t>
  </si>
  <si>
    <t xml:space="preserve">Outcome_OJT reports produced </t>
  </si>
  <si>
    <t>Outcome_Master's degree programs completed by staff in agricultural development</t>
  </si>
  <si>
    <t>Outcome_staffmembers who completed short-term courses in fields of agriculture and rural development</t>
  </si>
  <si>
    <t>Outcome_staffmembers who completed short-term practical training abroad</t>
  </si>
  <si>
    <t>Budget_Total project cost_USD (million)</t>
  </si>
  <si>
    <t>Budget_Cost of MOA Rationalization_USD (million)</t>
  </si>
  <si>
    <t>Budget_Cost of Policy Component of Project_USD (million)</t>
  </si>
  <si>
    <t>Budget_Cost of Agricultural Information System Component of Project_USD million</t>
  </si>
  <si>
    <t>Budget_Cost of Rapid Appraisal Survey_Tsh (million)</t>
  </si>
  <si>
    <t>Agricultural Sector Management Report - ASMP</t>
  </si>
  <si>
    <t>1993-2001</t>
  </si>
  <si>
    <t>The main objective of the ASMP was to strengthen institutional capacity to formulate and implement the Government's agricultural development policies, strategies and programs. Specific objectives included fostering institutional capacity to support: (i) the rationalization and strengthening of Government functions in the agricultural sector; (ii) the fornulation and implementation of agricultural policies; and (iii) the improvement of the agricultural information systems and services. These interventions were expected to facilitate an effective functioning of Government and the private sector in a market-based economy.</t>
  </si>
  <si>
    <t>Efforts to provide institutional support to strengthen road management capacity of the MCWT</t>
  </si>
  <si>
    <t>Trunk roads rehabilitated and improved_km</t>
  </si>
  <si>
    <t>Regional roads in agriculturally productive areas rehabilitated and improved_km</t>
  </si>
  <si>
    <t xml:space="preserve">Efforts to prove road maintenance support to MCWT </t>
  </si>
  <si>
    <t>Efforts to provide management assistance to Air Tanzania Corporation and the National Transport Corporation</t>
  </si>
  <si>
    <t>Gravel roads constructed_km</t>
  </si>
  <si>
    <t>Budget_Total funds expended on project_USD (million)</t>
  </si>
  <si>
    <t>Budget_Cost of Lusahunga-Usagara Road Section_USD</t>
  </si>
  <si>
    <t>Budget_Cost of Tundoma/Lichet (Sumbawanga) Road Section_USD</t>
  </si>
  <si>
    <t>Budget_Cost of Shelui-Singida/Babati/Bereku Road Section_USD</t>
  </si>
  <si>
    <t>Budget_Cost of Tanga/Horohoro &amp; Marangu Tarakea Road Section_USD</t>
  </si>
  <si>
    <t>Budget_Cost of Kayaka Bridges and approaches_USD</t>
  </si>
  <si>
    <t>Budget_Cost of Emergency Works for Dar es Salaam Roads_USD</t>
  </si>
  <si>
    <t>Integrated Roads Project</t>
  </si>
  <si>
    <t>1991-1999</t>
  </si>
  <si>
    <t>The main objectives of IRP were to: (i) develop MCWs institutional capacity to manage the networks; and (ii) restore Tanzanian's trunk and regional roads networks, which have become an obstacle to the sustainability of the economic recovery program</t>
  </si>
  <si>
    <t>Efforts to develop and implement village land use plans in targeted villages</t>
  </si>
  <si>
    <t>Efforts to support community-based forest management</t>
  </si>
  <si>
    <t xml:space="preserve">Efforts to identify and mitigate major drivers of deforestation </t>
  </si>
  <si>
    <t>Efforts to promote environmentally-friendly agricultural practices</t>
  </si>
  <si>
    <t>Number of hectares showing improved biophysical conditions</t>
  </si>
  <si>
    <t>Number of hectares under improved management</t>
  </si>
  <si>
    <t>Number of chimps</t>
  </si>
  <si>
    <t>Number of villages with Village LUPs developed</t>
  </si>
  <si>
    <t>Number of villages implementing LUPs</t>
  </si>
  <si>
    <t>Number of operating Participatory Forest Management Plans Developed</t>
  </si>
  <si>
    <t>Number of CBOs managing interconnected forests</t>
  </si>
  <si>
    <t>Number of CC vulnerability assessments conducted</t>
  </si>
  <si>
    <t>Number of studies on major drivers of deforestation identified</t>
  </si>
  <si>
    <t>Number of villages with fire management plans</t>
  </si>
  <si>
    <t>Number of forest patrols conducted by district patrol teams</t>
  </si>
  <si>
    <t>Number of villages conducting regular patrols</t>
  </si>
  <si>
    <t>Number of Forest Monitors/ Scouts trained</t>
  </si>
  <si>
    <t>Number of active village fire-fighting crews in targeted villages</t>
  </si>
  <si>
    <t>Outcome_Number of stakeholders with increased capacity to adapt to impacts of CC</t>
  </si>
  <si>
    <t>Outcome_Number of households implementing energy efficient measures</t>
  </si>
  <si>
    <t>Outcome_Number of institutions with improved capacity to address CC</t>
  </si>
  <si>
    <t>Outcome_Reduction of forest fires in targeted villages_Percentage</t>
  </si>
  <si>
    <t>Outcome_Number of households adopting sustainable farming practices</t>
  </si>
  <si>
    <t>Outcome_Number of people with increased economic benefits derived from sustainable NRM &amp; conservation (disaggregated by sex)</t>
  </si>
  <si>
    <t>Outcome_Number of active community-based microfinance associations</t>
  </si>
  <si>
    <t>Outcome_Dollar value generated through environmentally friendly enterprises</t>
  </si>
  <si>
    <t>Budget_Total_Biodiversity_USD_Million</t>
  </si>
  <si>
    <t>Budget_Total_Climate Change_USD</t>
  </si>
  <si>
    <t>Budget_Total_Agriculture_USD</t>
  </si>
  <si>
    <t>USAID</t>
  </si>
  <si>
    <t>The Landscape-Scale Community Centered Ecosystem Conservation Project in Western Tanzania</t>
  </si>
  <si>
    <t>2010-2018</t>
  </si>
  <si>
    <t xml:space="preserve">The GMU Project’s goal was to conserve biodiversity, and protect and restore wildlife habitat in this critical ecosystem. </t>
  </si>
  <si>
    <t>2038 - Evaluation</t>
  </si>
  <si>
    <t>2038 - Evaluation, Webpage</t>
  </si>
  <si>
    <t>Efforts to use USG funds to develop a cadre of master trainers</t>
  </si>
  <si>
    <t>Efforts to use USG funds to develop training curricula for in-service health worker training</t>
  </si>
  <si>
    <t>Efforts to coordinate the cascade training provided by national master trainers to district health workers</t>
  </si>
  <si>
    <t>PRIMARY HEALTH CARE INSTITUTE/IRINGA</t>
  </si>
  <si>
    <t>2014-2015</t>
  </si>
  <si>
    <t>Primary Health Care Institute/Iringa in south-central Tanzania is one of eight Ministry of Health and Social Welfare Zonal Resource Centers (ZRCs). With the decentralization of Tanzanian healthcare, ZRCs play a critical role in building the capacity of district managers and developing healthcare providers skills in evidence-based practice guidelines.</t>
  </si>
  <si>
    <t>2039 - Webpage</t>
  </si>
  <si>
    <t>Efforts to execute evidence-based, coordinated social and behavior change communication initiatives at scale</t>
  </si>
  <si>
    <t xml:space="preserve">Efforts to reinforce systems for coordinating and delivering social and behavior change communication </t>
  </si>
  <si>
    <t>TANZANIA CAPACITY AND COMMUNICATION PROJECT (TCCP)</t>
  </si>
  <si>
    <t>2010-2015</t>
  </si>
  <si>
    <t>TCCP’s vision is a Tanzania where people take charge of their own health, thus creating healthy households where individual changes in health lead to healthier families and communities. TCCP’s areas of focus include HIV prevention, reproductive health and maternal and child health.</t>
  </si>
  <si>
    <t>2040 - Webpage</t>
  </si>
  <si>
    <t>COLLABORATIVE RESEARCH - SOKOINE UNIVERSITY OF AGRICULTURE AND NATIONAL AGRICULTURAL RESEARCH SYSTEM</t>
  </si>
  <si>
    <t>2011-2017</t>
  </si>
  <si>
    <t xml:space="preserve">The Innovative Agricultural Research Initiative (iAGRI) aims to strengthen the training and collaborative research capacities of Sokoine University of Agriculture (SUA) and the Tanzanian National Agricultural Research System (NARS). </t>
  </si>
  <si>
    <t>IRRIGATION - DAKAWA REHABILITATION</t>
  </si>
  <si>
    <t>2014-2017</t>
  </si>
  <si>
    <t>Rehabilitation of Dakawa Irrigation Scheme</t>
  </si>
  <si>
    <t>PAMOJA TUWALEE</t>
  </si>
  <si>
    <t>The activity provide comprehensive and sustainable care and support to the orphans and most vulnerable children  and households in Tanzania.</t>
  </si>
  <si>
    <t>Efforts to strengthen the Zanzibar mobile-based reporting system for epidemic-detection and timely response</t>
  </si>
  <si>
    <t>Efforts to establish a similar system on the Mainland</t>
  </si>
  <si>
    <t>Efforts to plan and implement environmental compliance activities in accordance with the USG Pesticide Evaluation Report and Safe Action Plan</t>
  </si>
  <si>
    <t>Efforts strengthen the entomological monitoring system on the Mainland to measure the impact of IRS and susceptibility of mosquitoes to the insecticide in use</t>
  </si>
  <si>
    <t>Efforts to conduct regular testing of insecticide used in bed-nets and household spraying to measure the residual and protective effects</t>
  </si>
  <si>
    <t>Efforts to conduct a facility-based longitudinal study of pregnant women and infants in the Lake Zone to monitor the impact of malaria control interventions</t>
  </si>
  <si>
    <t>Households sprayed</t>
  </si>
  <si>
    <t>IRS supervisors trained</t>
  </si>
  <si>
    <t>SCALE-UP OF INDOOR RESIDUAL SPRAYING ON MAINLAND AND ZANZIBAR</t>
  </si>
  <si>
    <t>2010-2016</t>
  </si>
  <si>
    <t xml:space="preserve">Through this activity the U.S. Government (USG) is contributing to reducing the burden of malaria by interrupting transmission through indoor residual spraying (IRS) of houses. </t>
  </si>
  <si>
    <t>2044 - Webpage</t>
  </si>
  <si>
    <t>Efforts to strenghten rice value chains</t>
  </si>
  <si>
    <t>Efforts to strenghten maize value chains</t>
  </si>
  <si>
    <t>TANZANIA STAPLES VALUE CHAIN (NAFAKA)</t>
  </si>
  <si>
    <t>The project seeks to reduce poverty and hunger by strategic investments in the rice and maize value chains since they are smallholder-based.</t>
  </si>
  <si>
    <t>2045 - Webpage</t>
  </si>
  <si>
    <t>Budget_USD</t>
  </si>
  <si>
    <t>UNDP</t>
  </si>
  <si>
    <t>Sustainable Land Management in Kilimanjaro Project</t>
  </si>
  <si>
    <t>2008-2014</t>
  </si>
  <si>
    <t>Reducing Land Degradation on the Highlands of Kilimanjaro Region in Tanzania</t>
  </si>
  <si>
    <t>2048 - Webpage</t>
  </si>
  <si>
    <t>Budget_Total Budget_2012-2016_USD</t>
  </si>
  <si>
    <t>Budget_2012_USD</t>
  </si>
  <si>
    <t>Budget_2013_USD</t>
  </si>
  <si>
    <t>Budget_total expenses_2012-2016_USD</t>
  </si>
  <si>
    <t>Budget_2014_USD</t>
  </si>
  <si>
    <t>Budget_2015_USD</t>
  </si>
  <si>
    <t>Budget_total surplus_2012-2016_USD</t>
  </si>
  <si>
    <t>Budget_2016_USD</t>
  </si>
  <si>
    <t>Budget_Expenses_2012_USD</t>
  </si>
  <si>
    <t>Budget_Expenses_2013_USD</t>
  </si>
  <si>
    <t>Budget_Expenses_2014_USD</t>
  </si>
  <si>
    <t>Budget_Expenses_2015_USD</t>
  </si>
  <si>
    <t>Budget_Expenses_2016_USD</t>
  </si>
  <si>
    <t>Budget_Surplus_2012_USD</t>
  </si>
  <si>
    <t>Budget_Surplus_2013_USD</t>
  </si>
  <si>
    <t>Budget_Surplus_2014_USD</t>
  </si>
  <si>
    <t>Budget_Surplus_2015_USD</t>
  </si>
  <si>
    <t>Budget_Deficit_2016_USD</t>
  </si>
  <si>
    <t>Budget_increase from 2012-2013_percent</t>
  </si>
  <si>
    <t>Budget_increase from 2012-2013_USD</t>
  </si>
  <si>
    <t>Budget_decrease from 2013-2014_percent</t>
  </si>
  <si>
    <t>Budget_decrease from 2013-2014_USD</t>
  </si>
  <si>
    <t>Budget_decrease from 2015-2016_percent</t>
  </si>
  <si>
    <t>Budget_decrease from 2015-2016_USD</t>
  </si>
  <si>
    <t>Budget_expenses_increase from 2012-2013_percent</t>
  </si>
  <si>
    <t>Budget_expenses_increase from 2012-2013_USD</t>
  </si>
  <si>
    <t>Budget_expenses_decrease from 2013-2014_percent</t>
  </si>
  <si>
    <t>Budget_expenses_decrease from 2013-2014_USD</t>
  </si>
  <si>
    <t>Budget_expenses_decrease from 2014-2015_percent</t>
  </si>
  <si>
    <t>Budget_expenses_decrease from 2014-2015_USD</t>
  </si>
  <si>
    <t>Budget_expenses_decrease from 2015-2016_percent</t>
  </si>
  <si>
    <t>Voluntary Contributions</t>
  </si>
  <si>
    <t>Sustainable Land Management in Highlands of Kilimanjaro</t>
  </si>
  <si>
    <t>Reducing Land Degradation on the Highlands of Kilimanjaro Region</t>
  </si>
  <si>
    <t>2049 - Webpage</t>
  </si>
  <si>
    <t>Highlands of Kilimanjaro</t>
  </si>
  <si>
    <t>Budget_Total Budget_2012-2013_USD</t>
  </si>
  <si>
    <t>Budget_total expenses_2012-2013_USD</t>
  </si>
  <si>
    <t>Budget_expenses_2012_USD</t>
  </si>
  <si>
    <t>Budget_expenses_2013_USD</t>
  </si>
  <si>
    <t>Budget_total surplus_2012-2013_USD</t>
  </si>
  <si>
    <t>Budget_surplus_2012_USD</t>
  </si>
  <si>
    <t>Budget_surplus_2013_USD</t>
  </si>
  <si>
    <t>Budget_decrease from 2012-2013_percent</t>
  </si>
  <si>
    <t>Budget_decrease from 2012-2013_USD</t>
  </si>
  <si>
    <t>Budget_expenses_decrease from 2012-2013_percent</t>
  </si>
  <si>
    <t>Budget_expenses_decrease from 2012-2013_USD</t>
  </si>
  <si>
    <t>Government of Finland</t>
  </si>
  <si>
    <t>Sustainable Forest Management in the Miombo Woodland</t>
  </si>
  <si>
    <t>Sustainable Forest Management in the Miombo Woodlands Resources of Western Tanzania</t>
  </si>
  <si>
    <t>2050 - Webpage</t>
  </si>
  <si>
    <t>Miombo Woodlands</t>
  </si>
  <si>
    <t>Budget_Deficit_2014_USD</t>
  </si>
  <si>
    <t>Budget_expenses_decrease from 2015-2016_USD</t>
  </si>
  <si>
    <t>Southern Agricultural Corridor Support Project</t>
  </si>
  <si>
    <t>to mobilise private sector investment to achieve the development of agricultural businesses.</t>
  </si>
  <si>
    <t>2052 - Webpage</t>
  </si>
  <si>
    <t>Budget_Total Budget_2014-2016_USD</t>
  </si>
  <si>
    <t>Budget_total expenses_2014-2016_USD</t>
  </si>
  <si>
    <t>Budget_expenses_2014_USD</t>
  </si>
  <si>
    <t>Budget_total surplus_2014-2016_USD</t>
  </si>
  <si>
    <t>Budget_expenses_2015_USD</t>
  </si>
  <si>
    <t>Budget_expenses_2016_USD</t>
  </si>
  <si>
    <t>Budget_Surplus_2016_USD</t>
  </si>
  <si>
    <t>Budget_decrease from 2014-2015_percent</t>
  </si>
  <si>
    <t>Budget_increase from 2014-2015_USD</t>
  </si>
  <si>
    <t>Global Environment Fund Truste</t>
  </si>
  <si>
    <t>Securing Watershed Services - Ruvu and Zigi Catchments</t>
  </si>
  <si>
    <t>Securing Watershed Services through Sustainable Land Management in the Ruvu and Zigi Catchments (Eastern Arc Region).</t>
  </si>
  <si>
    <t>2053 - Webpage</t>
  </si>
  <si>
    <t>Ruvu and Zigi Catchments (Eastern Arc Region)</t>
  </si>
  <si>
    <t>Voluntary Contributions, UNDP AS ADMINISTRATIVE AGENT FOR A JOINT PROGRAMME PASS THROUGH ARRANGEMENT</t>
  </si>
  <si>
    <t>Scaling Up Sustainable Land Management in Tanzania</t>
  </si>
  <si>
    <t>2054 - Webpage</t>
  </si>
  <si>
    <t>Budget_total_USD</t>
  </si>
  <si>
    <t>UNDP, GEFTrustee, Voluntary Contributions</t>
  </si>
  <si>
    <t>Reducing Biod'y Loss in Eatern Africa</t>
  </si>
  <si>
    <t>2055 - Webpage</t>
  </si>
  <si>
    <t>Forests managed_hectares</t>
  </si>
  <si>
    <t>Produce pricing system</t>
  </si>
  <si>
    <t>Revenue tracking system_districts</t>
  </si>
  <si>
    <t>National Forest and Beekeeping Database</t>
  </si>
  <si>
    <t xml:space="preserve">New institutional framework </t>
  </si>
  <si>
    <t>Participatory forest management</t>
  </si>
  <si>
    <t>Valuation of assets</t>
  </si>
  <si>
    <t xml:space="preserve">Preparation of Management Plans </t>
  </si>
  <si>
    <t>Forest Management Legal Guidelines</t>
  </si>
  <si>
    <t>Management activities_districts</t>
  </si>
  <si>
    <t>Trained service porviders</t>
  </si>
  <si>
    <t>Sub-projects financed</t>
  </si>
  <si>
    <t xml:space="preserve">Transport fee based system </t>
  </si>
  <si>
    <t>Log sales and pricing system</t>
  </si>
  <si>
    <t>Forest checkpoints</t>
  </si>
  <si>
    <t>Forest production protection plans_hectares</t>
  </si>
  <si>
    <t>Management plans_ecosystems</t>
  </si>
  <si>
    <t>Sustainable energy strategy</t>
  </si>
  <si>
    <t>Woodfuel utilization projects initiated</t>
  </si>
  <si>
    <t>Plantation inventory completed_hectares</t>
  </si>
  <si>
    <t>Grants awarded</t>
  </si>
  <si>
    <t>Forests under protection status_square kilometers</t>
  </si>
  <si>
    <t>Derema Corridor Resettlement Action Plan</t>
  </si>
  <si>
    <t>Outcome_forestry surveillance strengthened</t>
  </si>
  <si>
    <t>Budget_Forest management and service delivery_2010_USD millions</t>
  </si>
  <si>
    <t xml:space="preserve">Budget_Multi-stakeholder participation_2010_USD millions </t>
  </si>
  <si>
    <t>Budget_Conservation Endowment Fund_2010_USD millions</t>
  </si>
  <si>
    <t>Budget_Administration and Management_2010_USD millions</t>
  </si>
  <si>
    <t xml:space="preserve">Budget_total_2012_USD </t>
  </si>
  <si>
    <t xml:space="preserve">Budget_total_2013_USD </t>
  </si>
  <si>
    <t>UNDP, Government of Germany, Voluntery Contributions</t>
  </si>
  <si>
    <t>Management of the Forests of the Eastern Arc Mountains</t>
  </si>
  <si>
    <t>2003-2013</t>
  </si>
  <si>
    <t>The project development objective was to assist Government in policy implementation, in particular by developing a framework for the long-term sustainable management and conservation of Tanzania’s forest resources, strengthening the role of individuals, communities, villages, and the private sector in management and conservation of forests, and implementing this framework on a pilot scale. The Global Environmental Objective is to assist within the TFCMP, to promote sustainable conservation and management of the biodiversity and ecosystems of the Eastern Arc Mountains Forest through; inter alia, strengthened institutional capacity, pilot community-based conservation and development and implementation of participatory forest conservation strategies.</t>
  </si>
  <si>
    <t>Budget_total_2012_USD</t>
  </si>
  <si>
    <t>Budget_total_2013_USD</t>
  </si>
  <si>
    <t>Budget_total_2014_USD</t>
  </si>
  <si>
    <t>Budget_total_2015_USD</t>
  </si>
  <si>
    <t>Budget_total_2016_USD</t>
  </si>
  <si>
    <t>Mainstream Sustainable Forest Management in Miombo</t>
  </si>
  <si>
    <t>2012-2016</t>
  </si>
  <si>
    <t>2058 - Webpage</t>
  </si>
  <si>
    <r>
      <t>Eastern Arc Mountains Forest Endowment Fund</t>
    </r>
    <r>
      <rPr>
        <i/>
        <sz val="12"/>
        <color rgb="FF000000"/>
        <rFont val="Calibri"/>
        <family val="2"/>
        <scheme val="minor"/>
      </rPr>
      <t xml:space="preserve"> </t>
    </r>
  </si>
  <si>
    <t>Combating Wildlife Crime and Advancing Conservation</t>
  </si>
  <si>
    <t>2014-2020</t>
  </si>
  <si>
    <t>Support to Combating Wildlife Crime and Advancing Conservation.</t>
  </si>
  <si>
    <t>2061 - Webpage</t>
  </si>
  <si>
    <t xml:space="preserve">location </t>
  </si>
  <si>
    <t>Bill and Melinda Gates Foundation, UNDP</t>
  </si>
  <si>
    <t>Catalysing Agriculture Development in Tanzania</t>
  </si>
  <si>
    <t>2013-1016</t>
  </si>
  <si>
    <t>Catalyse agricultural sector by establishment and support of Agricultural Development Agency</t>
  </si>
  <si>
    <t>2062 - Webpage</t>
  </si>
  <si>
    <t xml:space="preserve">UNDP, MPTFO Sustainable DG Fund </t>
  </si>
  <si>
    <t xml:space="preserve">Joint Programme to Support Productive Social Safety Nets </t>
  </si>
  <si>
    <t xml:space="preserve">2014-2016 </t>
  </si>
  <si>
    <t>This project aims to create opportunities for decent jobs and secure livelihoods. It will accelerate progress on eradicating extreme poverty and reach all the extreme poor people living below the food poverty line</t>
  </si>
  <si>
    <t>2064 - Webpage</t>
  </si>
  <si>
    <t>Households directly benefitted</t>
  </si>
  <si>
    <t>Budget_total _USD million</t>
  </si>
  <si>
    <t>Budget_IFAD funding_USD million</t>
  </si>
  <si>
    <t xml:space="preserve">IFAD </t>
  </si>
  <si>
    <t xml:space="preserve">Agricultural Sector Development Program </t>
  </si>
  <si>
    <t>2008-2015</t>
  </si>
  <si>
    <t>The objectives of the programme are to: improve farmers' access to and use of agricultural knowledge, technologies, marketing systems and infrastructure, for the purpose of contributing to higher productivity, profitability and farm incomes promote private investment based on an improved regulatory and policy environment</t>
  </si>
  <si>
    <t>2066 - Webpage</t>
  </si>
  <si>
    <t>Number of vulnerable children committees formed and functioning at the village level</t>
  </si>
  <si>
    <t>Number of community justice facilitators trained</t>
  </si>
  <si>
    <t>Effort to train staff to evaluate condoms tender and product quality</t>
  </si>
  <si>
    <t>Number of condoms distributed through the public sector</t>
  </si>
  <si>
    <t>Number of new voluntary counseling and treating (VCT) sites opened per district</t>
  </si>
  <si>
    <t>Number of counselors trained in use of the new program guidelines</t>
  </si>
  <si>
    <t>Number of HIV Pregnant women who received a complete course of antiretroviral prophylaxis to reduce the risk of mother to child transmission</t>
  </si>
  <si>
    <t>Number of antenatal clinics providers trained in treatment to prevent mother to child transmission</t>
  </si>
  <si>
    <t>Number of persons with advanced HIV receiving anti-retroviral combination therapy</t>
  </si>
  <si>
    <t>Number of health care facilities that have the capacity and conditions to provide advanced-level HIV care and support services, including provision of antiretroviral therapy (ART)</t>
  </si>
  <si>
    <t>Number of persons who received contrimoxizole preventive therapy</t>
  </si>
  <si>
    <t>Number of patients with HIV screened for TB</t>
  </si>
  <si>
    <t>Number of people with HIV referred to the Directly Observed Therapy Short course (DOTS) Strategy program</t>
  </si>
  <si>
    <t>Number of home based care providers trained according to national guidelines</t>
  </si>
  <si>
    <t>Number of HIV/AIDS positive patients who received home based care</t>
  </si>
  <si>
    <t>Number of antiretroviral therapy (ART) recipients monitored by national institutes of medical research for changes in health status and vital statistics</t>
  </si>
  <si>
    <t>Number of antiretroviral therapy (ART) recipients monitored by national institutes of medical research for changes in health status and vital statistics_percentage</t>
  </si>
  <si>
    <t>Outcome_number of persons that were counseled and tested for HIV</t>
  </si>
  <si>
    <t>Outcome_number of antiretroviral therapy (ART) and voluntary counseling and treating (VCT) sites that reported monthly</t>
  </si>
  <si>
    <t>Outcome_number of antiretroviral therapy (ART) sites that reported monthly_percentage</t>
  </si>
  <si>
    <t>Outcome_number of voluntary counseling and treating (VCT) sites that reported monthly_percentage</t>
  </si>
  <si>
    <t>Outcome_Number of people from Kisesa Ward identified by voluntary counseling and treating (VCT) sites who completed post VCT testing at Bugando Medical Center</t>
  </si>
  <si>
    <t>Outcome_Number of people from Kisesa Ward identified by voluntary counseling and treating (VCT) sites who completed post VCT testing at Bugando Medical Center_percentage</t>
  </si>
  <si>
    <t>Outcome_number of civil society organizations included in Global Fund Country Coordinating Mechanism and National Projects</t>
  </si>
  <si>
    <t>Budget_total lifetime budget_USD</t>
  </si>
  <si>
    <t>Budget_amount of total budget disbursed_USD</t>
  </si>
  <si>
    <t>The Global Fund</t>
  </si>
  <si>
    <t>Filling Critical Gaps for Mainland Tanzania in the National Response to HIV/AIDS in Impact Mitigation for Orphans &amp; Vulnerable Children, Condom Procurement, Care &amp; Treatment, Monitoring and Evaluation, and National Coordination</t>
  </si>
  <si>
    <t>This program addresses five critical gaps in scaling up the national response to the HIV/AIDS epidemic in Tanzania. These are: 1) impact mitigation for orphans and vulnerable children (OVC); 2) adequate supply of condoms through the public and social marketing sectors to prevent new infections through sexual transmission; 3) support for the National Care and Treatment Plan, incorporating the WHO 3x5 Initiative to scale up antiretroviral therapy (ART); 4) initiating of a system for monitoring ART program impact and uptake that could be applied in the whole of Tanzania; 5) national coordination of multi-sectoral partners in response to the epidemic, including Global Fund Country Coordinating Mechanism (GFCCM) and monitoring &amp; evaluation by the Tanzania Commision for AIDS.</t>
  </si>
  <si>
    <t xml:space="preserve">2076 - Grant Scorecard </t>
  </si>
  <si>
    <t>2076 - Grant Scorecard Report</t>
  </si>
  <si>
    <t>2076 - Grant Performance Report</t>
  </si>
  <si>
    <t>Bugando Medical Center (-2.5283219 longitude, 32.9066371 latitude)</t>
  </si>
  <si>
    <t>Number of voluntary counseling and testing (VCT) post test clubs established</t>
  </si>
  <si>
    <t>Number of staff trained on stigma reduction</t>
  </si>
  <si>
    <t>Number of campaigns/shows held to promote stigma reduction</t>
  </si>
  <si>
    <t>Number of campaigns held to promote treatment literacy on anti-retroviral treatment (ART)</t>
  </si>
  <si>
    <t>Number of International Electrotechnical Commission (IEC) materials developed and distributed</t>
  </si>
  <si>
    <t>Number of new and existing voluntary counseling and testing (VCT) sites supported by non governmental organizations</t>
  </si>
  <si>
    <t>Number of voluntary counseling and testing (VCT) site counselors trained</t>
  </si>
  <si>
    <t>Number of persons that were counseled and tested for HIV</t>
  </si>
  <si>
    <t>Number of health facilities that offer minimum package of prevention of mother-to-child transmission (PMTCT) services</t>
  </si>
  <si>
    <t>Number of prevention of mother-to-child transmission (PMTCT) providers in health facilities trained to provide preventive care to pregnant women</t>
  </si>
  <si>
    <t>Number of TB service providers trained on new treatment guidelines to strengthen cross referral treatment sites</t>
  </si>
  <si>
    <t>Number of home based care workers trained according to national guidelines</t>
  </si>
  <si>
    <t>Number of home-based care training of trainers (HBC TOT) trained on nutrition support and care</t>
  </si>
  <si>
    <t>Number of Tuberculosis Directly Observed Therapy Short (TB DOTS) managers and health care providers trained on voluntary counseling and treating (VCT), HIV screening, and integrated HIV/AIDS</t>
  </si>
  <si>
    <t xml:space="preserve"> Number of HIV infected women who received a complete course of antiretroviral prophylaxis to reduce the risk of mother to child transmission</t>
  </si>
  <si>
    <t>Number of Post-Heparin Lipolytic Activity patients (PLHAs) supported with nutrition and other types of support</t>
  </si>
  <si>
    <t>Number of home based care kits procured and distributed to Post-Heparin Lipolytic Activity patients (PLHAs)/healthcare providers</t>
  </si>
  <si>
    <t>Number of people living with HIV/AIDS (PLWHA) support groups created/strengthened by network or partnership involvement</t>
  </si>
  <si>
    <t>Staff recruited and retained for program (national, regional, and district level including coordinators)</t>
  </si>
  <si>
    <t xml:space="preserve">Number of people with HIV/AIDS who received antiretroviral (ARV) treatment </t>
  </si>
  <si>
    <t>Outcome_number of hospitals offering post-exposure prophylaxis (PEP) services</t>
  </si>
  <si>
    <t xml:space="preserve">Budget_program recipient's total expenditure_USD </t>
  </si>
  <si>
    <t>Budget_disbursements to sub-recipients_USD</t>
  </si>
  <si>
    <t>Budget_health products, commodities, and equipment expenditures_USD</t>
  </si>
  <si>
    <t>Filling Critical Gaps for Mainland Tanzania in the National Response to HIV/AIDS in Care and Treatment</t>
  </si>
  <si>
    <t>2005-2010</t>
  </si>
  <si>
    <t>This program focuses on reducing the adverse impact of HIV and AIDS through support to the National Care and Treatment Plan. Program strategies include strengthening the capacity of nongovernmental organization partners; mobilizing and strengthening community-based responses; expanding voluntary counseling and testing throughout Tanzania; and increasing the number of accredited antiretroviral treatment sites. The program targets the sexually active population, people living with HIV and AIDS and healthcare providers.</t>
  </si>
  <si>
    <t xml:space="preserve">2079 - Grant Scorecard, 2079 - Grant Scorecard 2 </t>
  </si>
  <si>
    <t>2079 - Grant Scorecard, 2079 - Grant Scorecard 2</t>
  </si>
  <si>
    <t>Number of children under five years who received correct diagnosis and treatment of malaria according to national policy within 24 hours from onset of fever</t>
  </si>
  <si>
    <t>Number of children under age 5 with severe malaria who received correct diagnosis and treatment according to national guidelines</t>
  </si>
  <si>
    <t>Number of patients with uncomplicated malaria who received assertive community treatment (ACT)</t>
  </si>
  <si>
    <t>Number of service deliverers trained on new antimalaria treatment guidelines/policies</t>
  </si>
  <si>
    <t>Number of NGO and community based organization (CBO) staff trained to conduct Behavioral change Communication (BCC) for new antimalarial treatment</t>
  </si>
  <si>
    <t xml:space="preserve">Number of Radio/TV programs/spots produced and aired </t>
  </si>
  <si>
    <t>Number of districts with early detection and response systems in place</t>
  </si>
  <si>
    <t>Number of districts connected to the National Malaria Control Program (NMCP) by internet</t>
  </si>
  <si>
    <t>Outcome_number of health facilities with no reported stock-outs of nationally recommended antimalarial drugs lasting over 1 week at any time during the last 3 months</t>
  </si>
  <si>
    <t>Outcome_ number of health facilities using new treatment guidelines</t>
  </si>
  <si>
    <t>Budget_program recipient's total expenditure_USD</t>
  </si>
  <si>
    <t>Prompt and Effective Treatment of Malaria Cases and Detection and Containment of Malaria Epidemics</t>
  </si>
  <si>
    <t>2005-2009</t>
  </si>
  <si>
    <t>The program focuses on introducing Artemisinin Combination Therapy (ACT) as the treatment of choice for malaria case management in Tanzania. The program will support the revision of malaria treatment guidelines and public awareness campaigns aimed at sensitizing health care providers and the general population of the policy change. The introduction of ACT will result in both clinical and public health benefits and hopes to combat malaria related deaths, particularly in children due to other progressive resistance to other first line treatment options.</t>
  </si>
  <si>
    <t>2080 - Grant Performance Report</t>
  </si>
  <si>
    <t>Effort to reduce sexual, blood and mother to child HIV transmission, and to mitigate the personal, social and economic impact of HIV/AIDS</t>
  </si>
  <si>
    <t xml:space="preserve">Registered TB patients who received HIV counseling and testing </t>
  </si>
  <si>
    <t>HIV patients screened for TB</t>
  </si>
  <si>
    <t>HIV positive TB patients who received co-trimoxazole preventive therapy (CPT)</t>
  </si>
  <si>
    <t xml:space="preserve"> HIV patients who received Directly Observed Therapy Short course (DOTS) </t>
  </si>
  <si>
    <t xml:space="preserve">Number of districts that implemented advocacy, communication, and social mobilization (ACSM) </t>
  </si>
  <si>
    <t>Number of influential community leaders oriented community tuberculosis (TB) care</t>
  </si>
  <si>
    <t xml:space="preserve">Number of tuberculosis (TB) care providers trained on community based Directly Observed Therapy Short course (DOTS) </t>
  </si>
  <si>
    <t>Number of people who received support through community based TB (CBTB) care providers (monitoring of Directly Observed Therapy (DOT) among home based TB patients)</t>
  </si>
  <si>
    <t>Number of community based providers who received incentives (boots, raincoat, umbrella, carrying bag, funds for public transport and bicycles)</t>
  </si>
  <si>
    <t>Private health facilities refurbished to provide Directly Observed Therapy Short courses (DOTS)</t>
  </si>
  <si>
    <t>Number of multi-drug-resistant tuberculosis (MDR-TB) cases among patients tested for drug resistance</t>
  </si>
  <si>
    <t>Number of TB cases (all forms) provided treatment observation (DOT) by the community</t>
  </si>
  <si>
    <t>TB cases (all forms) provided treatment observation (DOT) by the community_percentage</t>
  </si>
  <si>
    <t xml:space="preserve">Outcome_private providers that implemented Directly Observed Therapy Short courses (DOTS) </t>
  </si>
  <si>
    <t>Outcome_number of TB cases notified by private practitioners to the National TB Control Program (NTP)</t>
  </si>
  <si>
    <t xml:space="preserve">Outcome_number of new smear-positive cases notified to the national authority </t>
  </si>
  <si>
    <t>Outcome_ number of districts that submitted timely and complete routine TB notification and treatment outcome reports according to national guidelines</t>
  </si>
  <si>
    <t>Outcome_treatment success rate of sexual, blood, and mother to child HIV tranmission_percentage</t>
  </si>
  <si>
    <t>Budget_total grant amount_USD</t>
  </si>
  <si>
    <t>Budget_cumulative disbursed amount of total lifetime budget_USD</t>
  </si>
  <si>
    <t>Budget_amount spent on medicines and pharmaceutical products_USD</t>
  </si>
  <si>
    <t>Budget_amount spent on health products and health equipment_USD</t>
  </si>
  <si>
    <t>Acceleration of TB and TB/HIV services in Tanzania</t>
  </si>
  <si>
    <t>2007-2015</t>
  </si>
  <si>
    <t>The program supported by this grant focuses on strengthening existing tuberculosis (TB) services in Tanzania by increasing TB case detection and improving treatment success through increased uptake and decentralization of quality TB control services. The program also aimed to scale up quality and access to TB and TB/HIV services through public-private partnership and community involvement in TB control and patient empowerment.</t>
  </si>
  <si>
    <t>2081 - Grant Performance Report</t>
  </si>
  <si>
    <t xml:space="preserve">Number of new accredited drug dispensing outlets (ADDO) out of the total targeted Duke La Dawa Baridi (DLDBs) </t>
  </si>
  <si>
    <t>Number of children receiving treatment for severe malaria at public health facilities according to national policy</t>
  </si>
  <si>
    <t>Number of public health facility-based sentinel sites established</t>
  </si>
  <si>
    <t>Number of public health workers trained on using rapid diagnostic test (RDT) for malaria and Emergency Triage Assessment and Treatment (ETAT)</t>
  </si>
  <si>
    <t>Budget_total cumulative program recipient expenditures_USD</t>
  </si>
  <si>
    <t>Budget_amount spent on pharmaceuticals_USD</t>
  </si>
  <si>
    <t>Budget_amount spent on health products, commodities, and equipment_USD</t>
  </si>
  <si>
    <t>Budget_disbursed amount of total lifetime budget_USD</t>
  </si>
  <si>
    <t>Improving Malaria Diagnosis and Treatment in Tanzania</t>
  </si>
  <si>
    <t>The program supported by this grant aims to improve case management in public health facilities through better malaria diagnosis using rapid diagnostic tests as the first method; increase access to and use of appropriate and affordable antimalarial treatment for children under age five through a public-private partnership; enhance the quality of care for severely sick children under age five admitted in public health facilities with severe malaria, so that they will receive appropriate treatment; and ensure proper management of the key malaria prevention and treatment interventions including monitoring and evaluation.</t>
  </si>
  <si>
    <t>2082 - Grant Performance Report</t>
  </si>
  <si>
    <t>Number of LLINs distributed to households_Period 2</t>
  </si>
  <si>
    <t>Number of LLINs distributed to households_Period 6</t>
  </si>
  <si>
    <t>Number of Ward and Village Executive Officers trained or retrained in registration and the management of net distribution_Period 2</t>
  </si>
  <si>
    <t>Number of Ward and Village Executive Officers trained or retrained in registration and the management of net distribution_Period 6</t>
  </si>
  <si>
    <t>Number of districts supervised quarterly by Regional Malaria Focal Persons</t>
  </si>
  <si>
    <t>Outcome_under-five malaria mortality_out of 1000</t>
  </si>
  <si>
    <t>Outcome_infant deaths per 1000</t>
  </si>
  <si>
    <t>Outcome_households owning at least one bed net_percent</t>
  </si>
  <si>
    <t>Outcome_households owning at least one Insecticide Treated Net _percent</t>
  </si>
  <si>
    <t>Outcome_percentage of children under five years who slept under an ITN</t>
  </si>
  <si>
    <t>Outcome_percentage of pregnant women who slept under an ITN</t>
  </si>
  <si>
    <t>Outcome_Percentage of children age 6-59 months received Vitamin A</t>
  </si>
  <si>
    <t>Outcome_Treatment for Acute Respiratory Infection (ARI) was sought for children_percent</t>
  </si>
  <si>
    <t>Outcome_treatment for children with a fever_percent</t>
  </si>
  <si>
    <t>Outcome_treatment for children with diarrhea_percent</t>
  </si>
  <si>
    <t>Outcome_% of children given oral rehydration therapy</t>
  </si>
  <si>
    <t>Budget_Supportive Environment: Diagnosis_USD_Year 1</t>
  </si>
  <si>
    <t>Budget_Supportive Environment: Diagnosis_USD_Year 2</t>
  </si>
  <si>
    <t>Budget_Supportive Environment: Diagnosis_USD_Year 3</t>
  </si>
  <si>
    <t>Budget_Supportive Environment: Diagnosis_USD_Total</t>
  </si>
  <si>
    <t>Budget_Supportive Environment: Diagnosis_Percent</t>
  </si>
  <si>
    <t>Budget_Prompt and effective malaria treatment_USD_Year 1</t>
  </si>
  <si>
    <t>Budget_Prompt and effective malaria treatment_USD_Year 2</t>
  </si>
  <si>
    <t>Budget_Prompt and effective malaria treatment_USD_Year 3</t>
  </si>
  <si>
    <t>Budget_Prompt and effective malaria treatment_USD_Total</t>
  </si>
  <si>
    <t>Budget_Prompt and effective malaria treatment_Percent_Total</t>
  </si>
  <si>
    <t>Budget_Treatment of severe malaria_USD_Year 1</t>
  </si>
  <si>
    <t>Budget_Treatment of severe malaria_USD_Year 2</t>
  </si>
  <si>
    <t>Budget_Treatment of severe malaria_USD_Year 3</t>
  </si>
  <si>
    <t>Budget_Treatment of severe malaria_USD_Total</t>
  </si>
  <si>
    <t>Budget_Treatment of severe malaria_Percent_Total</t>
  </si>
  <si>
    <t>Budget_Prevention: Insecticide treated nets_USD_Year 1</t>
  </si>
  <si>
    <t>Budget_Prevention: Insecticide treated nets_USD_Year 2</t>
  </si>
  <si>
    <t>Budget_Prevention: Insecticide treated nets_USD_Year 3</t>
  </si>
  <si>
    <t>Budget_Prevention: Insecticide treated nets_USD_Total</t>
  </si>
  <si>
    <t>Budget_Prevention: Insecticide treated nets_percent_Total</t>
  </si>
  <si>
    <t>Budget_Supportive Environment: Coordination and partnership development_USD_Year 1</t>
  </si>
  <si>
    <t>Budget_Supportive Environment: Coordination and partnership development_USD_Year 2</t>
  </si>
  <si>
    <t>Budget_Supportive Environment: Coordination and partnership development_USD_Year 3</t>
  </si>
  <si>
    <t>Budget_Supportive Environment: Coordination and partnership development_USD_Total</t>
  </si>
  <si>
    <t>Budget_Supportive Environment: Coordination and partnership development _percent_Total</t>
  </si>
  <si>
    <t>Budget_HSS: Information systems and operational research_USD_Year 1</t>
  </si>
  <si>
    <t>Budget_HSS: Information systems and operational research_USD_Year 2</t>
  </si>
  <si>
    <t>Budget_HSS: Information systems and operational research_USD_Year 3</t>
  </si>
  <si>
    <t>Budget_HSS: Information systems and operational research_USD_Total</t>
  </si>
  <si>
    <t>Budget_HSS: Information systems and operational research_percent_total</t>
  </si>
  <si>
    <t>Budget_Supportive environment: capacity building to implement IMVC activities_USD_Year 1</t>
  </si>
  <si>
    <t>Budget_Supportive environment: capacity building to implement IMVC activities_USD_Year 2</t>
  </si>
  <si>
    <t>Budget_Supportive environment: capacity building to implement IMVC activities_USD_Year 3</t>
  </si>
  <si>
    <t>Budget_Supportive environment: capacity building to implement IMVC activities_USD_Total</t>
  </si>
  <si>
    <t>Budget_Supportive environment: capacity building to implement IMVC activities_percent_Total</t>
  </si>
  <si>
    <t>Budget_Monitoring insecticide resistance_USD_Year 1</t>
  </si>
  <si>
    <t>Budget_Monitoring insecticide resistance_USD_Year 2</t>
  </si>
  <si>
    <t>Budget_Monitoring insecticide resistance_USD_Total</t>
  </si>
  <si>
    <t>Budget_Monitoring insecticide resistance_percentage_Total</t>
  </si>
  <si>
    <t>Budget_BCC: Mass media and targeted communication_USD_Year 1</t>
  </si>
  <si>
    <t>Budget_BCC: Mass media and targeted communication_USD_Year 2</t>
  </si>
  <si>
    <t>Budget_BCC: Mass media and targeted communication_USD_Year 3</t>
  </si>
  <si>
    <t>Budget_BCC: Mass media and targeted communication_USD_Total</t>
  </si>
  <si>
    <t>Budget_BCC: Mass media and targeted communication_percentage_Total</t>
  </si>
  <si>
    <t>Budget_BCC: Community outreach_USD_Year 1</t>
  </si>
  <si>
    <t>Budget_BCC: Community outreach_USD_Year 2</t>
  </si>
  <si>
    <t>Budget_BCC: Community outreach_USD_Year 3</t>
  </si>
  <si>
    <t>Budget_BCC: Community outreach_USD_Total</t>
  </si>
  <si>
    <t>Budget_BCC: Community outreach_Percentage_Total</t>
  </si>
  <si>
    <t>Budget_BCC: Community sensitization_USD_Year1</t>
  </si>
  <si>
    <t>Budget_BCC: Community sensitization_USD_Year2</t>
  </si>
  <si>
    <t>Budget_BCC: Community sensitization_USD_Year3</t>
  </si>
  <si>
    <t>Budget_BCC: Community sensitization_USD_Total</t>
  </si>
  <si>
    <t>Budget_BCC: Community sensitization_percentage_Total</t>
  </si>
  <si>
    <t>Budget_Information system and operational research_USD_Year 1</t>
  </si>
  <si>
    <t>Budget_Information system and operational research_USD_Year 2</t>
  </si>
  <si>
    <t>Budget_Information system and operational research_USD_Year 3</t>
  </si>
  <si>
    <t>Budget_Information system and operational research_USD_Total</t>
  </si>
  <si>
    <t>Budget_Information system and operational research_percentage_Total</t>
  </si>
  <si>
    <t>Budget_Monitoring antimalaria drug resistance_USD_Year 1</t>
  </si>
  <si>
    <t>Budget_Monitoring antimalaria drug resistance_USD_Year 2</t>
  </si>
  <si>
    <t>Budget_Monitoring antimalaria drug resistance_USD_Year 3</t>
  </si>
  <si>
    <t>Budget_Monitoring antimalaria drug resistance_USD_Total</t>
  </si>
  <si>
    <t>Budget_Monitoring antimalaria drug resistance_percentage_Total</t>
  </si>
  <si>
    <t>Budget_Supportive Environment: Coordination and partnership development_Percentage_Total</t>
  </si>
  <si>
    <t>Budget_Total_USD_Year 1</t>
  </si>
  <si>
    <t>Budget_Total_USD_Year 2</t>
  </si>
  <si>
    <t>Budget_Total_USD_Year 3</t>
  </si>
  <si>
    <t>Budget_Total_USD_Total</t>
  </si>
  <si>
    <t>Budget_Total (website)_2010_USD</t>
  </si>
  <si>
    <t>Budget_Total (website)_2011_USD</t>
  </si>
  <si>
    <t>Budget_Grant expenditure_2010_USD</t>
  </si>
  <si>
    <t>Budget_Grant expenditure_2011_USD</t>
  </si>
  <si>
    <t>Achieving Universal Coverage with Long-Lasting Insecticidal Nets in Tanzania</t>
  </si>
  <si>
    <t>2009-2011</t>
  </si>
  <si>
    <t>"There are four specific objectives as per the new draft strategic plan whose aim is to reduce malaria transmission through effective implementation of IMVC:
 To achieve and maintain universal access to LLINs in order to have at least 80% appropriate use by 2020.
 To consolidate and expand the scope of IRS intervention to protect at least 85% of the population living in selected areas using evidence - based criteria.
 Scale-up larval source management interventions in selected urban areas where breeding sites are few, fixed, and findable by 2020.
 Promote effective environmental management for malaria control amongst at least 80% of communities through local government authorities in all districts."</t>
  </si>
  <si>
    <t>Trained staff for workplace program</t>
  </si>
  <si>
    <t>Trained religious leaders on HIV and AIDS</t>
  </si>
  <si>
    <t>Staff from PLHIV networks and SCOs trained on program management</t>
  </si>
  <si>
    <t>District cluster leaders trained</t>
  </si>
  <si>
    <t>Youths reached with life skills education</t>
  </si>
  <si>
    <t>HIV infected women treated with ARVs for PMTCT</t>
  </si>
  <si>
    <t>People counselled and tested for HIV</t>
  </si>
  <si>
    <t>Private health workers trained on ART</t>
  </si>
  <si>
    <t>HIV infected adults and childrens treated with ART</t>
  </si>
  <si>
    <t>PLHIV received care and support</t>
  </si>
  <si>
    <t>PHLIV given nutritional support and care</t>
  </si>
  <si>
    <t>Outcome_# of staff (women and men) trained from member companies under the HIV and AIDS workplace programme_Period 2</t>
  </si>
  <si>
    <t>Outcome_# of staff (women and men) trained from member companies under the HIV and AIDS workplace programme_Period 4</t>
  </si>
  <si>
    <t>Outcome_# of staff (women and men) trained from member companies under the HIV and AIDS workplace programme_Period 8</t>
  </si>
  <si>
    <t>Outcome_# of staff (women and men) trained from member companies under the HIV and AIDS workplace programme_Period 9</t>
  </si>
  <si>
    <t>Outcome_# of staff (women and men) trained from member companies under the HIV and AIDS workplace programme_Period 11</t>
  </si>
  <si>
    <t>Outcome_# of staff (women and men) trained from member companies under the HIV and AIDS workplace programme_Period 12</t>
  </si>
  <si>
    <t>Outcome_# of staff (women and men) trained from member companies under the HIV and AIDS workplace programme_Period 13</t>
  </si>
  <si>
    <t>Outcome_# of staff (women and men) trained from member companies under the HIV and AIDS workplace programme_Period 14</t>
  </si>
  <si>
    <t>Outcome_# of Health care workers (women and men) in private health facilities trained on ART use and monitoring_Period 2</t>
  </si>
  <si>
    <t>Outcome_# of Health care workers (women and men) in private health facilities trained on ART use and monitoring_Period 4</t>
  </si>
  <si>
    <t>Outcome_# of Health care workers (women and men) in private health facilities trained on ART use and monitoring_Period 6</t>
  </si>
  <si>
    <t>Outcome_# of Health care workers (women and men) in private health facilities trained on ART use and monitoring_Period 8</t>
  </si>
  <si>
    <t>Outcome_# of Health care workers (women and men) in private health facilities trained on ART use and monitoring_Period 9</t>
  </si>
  <si>
    <t>Outcome_# of Health care workers (women and men) in private health facilities trained on ART use and monitoring_Period 11</t>
  </si>
  <si>
    <t>Outcome_# of Health care workers (women and men) in private health facilities trained on ART use and monitoring_Period 12</t>
  </si>
  <si>
    <t>Outcome_# of Health care workers (women and men) in private health facilities trained on ART use and monitoring_Period 13</t>
  </si>
  <si>
    <t>Outcome_# of Health care workers (women and men) in private health facilities trained on ART use and monitoring_Period 14</t>
  </si>
  <si>
    <t>Outcome_# of youth (girls and boys) reached HIV/AIDS education in and out of schools_Period 2</t>
  </si>
  <si>
    <t>Outcome_# of youth (girls and boys) reached HIV/AIDS education in and out of schools_Period 4</t>
  </si>
  <si>
    <t>Outcome_# of youth (girls and boys) reached HIV/AIDS education in and out of schools_Period 6</t>
  </si>
  <si>
    <t>Outcome_# of youth (girls and boys) reached HIV/AIDS education in and out of schools_Period 8</t>
  </si>
  <si>
    <t>Outcome_# of youth (girls and boys) reached HIV/AIDS education in and out of schools_Period 9</t>
  </si>
  <si>
    <t>Outcome_# of youth (girls and boys) reached HIV/AIDS education in and out of schools_Period 11</t>
  </si>
  <si>
    <t>Outcome_# of youth (girls and boys) reached HIV/AIDS education in and out of schools_Period 12</t>
  </si>
  <si>
    <t>Outcome_# of youth (girls and boys) reached HIV/AIDS education in and out of schools_Period 13</t>
  </si>
  <si>
    <t>Outcome_# of youth (girls and boys) reached HIV/AIDS education in and out of schools_Period 14</t>
  </si>
  <si>
    <t>Outcome_# of people who received HIV testing and counseling services and know their status_Period 2</t>
  </si>
  <si>
    <t>Outcome_# of people who received HIV testing and counseling services and know their status_Period 4</t>
  </si>
  <si>
    <t>Outcome_# of people who received HIV testing and counseling services and know their status_Period 6</t>
  </si>
  <si>
    <t>Outcome_# of people who received HIV testing and counseling services and know their status_Period 8</t>
  </si>
  <si>
    <t>Outcome_# of people who received HIV testing and counseling services and know their status_Period 9</t>
  </si>
  <si>
    <t>Outcome_# of people who received HIV testing and counseling services and know their status_Period 11</t>
  </si>
  <si>
    <t>Outcome_# of people who received HIV testing and counseling services and know their status_Period 12</t>
  </si>
  <si>
    <t>Outcome_# of people who received HIV testing and counseling services and know their status_Period 13</t>
  </si>
  <si>
    <t>Outcome_# of people who received HIV testing and counseling services and know their status_Period 14</t>
  </si>
  <si>
    <t>Outcome_# of adults and children (women, men, girls and boys) with advanced HIV infection receiving antiretroviral therapy_Period 2</t>
  </si>
  <si>
    <t>Outcome_# of adults and children (women, men, girls and boys) with advanced HIV infection receiving antiretroviral therapy_Period 4</t>
  </si>
  <si>
    <t>Outcome_# of adults and children (women, men, girls and boys) with advanced HIV infection receiving antiretroviral therapy_Period 6</t>
  </si>
  <si>
    <t>Outcome_# of adults and children (women, men, girls and boys) with advanced HIV infection receiving antiretroviral therapy_Period 8</t>
  </si>
  <si>
    <t>Outcome_# of adults and children (women, men, girls and boys) with advanced HIV infection receiving antiretroviral therapy_Period 9</t>
  </si>
  <si>
    <t>Outcome_# of adults and children (women, men, girls and boys) with advanced HIV infection receiving antiretroviral therapy_Period 11</t>
  </si>
  <si>
    <t>Outcome_# of adults and children (women, men, girls and boys) with advanced HIV infection receiving antiretroviral therapy_Period 12</t>
  </si>
  <si>
    <t>Outcome_# of adults and children (women, men, girls and boys) with advanced HIV infection receiving antiretroviral therapy_Period 13</t>
  </si>
  <si>
    <t>Outcome_# of adults and children (women, men, girls and boys) with advanced HIV infection receiving antiretroviral therapy_Period 14</t>
  </si>
  <si>
    <t>Outcome_# of HIV infected women receiving a complete course of Antiretroviral prophylaxis to reduce the risk of Mother to child transmission_Period 2</t>
  </si>
  <si>
    <t>Outcome_# of HIV infected women receiving a complete course of Antiretroviral prophylaxis to reduce the risk of Mother to child transmission_Period 4</t>
  </si>
  <si>
    <t>Outcome_# of HIV infected women receiving a complete course of Antiretroviral prophylaxis to reduce the risk of Mother to child transmission_Period 6</t>
  </si>
  <si>
    <t>Outcome_# of HIV infected women receiving a complete course of Antiretroviral prophylaxis to reduce the risk of Mother to child transmission_Period 8</t>
  </si>
  <si>
    <t>Outcome_# of HIV infected women receiving a complete course of Antiretroviral prophylaxis to reduce the risk of Mother to child transmission_Period 9</t>
  </si>
  <si>
    <t>Outcome_# of HIV infected women receiving a complete course of Antiretroviral prophylaxis to reduce the risk of Mother to child transmission_Period 11</t>
  </si>
  <si>
    <t>Outcome_# of HIV infected women receiving a complete course of Antiretroviral prophylaxis to reduce the risk of Mother to child transmission_Period 12</t>
  </si>
  <si>
    <t>Outcome_# of HIV infected women receiving a complete course of Antiretroviral prophylaxis to reduce the risk of Mother to child transmission_Period 13</t>
  </si>
  <si>
    <t>Outcome_# of HIV infected women receiving a complete course of Antiretroviral prophylaxis to reduce the risk of Mother to child transmission_Period 14</t>
  </si>
  <si>
    <t>Outcome_ # of adults and children (women, men, girls and boys) living with HIV who receive care and support services outside health facilities_Period 2</t>
  </si>
  <si>
    <t>Outcome_ # of adults and children (women, men, girls and boys) living with HIV who receive care and support services outside health facilities_Period 4</t>
  </si>
  <si>
    <t>Outcome_ # of adults and children (women, men, girls and boys) living with HIV who receive care and support services outside health facilities_Period 6</t>
  </si>
  <si>
    <t>Outcome_ # of adults and children (women, men, girls and boys) living with HIV who receive care and support services outside health facilities_Period 8</t>
  </si>
  <si>
    <t>Outcome_ # of adults and children (women, men, girls and boys) living with HIV who receive care and support services outside health facilities_Period 9</t>
  </si>
  <si>
    <t>Outcome_ # of adults and children (women, men, girls and boys) living with HIV who receive care and support services outside health facilities_Period 11</t>
  </si>
  <si>
    <t>Outcome_ # of adults and children (women, men, girls and boys) living with HIV who receive care and support services outside health facilities_Period 12</t>
  </si>
  <si>
    <t>Outcome_ # of adults and children (women, men, girls and boys) living with HIV who receive care and support services outside health facilities_Period 13</t>
  </si>
  <si>
    <t>Outcome_ # of adults and children (women, men, girls and boys) living with HIV who receive care and support services outside health facilities_Period 14</t>
  </si>
  <si>
    <t>Budget_2010_USD</t>
  </si>
  <si>
    <t>Budget_2011_USD</t>
  </si>
  <si>
    <t>Budget_Expenditures_2010_USD</t>
  </si>
  <si>
    <t>Budget_Expenditures_2011_USD</t>
  </si>
  <si>
    <t>Budget_Expenditures_2012_USD</t>
  </si>
  <si>
    <t>Budget_Expenditures_2013_USD</t>
  </si>
  <si>
    <t>Budget_Expenditures_2014_USD</t>
  </si>
  <si>
    <t>Sustaining the Momentum: The March Towards Universal Access to HIV and AIDS</t>
  </si>
  <si>
    <t>"The primary goal of this Program is to assist the Government of Tanzania to secure its response to the HIV/AIDS epidemic by expanding service delivery to the lower tiers of the health system."</t>
  </si>
  <si>
    <t>2084- Grant Scorecard</t>
  </si>
  <si>
    <t>2084- Grant Scorecard, 2084 - Grant Performance Report</t>
  </si>
  <si>
    <t>2084 - Webpage</t>
  </si>
  <si>
    <t>Tutors recruited and trained</t>
  </si>
  <si>
    <t>Tutors distributed_training institutions</t>
  </si>
  <si>
    <t>Tuition grants provided_students</t>
  </si>
  <si>
    <t>School Principals trained</t>
  </si>
  <si>
    <t>Health workers hired and posted</t>
  </si>
  <si>
    <t>Health workers posted_districts</t>
  </si>
  <si>
    <t>Health staff trained in new HMIS templates</t>
  </si>
  <si>
    <t>Trainers trained to pilot new HMIS</t>
  </si>
  <si>
    <t>M&amp;E focal staff trained</t>
  </si>
  <si>
    <t>Tracer medicines tracked</t>
  </si>
  <si>
    <t>CHMT members trained in data management and utilization</t>
  </si>
  <si>
    <t>Warehouses-in-a-box constructed</t>
  </si>
  <si>
    <t>Trainings provided_districts</t>
  </si>
  <si>
    <t>HMIS tools introduced_regions</t>
  </si>
  <si>
    <t>Houses constructed</t>
  </si>
  <si>
    <t>Outcome_increase in student intake_percent</t>
  </si>
  <si>
    <t>Outcome_increase in trained nurses and midwives_percent</t>
  </si>
  <si>
    <t>Outcome_increase in Allied Health Sciences Graduates_percent</t>
  </si>
  <si>
    <t>Outcome_reduction in staff shortages_percent average per district</t>
  </si>
  <si>
    <t>Outcome_reduction in medical officers shortages_percent</t>
  </si>
  <si>
    <t>Outcome_reduction in pharmacist shortage_percent</t>
  </si>
  <si>
    <t>Outcome_reduction in nursing midwives shortage_percent</t>
  </si>
  <si>
    <t>Outcome_reduction in assistant medical officers shortage_percent</t>
  </si>
  <si>
    <t>Outcome_reduction in clinical assistants shortage_percent</t>
  </si>
  <si>
    <t>Outcome_reduction in health secretaries and lab techs shortage_percent</t>
  </si>
  <si>
    <t>Outcome_reduction in clinical officers shortage_percent</t>
  </si>
  <si>
    <t>Outcome_reduction in assistant nursing officers shortage_percent</t>
  </si>
  <si>
    <t>Outcome_reduction in radiographers shortage_percent</t>
  </si>
  <si>
    <t>Outcome_increase in storage capacity_square metres</t>
  </si>
  <si>
    <t>Outcome_increase of Human Resource Management activities_percent</t>
  </si>
  <si>
    <t>Outcome_increase on the use of the Human Resource for Health (HRH) supportive supervision_percent</t>
  </si>
  <si>
    <t>Outcome_improved the use of Open Performance Review &amp; Appraisal System_percent</t>
  </si>
  <si>
    <t>Outcome_quantitative Top 10 indicator rating_percent</t>
  </si>
  <si>
    <t>Outcome_quantitative all indicator rating_percent</t>
  </si>
  <si>
    <t>Outcome_houses constructed by ADB</t>
  </si>
  <si>
    <t>Outcome_houses constructed by World Lung Foudnation</t>
  </si>
  <si>
    <t>Outcome_traditional class size</t>
  </si>
  <si>
    <t>Outcome_under 5 mortality rate per live births</t>
  </si>
  <si>
    <t>Outcome_maternal mortality rate per live births</t>
  </si>
  <si>
    <t>Outcome_percent of women attending antenatal care (1st visit)</t>
  </si>
  <si>
    <t>Outcome_percent of women attending antenatal care (4th visit)</t>
  </si>
  <si>
    <t>Outcome_percent of births attended by skilled health personnel</t>
  </si>
  <si>
    <t>Outcome_number of nurses/midwives workers per 100,000 population</t>
  </si>
  <si>
    <t>Outcome_number of allied health professionals workers per 100,000 population</t>
  </si>
  <si>
    <t>Outcome_% of young women and men aged 15-19 who are HIV infected_Year 2</t>
  </si>
  <si>
    <t>Outcome_% of young women and men aged 20-24 who are HIV infected_Year 2</t>
  </si>
  <si>
    <t>Outcome_% of young women and men aged 15-19 who are HIV infected_Year 4</t>
  </si>
  <si>
    <t>Outcome_% of young women and men aged 20-24 who are HIV infected_Year 4</t>
  </si>
  <si>
    <t>Outcome_Prevalence of malaria parasite infection Year 2_percent</t>
  </si>
  <si>
    <t>Outcome_Prevalence of malaria parasite infection_Year 1</t>
  </si>
  <si>
    <t>Outcome_Prevalence of malaria parasite infection_Year 2</t>
  </si>
  <si>
    <t>Outcome_Prevalence of malaria parasite infection_Year 3</t>
  </si>
  <si>
    <t>Outcome_Prevalence of malaria parasite infection_Year 4</t>
  </si>
  <si>
    <t>Outcome_Prevalence of malaria parasite infection_Year 5</t>
  </si>
  <si>
    <t>Outcome_% of adults and children with HIV still alive 12 months after initiation of antiretroviral therapy (extend to 2, 3, 5 years as program matures)_Year 1</t>
  </si>
  <si>
    <t>Outcome_% of adults and children with HIV still alive 12 months after initiation of antiretroviral therapy (extend to 2, 3, 5 years as program matures)_Year 2</t>
  </si>
  <si>
    <t>Outcome_% of adults and children with HIV still alive 12 months after initiation of antiretroviral therapy (extend to 2, 3, 5 years as program matures)_Year 3</t>
  </si>
  <si>
    <t>Outcome_% of adults and children with HIV still alive 12 months after initiation of antiretroviral therapy (extend to 2, 3, 5 years as program matures)_Year 4</t>
  </si>
  <si>
    <t>Outcome_% of adults and children with HIV still alive 12 months after initiation of antiretroviral therapy (extend to 2, 3, 5 years as program matures)_Year 5</t>
  </si>
  <si>
    <t>Outcome_% of Laboratory-confirmed malaria cases seen in public health facilities_Year 1</t>
  </si>
  <si>
    <t>Outcome_% of Laboratory-confirmed malaria cases seen in public health facilities_Year 2</t>
  </si>
  <si>
    <t>Outcome_% of Laboratory-confirmed malaria cases seen in public health facilities_Year 3</t>
  </si>
  <si>
    <t>Outcome_% of Laboratory-confirmed malaria cases seen in public health facilities_Year 5</t>
  </si>
  <si>
    <t>Outcome_Percentage of a cohort of TB cases registered in specific period that successfully completed treatment_Year 1</t>
  </si>
  <si>
    <t>Outcome_Percentage of a cohort of TB cases registered in specific period that successfully completed treatment_Year 2</t>
  </si>
  <si>
    <t>Outcome_Percentage of a cohort of TB cases registered in specific period that successfully completed treatment_Year 3</t>
  </si>
  <si>
    <t>Outcome_Percentage of a cohort of TB cases registered in specific period that successfully completed treatment_Year 4</t>
  </si>
  <si>
    <t>Outcome_Percentage of a cohort of TB cases registered in specific period that successfully completed treatment_Year 5</t>
  </si>
  <si>
    <t>Outcome_number of students graduating from health professional educational institutions per 100,000 projected population per year - by level and field of education - Nurses and midwives_Period 4</t>
  </si>
  <si>
    <t>Outcome_number of students graduating from health professional educational institutions per 100,000 projected population per year - by level and field of education - Nurses and midwives_Period 6</t>
  </si>
  <si>
    <t>Outcome_number of students graduating from health professional educational institutions per 100,000 projected population per year - by level and field of education - Nurses and midwives_Period 8</t>
  </si>
  <si>
    <t>Outcome_number of students graduating from health professional educational institutions per 100,000 projected population per year - by level and field of education - Nurses and midwives_Period 9</t>
  </si>
  <si>
    <t>Outcome_number of students graduating from health professional educational institutions per 100,000 projected population per year - by level and field of education - Nurses and midwives_Period 10</t>
  </si>
  <si>
    <t>Outcome_number of students graduating from health professional educational institutions per 100,000 projected population per year - by level and field of education - Nurses and midwives_Period 11</t>
  </si>
  <si>
    <t>Outcome_Number of students graduating from health professional educational institutions per 100,000 projected population per year - by level and field of education - Allied Health Science_Period 4</t>
  </si>
  <si>
    <t>Outcome_Number of students graduating from health professional educational institutions per 100,000 projected population per year - by level and field of education - Allied Health Science_Period 6</t>
  </si>
  <si>
    <t>Outcome_Number of students graduating from health professional educational institutions per 100,000 projected population per year - by level and field of education - Allied Health Science_Period 8</t>
  </si>
  <si>
    <t>Outcome_Number of students graduating from health professional educational institutions per 100,000 projected population per year - by level and field of education - Allied Health Science_Period 9</t>
  </si>
  <si>
    <t>Outcome_Number of students graduating from health professional educational institutions per 100,000 projected population per year - by level and field of education - Allied Health Science_Period 10</t>
  </si>
  <si>
    <t>Outcome_Number of students graduating from health professional educational institutions per 100,000 projected population per year - by level and field of education - Allied Health Science_Period 11</t>
  </si>
  <si>
    <t>Outcome_Number of students graduating from health professional educational institutions per 100,000 projected population per year - by level and field of education. ALL_Period 4</t>
  </si>
  <si>
    <t>Outcome_Number of students graduating from health professional educational institutions per 100,000 projected population per year - by level and field of education. ALL_Period 6</t>
  </si>
  <si>
    <t>Outcome_Number of students graduating from health professional educational institutions per 100,000 projected population per year - by level and field of education. ALL_Period 8</t>
  </si>
  <si>
    <t>Outcome_Number of Regional Hospitals with capacity to enroll health professional students as of December_Period 13</t>
  </si>
  <si>
    <t>Outcome_Number of Health Workers who are newly posted in the past Financial Year_Period 10</t>
  </si>
  <si>
    <t>Outcome_Density of health professionals per 100,000 population Nurses/midwives_Period 4</t>
  </si>
  <si>
    <t>Outcome_Density of health professionals per 100,000 population Nurses/midwives_Period 6</t>
  </si>
  <si>
    <t>Outcome_Density of health professionals per 100,000 population Nurses/midwives_Period 8</t>
  </si>
  <si>
    <t>Outcome_Density of health professionals per 100,000 population. Allied Health Sciences_Period 4</t>
  </si>
  <si>
    <t>Outcome_Density of health professionals per 100,000 population. Allied Health Sciences_Period 6</t>
  </si>
  <si>
    <t>Outcome_Density of health professionals per 100,000 population. Allied Health Sciences_Period 8</t>
  </si>
  <si>
    <t>Outcome_Annual rate of retention of health workers in Districts in the Regions where Human Resource Information System has been installed_percent_Period 10</t>
  </si>
  <si>
    <t>Outcome_Health facilities submitting accurate, timely and complete HMIS reports to the district_Number_Period 8</t>
  </si>
  <si>
    <t>Outcome_Health facilities submitting accurate, timely and complete HMIS reports to the district_Percent_Period 8</t>
  </si>
  <si>
    <t>Outcome_Number of health providers trained in data collection according to new HMIS plan_Period 6</t>
  </si>
  <si>
    <t>Outcome_Number of health providers trained in data collection according to new HMIS plan_Period 8</t>
  </si>
  <si>
    <t>Outcome_health facilities submitting monthly HMIS reports on time_percent_Period 10</t>
  </si>
  <si>
    <t>Outcome_health facilities submitting monthly HMIS reports on time_percent_Period 11</t>
  </si>
  <si>
    <t>Outcome_Average percentage of facilities with monthly stock-out for each of 10 tracer medicines_Period 10</t>
  </si>
  <si>
    <t>Outcome_Percentage of ARV products batches respectively that have undergone the quality control process at the initial receipt_Period 4</t>
  </si>
  <si>
    <t>Outcome_Percentage of ARV products batches respectively that have undergone the quality control process at the initial receipt_Period 6</t>
  </si>
  <si>
    <t>Outcome_Percentage of ARV products batches respectively that have undergone the quality control process at the initial receipt_Period 8</t>
  </si>
  <si>
    <t>Outcome_Percentage of ARV products batches respectively that have undergone the quality control process at the initial receipt_Period 10</t>
  </si>
  <si>
    <t>Outcome_Percentage of anti-Malaria products batches respectively that have undergone the quality control process at the initial receipt_Period 4</t>
  </si>
  <si>
    <t>Outcome_Percentage of anti-Malaria products batches respectively that have undergone the quality control process at the initial receipt_Period 6</t>
  </si>
  <si>
    <t>Outcome_Percentage of anti-Malaria products batches respectively that have undergone the quality control process at the initial receipt_Period 8</t>
  </si>
  <si>
    <t>Outcome_Percentage of anti-Malaria products batches respectively that have undergone the quality control process at the initial receipt_Period 10</t>
  </si>
  <si>
    <t>Outcome_Percentage of anti-TB products batches respectively that have undergone the quality control process at the initial receipt_Period 4</t>
  </si>
  <si>
    <t>Outcome_Percentage of anti-TB products batches respectively that have undergone the quality control process at the initial receipt_Period 6</t>
  </si>
  <si>
    <t>Outcome_Percentage of anti-TB products batches respectively that have undergone the quality control process at the initial receipt_Period 8</t>
  </si>
  <si>
    <t>Outcome_Percentage of anti-TB products batches respectively that have undergone the quality control process at the initial receipt_Period 10</t>
  </si>
  <si>
    <t>Outcome_ Number of health facilities in the country supervised on Human Resource Management_Period 8</t>
  </si>
  <si>
    <t>Outcome_Percentage of health facilities in the country supervised on Human Resource Management_Period 8</t>
  </si>
  <si>
    <t>Outcome_Percentage of health facilities in the country supervised on Human Resource Management_Period 10</t>
  </si>
  <si>
    <t>Outcome_Number of CHMT members trained on leadership, management and performance management in the country_Period 2</t>
  </si>
  <si>
    <t>Outcome_Number of CHMT members trained on leadership, management and performance management in the country_Period 4</t>
  </si>
  <si>
    <t>Outcome_Number of CHMT members trained on leadership, management and performance management in the country_Period 6</t>
  </si>
  <si>
    <t>Outcome_ % of CHMT members trained on leadership, management and performance management in the country_Period 2</t>
  </si>
  <si>
    <t>Outcome_ % of CHMT members trained on leadership, management and performance management in the country_Period 4</t>
  </si>
  <si>
    <t>Outcome_ % of CHMT members trained on leadership, management and performance management in the country_Period 6</t>
  </si>
  <si>
    <t>Budget_Signed total_USD</t>
  </si>
  <si>
    <t>Budget_Disbursed total_USD</t>
  </si>
  <si>
    <t>Budget_2011 Expenditures_USD</t>
  </si>
  <si>
    <t>Budget_2012_Expenditures_USD</t>
  </si>
  <si>
    <t>Budget_2013_Expenditures_USD</t>
  </si>
  <si>
    <t>Budget_2014_Expenditures_USD</t>
  </si>
  <si>
    <t>Budget_USD_Period 1</t>
  </si>
  <si>
    <t>Budget_USD_Period 2</t>
  </si>
  <si>
    <t>Budget_USD_Period 3</t>
  </si>
  <si>
    <t>Budget_USD_Period 4</t>
  </si>
  <si>
    <t>Budget_USD_Period 5</t>
  </si>
  <si>
    <t>Budget_USD_Period 6</t>
  </si>
  <si>
    <t>Budget_USD_Period 7</t>
  </si>
  <si>
    <t>Budget_USD_Period 8</t>
  </si>
  <si>
    <t>Budget_USD_Period 9</t>
  </si>
  <si>
    <t>Budget_USD_Period 10</t>
  </si>
  <si>
    <t>Budget_USD_Period 11</t>
  </si>
  <si>
    <t>Budget_USD_Period 12</t>
  </si>
  <si>
    <t>Budget_USD_Period 13</t>
  </si>
  <si>
    <t>Budget_USD_Period 14</t>
  </si>
  <si>
    <t>Budget_USD_Period 15</t>
  </si>
  <si>
    <t>Budget_USD_Period 16</t>
  </si>
  <si>
    <t>Budget_USD_Period 17</t>
  </si>
  <si>
    <t>Budget_USD_Period 18</t>
  </si>
  <si>
    <t>Budget_USD_Period 19</t>
  </si>
  <si>
    <t>Budget_USD_Period 20</t>
  </si>
  <si>
    <t>Enhance HIV prevention services in Tanzania</t>
  </si>
  <si>
    <t>"This HSS grant focuses on five strategic objectives:
1) increasing production of skilled health workers;
2) supporting recruitment and retention of health workers;
3) strengthening national HMIS for planning and monitoring;
4) improving procurement and supply chain management system; and
5) strengthening management and leadership skills at all levels of the healthcare system."</t>
  </si>
  <si>
    <t>2086- Grant Scorecard</t>
  </si>
  <si>
    <t>2086- Grant Scorecard, 2086- Grant Performance Report</t>
  </si>
  <si>
    <t>2086- Grant Performance Report, website</t>
  </si>
  <si>
    <t>Pwani</t>
  </si>
  <si>
    <t>Mtwara, Tabora and Mara</t>
  </si>
  <si>
    <t>Kigoma and Morogoro</t>
  </si>
  <si>
    <t>Efforts to scale up TB and HIV interventions in Tanzania</t>
  </si>
  <si>
    <t>Budget_TB component_Committed_USD</t>
  </si>
  <si>
    <t>Budget_2017_USD</t>
  </si>
  <si>
    <t xml:space="preserve">Scale up TB and HIV interventions in Tanzania </t>
  </si>
  <si>
    <t>2015-present</t>
  </si>
  <si>
    <t>Scale up TB and HIV interventions in Tanzania</t>
  </si>
  <si>
    <t>2088 - Webpage</t>
  </si>
  <si>
    <t>Efforts to educate Tanzanians on sexual and reproductive rights</t>
  </si>
  <si>
    <t>Efforts to enact Tanzanians' sexual and reproductive rights</t>
  </si>
  <si>
    <t>Efforts to promote Tanzanians' sexual and reproductive rights</t>
  </si>
  <si>
    <t>Budget_FY 2005/06_GBP</t>
  </si>
  <si>
    <t>Budget_FY 2006/07_GBP</t>
  </si>
  <si>
    <t>Budget_FY 2007/08_GBP</t>
  </si>
  <si>
    <t>Budget_FY 2008/09_GBP</t>
  </si>
  <si>
    <t>Budget_FY 2009/10_GBP</t>
  </si>
  <si>
    <t>Budget_Basic Health Care_GBP</t>
  </si>
  <si>
    <t>Budget_Education policy and administrative management_ GBP</t>
  </si>
  <si>
    <t>Budget_Democratic participation and civil society_GBP</t>
  </si>
  <si>
    <t>DfID</t>
  </si>
  <si>
    <t xml:space="preserve">Young Voices for Change (SRH Rights and HIV/AIDS) CSCF345 [GB-1-105559] </t>
  </si>
  <si>
    <t>Young Tanzanians (10-24) know, promote and enact their sexual and reproductive rights, including with regards to HIV/ AIDS.</t>
  </si>
  <si>
    <t>2090 - Webpage</t>
  </si>
  <si>
    <t>Efforts to improve sexual and reproductive health for poor people</t>
  </si>
  <si>
    <t>Budget_Reproductive Health Care_GBP</t>
  </si>
  <si>
    <t>Budget_Human Rights_GBP</t>
  </si>
  <si>
    <t>Budget_Democratic Participation and Civil Society _GBP</t>
  </si>
  <si>
    <t xml:space="preserve">Young People Advocating for Address the SRH Rights CSCF369 [GB-1-105561] </t>
  </si>
  <si>
    <t>To improve the Sexual and Reproductive Health of poor people</t>
  </si>
  <si>
    <t>2091 - Webpage</t>
  </si>
  <si>
    <t>Budget_Actual_GBP</t>
  </si>
  <si>
    <t>Budget_Medical research_Percent</t>
  </si>
  <si>
    <t>Budget_Educational research_percent</t>
  </si>
  <si>
    <t>Budget_Health education_percent</t>
  </si>
  <si>
    <t>Budget_year 1_GBP</t>
  </si>
  <si>
    <t>Budget_year 2_GBP</t>
  </si>
  <si>
    <t>Budget_year 3_GBP</t>
  </si>
  <si>
    <t>Budget_year 4_GBP</t>
  </si>
  <si>
    <t>Budget_WOMENS Dignity Project - Tanzania_GBP</t>
  </si>
  <si>
    <t>Budget_NOTFORPROFITORG and P0023 for Womens Dignity Project Strategic Grant Agreement_GBP</t>
  </si>
  <si>
    <t>UK Department for International Development</t>
  </si>
  <si>
    <t>WOMENS Dignity Project - Tanzania</t>
  </si>
  <si>
    <t>2006 - 2010</t>
  </si>
  <si>
    <t>Promote Equity and Accountability for girls and women's health</t>
  </si>
  <si>
    <t>2092 - Webpage</t>
  </si>
  <si>
    <t>Efforts to fund technical and advisory services</t>
  </si>
  <si>
    <t>Budget_ Spend to date_GBP</t>
  </si>
  <si>
    <t>Budget_Environmental policy and administrative management_percent</t>
  </si>
  <si>
    <t>Budget_Technical assistance for the Water for Growth programme_GBP</t>
  </si>
  <si>
    <t>Budget_Expenditures_Technical and advisory services_GBP</t>
  </si>
  <si>
    <t>Water for Growth</t>
  </si>
  <si>
    <t>2014 - 2020</t>
  </si>
  <si>
    <t>Improved resilience to water insecurity will have a positive impact on inclusive economic growth at national level and will reduce the risks of falling back into poverty at household level.</t>
  </si>
  <si>
    <t>2093 - Webpage</t>
  </si>
  <si>
    <t>Budget_spend to date_GBP</t>
  </si>
  <si>
    <t>Budget_agricultural land resources_percent</t>
  </si>
  <si>
    <t>Budget_business support services and institutions_percent</t>
  </si>
  <si>
    <t>Budget_procurement of goods_GBP</t>
  </si>
  <si>
    <t>Budget_land programme_GBP</t>
  </si>
  <si>
    <t>Budget_technical support to land programme_GBP</t>
  </si>
  <si>
    <t>Budget__disbursement_technical and advisory services_GBP</t>
  </si>
  <si>
    <t>Budget_disbursement_aid to partner government_GBP</t>
  </si>
  <si>
    <t>Budget_expenditure_DFID purchased relief supplies_GBP</t>
  </si>
  <si>
    <t>Budget_expenditure_technical and advisory services_GBP</t>
  </si>
  <si>
    <t>Tanzania Land Programme</t>
  </si>
  <si>
    <t>2014 - 2017</t>
  </si>
  <si>
    <t>Implementing commitments made jointly by the G8 and the United Republic of Tanzania to deliver a detailed road map for land reforms in Tanzania.</t>
  </si>
  <si>
    <t>2094 - Webpage</t>
  </si>
  <si>
    <t>Budget_year 5_GBP</t>
  </si>
  <si>
    <t>Budget_Capacity development of Tanzania Meteorological Agency_GBP</t>
  </si>
  <si>
    <t>Budget_Promoting adaptation and climate resilience growth through devolved district climate finance_GBP</t>
  </si>
  <si>
    <t>Budget_Climate Change Adaptation and Resilient Growth Planning_GBP</t>
  </si>
  <si>
    <t>Budget_Climate Change Adaptation in Dry lands Project_GBP</t>
  </si>
  <si>
    <t>Budget_Southern Agricultural Growth Corridor of Tanzania - Green Growth Strategy_GBP</t>
  </si>
  <si>
    <t>Budget_Climate Change Institutional Strengthening Programme_GBP</t>
  </si>
  <si>
    <t>Budget_Technical Support to Climate Change Institutional Strengthening Programme_GBP</t>
  </si>
  <si>
    <t>Budget_Disbursement_Aid to civil society organisations / NGOs_GBP</t>
  </si>
  <si>
    <t>Budget_Disbursement_Aid to international organisations_GBP</t>
  </si>
  <si>
    <t>Budget_Disbursement_Aid to partner government_GBP</t>
  </si>
  <si>
    <t>Budget_Expenditure_Staff Business Travel and Subsistence_GBP</t>
  </si>
  <si>
    <t>Budget_Expenditure_Accomodation Costs_GBP</t>
  </si>
  <si>
    <t>Budget_Expenditure_Energy costs_GBP</t>
  </si>
  <si>
    <t>Budget_Expenditure_Technical and advisory services_GBP</t>
  </si>
  <si>
    <t>Tanzania Climate Change Institutional Strengthening Programme</t>
  </si>
  <si>
    <t>2011 - 2015</t>
  </si>
  <si>
    <t>To improve Tanzania's access to climate finance and use it effectively to support climate change resilience and low carbon sustainable growth by securing international climate change funds both from multilaterals and bilaterals and by assessing targets annually which have been set in the National Climate Change Strategy.</t>
  </si>
  <si>
    <t>2095 - Webpage</t>
  </si>
  <si>
    <t>Water Point mapping tool developed</t>
  </si>
  <si>
    <t>Water points mapped_Number of districts</t>
  </si>
  <si>
    <t>Public Expenditure Tracking Survey (PETS) piloted</t>
  </si>
  <si>
    <t>Efforts to support the establishment of NGOs working in the water sector to strengthen their capacity with local government authorities and on direct delivery of services</t>
  </si>
  <si>
    <t>Efforts to train CSOs</t>
  </si>
  <si>
    <t>Efforts to complete studies aimed at informing citizens on key issues of accountability in the water sector to stengthen citizen's voice</t>
  </si>
  <si>
    <t>Efforts to share findings through community radio and with stakeholders through dialogue meetings</t>
  </si>
  <si>
    <t>Efforts to participate in World Water Week and World Toilet Day</t>
  </si>
  <si>
    <t>Efforts to support councillors as representatives of the citizens in the districts where it operates</t>
  </si>
  <si>
    <t>Partnerships built with district councils where support was extended to implement community water, sanitation and hygiene projects</t>
  </si>
  <si>
    <t>Efforts to establish partnerships with local NGOs, community based organisations and private sector groups</t>
  </si>
  <si>
    <t>Efforts to strengthen Community-owned water supply organisations</t>
  </si>
  <si>
    <t>Poverty mapping study completed</t>
  </si>
  <si>
    <t>"Mapping of kiosk" study completed</t>
  </si>
  <si>
    <t>Efforts to disseminate findings of studies to the Dar es Salaam Water Authority Company, Government officals, Development Partners and CSOs</t>
  </si>
  <si>
    <t>Efforts to carry out studies and documentaries to understand the water needs of chronically poor and vulnerable groups</t>
  </si>
  <si>
    <t>Study conducted to investigate how the elderly and people living with disabilities are accessing water services</t>
  </si>
  <si>
    <t>Study conducted on management of rural water supply</t>
  </si>
  <si>
    <t>Efforts to incorporate recommendations from study into implementation of support to rural water supply management</t>
  </si>
  <si>
    <t>Efforts to provide capacity building to enhance skills on financial management, pump operation and maintenance and water resources management</t>
  </si>
  <si>
    <t>Efforts to provide technical assistance to local government water departments to provide technical maintenance of community owned water supply schemes</t>
  </si>
  <si>
    <t>Efforts to carry out detailed hydro-geological surveys</t>
  </si>
  <si>
    <t>Efforts to test innovative approaches for emptying latrines in densly populated unplanned areas</t>
  </si>
  <si>
    <t>Efforts to raise the need for focusing on school sanitation policy</t>
  </si>
  <si>
    <t>Mapped school sanitation_districts mapped</t>
  </si>
  <si>
    <t>Efforts to provide community members with capacity bulding related to entrepreneurship skills</t>
  </si>
  <si>
    <t>Efforts to change behaviors such as hand washing practices and use of improved latrines</t>
  </si>
  <si>
    <t>Efforts to establish sanitation centres</t>
  </si>
  <si>
    <t>Primary schools participated insaniation interventions</t>
  </si>
  <si>
    <t>Outcome_Water mapping tool adopted by the government as a national monitoring tool</t>
  </si>
  <si>
    <t>Outcome_Tanzania Water and Sanitation Civil Society Network formed</t>
  </si>
  <si>
    <t>Outcome_Communities empowered</t>
  </si>
  <si>
    <t>Outcome_People in rural areas served with clean and safe water</t>
  </si>
  <si>
    <t>Outcome_People benefited from sanitation interventions in rural areas</t>
  </si>
  <si>
    <t>Outcome_People benefited from hygiene service interventions in rural areas</t>
  </si>
  <si>
    <t>Outcome_people with access to improved water services in rural areas as a result of DFID funding</t>
  </si>
  <si>
    <t>Outcome_people with access to improved sanitation services in rural areas as a result of DFID funding</t>
  </si>
  <si>
    <t>Outcome_people benefited from hygiene service intervention in rural areas as a result of DFID funding</t>
  </si>
  <si>
    <t>Outcome_District water and sanitation plans developed</t>
  </si>
  <si>
    <t>Outcome_people benefited from water interventions in urban areas</t>
  </si>
  <si>
    <t>Outcome_people benefited from sanitation services in urban areas</t>
  </si>
  <si>
    <t>Outcome_people benefited from hygiene intervention in urban areas</t>
  </si>
  <si>
    <t>Outcome_people reached with water rservices in urban areas as a result of DFID funding</t>
  </si>
  <si>
    <t>Outcome_people benefited from sanitation services in urban areas as a result of DFID funding</t>
  </si>
  <si>
    <t>Outcome_people benefited from hygiene interventions in urban areas as a result of DFID funding</t>
  </si>
  <si>
    <t>Outcome_Documentary produced that highlighted the challenges of people living with HIV/AIDS in accessing clean and safe sanitation</t>
  </si>
  <si>
    <t>Outcome_Study conducted in collaboration with AMREF focusing on exploring challenges faced by PLWHIV on accessing water and sanitation</t>
  </si>
  <si>
    <t>Outcome_Draft policy developed for a national hygiene and sanitation policy</t>
  </si>
  <si>
    <t>Outcome_Developed a pit-emptying technology known as "Gulper" with the London School of Hygiene and Tropical Medicine</t>
  </si>
  <si>
    <t>Outcomes_groups registered as private organizations</t>
  </si>
  <si>
    <t>Budget_total_GBP</t>
  </si>
  <si>
    <t>Budget_basic drinking water supply and basic sanitation_percent</t>
  </si>
  <si>
    <t>Budget_year 6_GBP</t>
  </si>
  <si>
    <t>Budget_year 7_GBP</t>
  </si>
  <si>
    <t>Budget_NOTFORPROFITORG and P0023 for Water Aid SGA_GBP</t>
  </si>
  <si>
    <t>Budget_Support to WaterAid - Tanzania_GBP</t>
  </si>
  <si>
    <t>Budget_Disbursement_Aid to civil society organisations/NGOS_GBP</t>
  </si>
  <si>
    <t>Budget_Expenditures_GBP</t>
  </si>
  <si>
    <t>WATERAID- Tanzania</t>
  </si>
  <si>
    <t>2005 - 2011</t>
  </si>
  <si>
    <t>To contribute to achieving water and sanitation targets in both Tanzania’s MKUKUTA and MDG’s targets</t>
  </si>
  <si>
    <t>2096 - Webpage</t>
  </si>
  <si>
    <t>Nzega and Singida</t>
  </si>
  <si>
    <t>Temeke, Mwandu, Mambali</t>
  </si>
  <si>
    <t>Uramba district council in Tabora</t>
  </si>
  <si>
    <t>Dar es Salaam</t>
  </si>
  <si>
    <t xml:space="preserve">Temeke municipality </t>
  </si>
  <si>
    <t>Budget_STD Control including HIV/AIDS_percent</t>
  </si>
  <si>
    <t>Budget_basic life skills for youth and adults_percent</t>
  </si>
  <si>
    <t>Students Partnership Worldwide (SPW) Tanzania</t>
  </si>
  <si>
    <t>2009 - 2010</t>
  </si>
  <si>
    <t>To support young people to take up leadership role, supported fully by government and civil society institutions in addressing the most urgent issues affecting their lives, families and communities at regional and national level.</t>
  </si>
  <si>
    <t>2097 - Webpage</t>
  </si>
  <si>
    <t>Rehabilitated Roads_Km</t>
  </si>
  <si>
    <t>Districts Rehabilitated</t>
  </si>
  <si>
    <t>Intervention Zones Rehabilitated</t>
  </si>
  <si>
    <t>Efforts to Reduce Transportation Costs</t>
  </si>
  <si>
    <t>Efforts to Reduce Transportation Time</t>
  </si>
  <si>
    <t>Efforts to facilitate transportation from rural areas to social service networks</t>
  </si>
  <si>
    <t>Efforts to Increase Ghana Living Standard</t>
  </si>
  <si>
    <t>Efforts to Increase Access to Markets</t>
  </si>
  <si>
    <t>Millenium Challenge Corportation (MCC)</t>
  </si>
  <si>
    <t>MiDA Feeder Roads Project</t>
  </si>
  <si>
    <t>Rehabilitate about 336 km of feeder roads in eight (8) districts in two intervention zones to reduce transportation costs and time, and increase access to major domestic and international markets.</t>
  </si>
  <si>
    <t xml:space="preserve"> 1 - Power Calculation, 1 - Metadata, 1 - Baseline, 1 - Evaluation</t>
  </si>
  <si>
    <t xml:space="preserve"> </t>
  </si>
  <si>
    <t>Farmer based organizations trained in commercial agriculture</t>
  </si>
  <si>
    <t>Farmers trained in commercial agriculture</t>
  </si>
  <si>
    <t>Efforts to increase farmers' use of more formal sources for loans</t>
  </si>
  <si>
    <t>Efforts to increase use of improved seeds and fertilizers</t>
  </si>
  <si>
    <t>Outcome_Farmers adopting new technologies and farming methods</t>
  </si>
  <si>
    <t>Outcome_Enterprises that have applied improved techniques</t>
  </si>
  <si>
    <t>Outcome_FBOs meeting market targets_Percent</t>
  </si>
  <si>
    <t>Outcome_Land under production with MCC support_hectares</t>
  </si>
  <si>
    <t>Outcome_Post-harvest maize loss at farm gate_Percent</t>
  </si>
  <si>
    <t>Outcome_Post-harvest fresh pepper loss at farm gate_Percent</t>
  </si>
  <si>
    <t xml:space="preserve">Outcome_effort to incresase northern region farmers annual crop income </t>
  </si>
  <si>
    <t>Millenium Challenge Corp</t>
  </si>
  <si>
    <t>Farmer-Based Organization (FBO) training</t>
  </si>
  <si>
    <t>2006 - 2009</t>
  </si>
  <si>
    <t>To enhance the profitability of staple food and horticultural crops and to improve delivery of business and technical services to support the expansion of commercial agriculture among farmer-based organizations (FBOs).</t>
  </si>
  <si>
    <t>2 - Metadata, 2 - Summary</t>
  </si>
  <si>
    <t>2 - Evaluation, 2 - Summary, 2 - Peer Review 2</t>
  </si>
  <si>
    <t>Increase in monthly profits for recipients of One-Time In-Kind Grant of 150 cedis (males)_Cedis</t>
  </si>
  <si>
    <t>Increase in monthly profits for recipients of One-Time In-Kind Grant of 150 cedis (females with largest  40% of businesses)_cedis</t>
  </si>
  <si>
    <t>Increase in monthly profits for recipients of One-Time In-Kind Grant of 150 cedis (females with smallest  60% of businesses)_cedis</t>
  </si>
  <si>
    <t>Increase in monthly profits for recipients of One-Time Cash Grant of 150 cedis (males)_Cedis</t>
  </si>
  <si>
    <t>Increase in monthly profits for recipients of One-Time Cash Grant of 150 cedis (females)_cedis</t>
  </si>
  <si>
    <t>Significance level of difference between In-Kind and Cash Grants (females)_Percent</t>
  </si>
  <si>
    <t>Capital, Gender, and Microenterprise Growth in Ghana</t>
  </si>
  <si>
    <t>2008-2010</t>
  </si>
  <si>
    <t>To test whether microfinance is an effective tool for growing female-owned firms</t>
  </si>
  <si>
    <t>11 - Report on Female Businesses, 11 - Report on Microenterprise Growth and the Flypaper Effect</t>
  </si>
  <si>
    <t>28-60</t>
  </si>
  <si>
    <t>35-50</t>
  </si>
  <si>
    <t>0-5</t>
  </si>
  <si>
    <t>Greater Accra Region</t>
  </si>
  <si>
    <t>Increase in area under formal commercial arrangements, SADA zone_Hectare</t>
  </si>
  <si>
    <t>Increase in area under formal commercial arrangements - on nucleus farms_Hectare</t>
  </si>
  <si>
    <t>Increase in area under formal commercial arrangements - on outgrower farms_Hectare</t>
  </si>
  <si>
    <t>Direct project beneficiaries_farmers</t>
  </si>
  <si>
    <t>Female project beneficiaries</t>
  </si>
  <si>
    <t>Total value of private sector participation in PPP as a direct result of GCAP intervention_cedis_millions</t>
  </si>
  <si>
    <t>Increase in storage capacity resulting from GCAP interventions_Metric ton</t>
  </si>
  <si>
    <t>Value of incremental sales (collected at farm-level) attributed to GCAP implementation_cedis_millions</t>
  </si>
  <si>
    <t>Outcome_Farmers in GCAP intervention areas who have applied improved technologies or management practices_Percent</t>
  </si>
  <si>
    <t>Budget_Resettlement Policy Framework (RPF) Training_total_USD</t>
  </si>
  <si>
    <t>Budget_Pest Management Plan Implementation_annual cost_USD</t>
  </si>
  <si>
    <t>Budget_Supporting private investment in 35 new warehouses_total_USD_millions</t>
  </si>
  <si>
    <t>Budget_Planning, technical assistance, and implementation plan_total_USD</t>
  </si>
  <si>
    <t>Budget_all consultancy services contracts_USD</t>
  </si>
  <si>
    <t>Budget_Loans and credits_USD_millions</t>
  </si>
  <si>
    <t>Budget_training services_USD</t>
  </si>
  <si>
    <t>IDA – World Bank Group; USAID</t>
  </si>
  <si>
    <t>Ghana Commercial
Agriculture Project (GCAP)</t>
  </si>
  <si>
    <t>2012-2017</t>
  </si>
  <si>
    <t>Increased access to land, private sector finance, input- and output-markets by smallholder farms from
private-public partnerships in commercial agriculture in Accra Plains and SADA zone.</t>
  </si>
  <si>
    <t>34 - Implementation Completion and Results Report, 34 - Project Appraisal</t>
  </si>
  <si>
    <t>34 - Project Appraisal</t>
  </si>
  <si>
    <t>Accra Plains and SADA zone</t>
  </si>
  <si>
    <t>FBOs that built district level linkages</t>
  </si>
  <si>
    <t>Farmers, input suppliers, rural banks, service proivers, and agribusinesses represented</t>
  </si>
  <si>
    <t xml:space="preserve">Amount of toolkits made available </t>
  </si>
  <si>
    <t>FBOs targeted in PY6</t>
  </si>
  <si>
    <t>FBOs targeted in PY3</t>
  </si>
  <si>
    <t>Number of districts where resources will be available for value chain development by the end of the first cycle (PY3)</t>
  </si>
  <si>
    <t>Number of districts where resources will be available for value chain development by the end of the second cycle (PY6)</t>
  </si>
  <si>
    <t>Amount of FBOs program will work with by PY3</t>
  </si>
  <si>
    <t>Amount of FBOs program will work with by PY6</t>
  </si>
  <si>
    <t xml:space="preserve">Amount of clients GASIP will target at the end of PY3 </t>
  </si>
  <si>
    <t>Amount of clients GASIP will target at the end of PY6</t>
  </si>
  <si>
    <t>Outcome_ Number of productivity increase</t>
  </si>
  <si>
    <t>Outcome_The total number of of beneficiaries in the households reached</t>
  </si>
  <si>
    <t xml:space="preserve">Outcome_Hectares cultivated by by clients under improved technologies, as part of an agribusiness agreement </t>
  </si>
  <si>
    <t>Outcome_Amount of farmers gaining access to improved seeds</t>
  </si>
  <si>
    <t>Outcome_ Amount of hectares increased in the yield and revenue in crops targeted through local Public Private Partnerships (PPP)</t>
  </si>
  <si>
    <t>Outcome_Increase in amount of hectares for maize production</t>
  </si>
  <si>
    <t>Outcome_Increase in amount of hectares for soybean production</t>
  </si>
  <si>
    <t>Outcome_FBOs established at district level</t>
  </si>
  <si>
    <t>Outcome_Value Chain Committees established by PY6</t>
  </si>
  <si>
    <t>Outcome_Yield for Cassava mono-cropping</t>
  </si>
  <si>
    <t>Outcome_Increase in net income for Cassava mono-cropping</t>
  </si>
  <si>
    <t>Outcome_Yield for maize mono-cropping_hectares</t>
  </si>
  <si>
    <t>Outcome_Increase in net income for maize mono-croppingg</t>
  </si>
  <si>
    <t>Outcome_Yield for Sorghum mono-cropping</t>
  </si>
  <si>
    <t>Outcome_Increase in net income for sorghum mono-cropping</t>
  </si>
  <si>
    <t>Outcome_FBOs that built distrcit level linkages for farmers, input suppliers, rural banks, and service providers</t>
  </si>
  <si>
    <t>Outcome_Amount of farmers, input suppliers, rural banks, and service providers where linkages were built by FBOs</t>
  </si>
  <si>
    <t>Outcome_Percent of productivity increase in hectares for sorghum</t>
  </si>
  <si>
    <t>Outcome_Percent of productivity increase in in hectares for soybean</t>
  </si>
  <si>
    <t>Outcome_Percent of productivity increase in in hectares for maize</t>
  </si>
  <si>
    <t>Outcome_FBOs formed to date</t>
  </si>
  <si>
    <t>Outcome_Number of males in FBOs</t>
  </si>
  <si>
    <t>Outcome_Number of females in FBOs</t>
  </si>
  <si>
    <t>Budget_Maximum grant amount a single applicant can receive_USD Million</t>
  </si>
  <si>
    <t>Budget_Cost of Agribusiness Linkages Development_USD Million</t>
  </si>
  <si>
    <t>Budget_Cost of Value Chain Financing_USD Million</t>
  </si>
  <si>
    <t>Budget_Cost for Climate Chaine Resiliance_USD Million</t>
  </si>
  <si>
    <t>Budget_Cost for Productive Infrastructure and facilities_USD Million</t>
  </si>
  <si>
    <t>Budget_Cost for Enabling Public Infrastructure_USD Million</t>
  </si>
  <si>
    <t>Budget_Cost for knowledge management and policy support_USD Million</t>
  </si>
  <si>
    <t>Budget_Cost for coodination, monitoring, and evaluation_USD Million</t>
  </si>
  <si>
    <t>Budget_Total IFAD amount financed for Agribusiness Linkages Development_USD Million</t>
  </si>
  <si>
    <t>Budget_Total IFAD amount financed for Value Chain Financing_USD Million</t>
  </si>
  <si>
    <t>Budget_Total IFAD amount financed for Climate Change Resiliance_USD Million</t>
  </si>
  <si>
    <t>Budget_Total IFAD amount financed for productive infrastructure and facilities_USD Million</t>
  </si>
  <si>
    <t>Budget_Total IFAD amount financed for enabling public infrastructure_USD Million</t>
  </si>
  <si>
    <t>Budget_Total IFAD amount financed for knowledge management and policy support_USD Million</t>
  </si>
  <si>
    <t>Budget_Total IFAD amount financed for coodination, monitoring, and evaluation_USD Million</t>
  </si>
  <si>
    <t>Budget_Amount participating financial insitutions have disbursed to NRGP_USD Million</t>
  </si>
  <si>
    <t>Budget_Grant amount to be moilized within the first cycle for climate change adaptation activities_USD Million</t>
  </si>
  <si>
    <t>Budget_Basic program costs over six years, including contingencies, taxes and duties_USD Million</t>
  </si>
  <si>
    <t>Budget_Small grant provided by IFAD as parallel financing to develop and pilot project toolsand mechanisms_USD</t>
  </si>
  <si>
    <t>Budget_IFAD funding mobilized for GASIP for the six years_USD Million</t>
  </si>
  <si>
    <t>IFAD</t>
  </si>
  <si>
    <t xml:space="preserve">Ghana-Agricultural Sector Investment Program </t>
  </si>
  <si>
    <t xml:space="preserve">Under the Agriculture Sector Investment Program, the overall goal is to contribute to sustainable poverty reduction in rurual Ghana. The program aims at providing a framework for a long-term engagement and supplementary financing for private sector-led, pro-poor agrictural value chain development. </t>
  </si>
  <si>
    <t>36-Proposed Grant and Loan Information</t>
  </si>
  <si>
    <t>Northern Region</t>
  </si>
  <si>
    <t xml:space="preserve">Farmer Based Organisations  receiving training on crop Budget preparation and agronmic practices, the use business tools, Good Agrcultural Practices (GAP's), group managment, gender awareness and leadership </t>
  </si>
  <si>
    <t>Farmer Based Organizations engaged in various VC initiatives</t>
  </si>
  <si>
    <t>Groups active on 58ha supported by pump irrigation in order to produce buttnut squash for export</t>
  </si>
  <si>
    <t xml:space="preserve">Efforts of Northern Rural Growth Programme to increase productivity of farmers through use of crop varities, fertilizer application and integrated pest management. </t>
  </si>
  <si>
    <t xml:space="preserve">Farm-Based Organizations registered to participate in Chain Activities </t>
  </si>
  <si>
    <t xml:space="preserve">Farmers in District Value Chain Committees linked to Farm-Based Organizations </t>
  </si>
  <si>
    <t>District Value Chain Committees formed and supported, in all programme districts, by NRGP in order to establish inter-proffesional bodies (IPB's)</t>
  </si>
  <si>
    <t>Efforts to prepare and implement Commodity Business Plans (CBPs) has been done for maize, sorghum , soya and shea with a plan to produce CBP for rice as well</t>
  </si>
  <si>
    <t>Districts to develop District Agricultural Investment Plans (DAIP's) using CPB's in order to inform District Assmblies and their investment plans.</t>
  </si>
  <si>
    <t>small-scale irrigation schemes developed through supporting river pumping irrigation for fruit and vegetable production and collaborating with farmers and Ministry of Food and Agriculture (MOFA) to plant trees along river banks for riverine protection.</t>
  </si>
  <si>
    <t xml:space="preserve">Efforts to locate packhouses for industrial crops, to ensure sustainablility and to reduce costs, through contracts for design consultancies, appropriate business planning and bulk grain handling. </t>
  </si>
  <si>
    <t>feeder roads constructed in 2014 linking 345 communities_km</t>
  </si>
  <si>
    <t>Productivity Improvement Funds engaged to provide financial services to farmers within supported value chains in the industrial crops sector</t>
  </si>
  <si>
    <t>Individual members of FBO as processors or collectors</t>
  </si>
  <si>
    <t>Efforts to recruit Facilitating Agencies to cover specific zones within the Shea nut program area</t>
  </si>
  <si>
    <t>FBO's identified and registered for participation in commodity chain interventions in the industrial crops window, which includes rice</t>
  </si>
  <si>
    <t>Farmers identified with an area of about 590 ha to commence production of the rice value chain</t>
  </si>
  <si>
    <t>Field demonstrations provided in order to train MOFA staff in VC development, M&amp;E, gender and leadership and GAP's.</t>
  </si>
  <si>
    <t>Identified area for water conservation schemes to be constructed_ha</t>
  </si>
  <si>
    <t>Nucleus &amp; Outgrower Farming Models servicing a total of 3,683 farmers</t>
  </si>
  <si>
    <t>Rice FBO's bring supported in 2014 to improve on their productivity and product quality</t>
  </si>
  <si>
    <t>FBO's assessed by the ACDEP and the Department of Cooperatives in 2013</t>
  </si>
  <si>
    <t>Youth engaged in profitable agricultural ventures as a result of Efforts to enable young farmers to participate in irrigated agriculture using pump irrigation as an entry point.</t>
  </si>
  <si>
    <t>persons trained on grain quality improvement and management</t>
  </si>
  <si>
    <t>flood recession schemes completed by The Ghana Irrigation Development Authority and Agricultural and Engineering Services Directorate of MoFAto be constructed before 2015rainy season_ha</t>
  </si>
  <si>
    <t>Farm Access Tracks established to further open access to production areas including irrigation sites and farms_km</t>
  </si>
  <si>
    <t>warsehouses constructed and awarded contractors in order to create market facilities</t>
  </si>
  <si>
    <t>Efforts to recruit fruits and vegetables Facility Agency to help farmers have links to firms with assured markets in southern Ghana or abroad.</t>
  </si>
  <si>
    <t xml:space="preserve">Efforts to create gender awareness in the Assemblies and the communites with the aim of eliminating gender discriminatory policies and practices. </t>
  </si>
  <si>
    <t>Outcome_women participation in leadership positions in the FBO's_2014_Percent</t>
  </si>
  <si>
    <t>Outcome_collection rate in market increase_2012/2013_kg/person</t>
  </si>
  <si>
    <t>Outcome_Increase in total maize cropped area per outgrower_2013_ha</t>
  </si>
  <si>
    <t>Outcome_Increase in total soya cropped area per outgrower_2013_ha</t>
  </si>
  <si>
    <t>Outcome_ loan recovery from farmer based organizations participating in District Value Chain Committees_Percent</t>
  </si>
  <si>
    <t>Outcome_ increase in average sum of maize, soya, and sorghum fields of participating farmers_2013_tonnes/hectare</t>
  </si>
  <si>
    <t>Outcome_rural dwellers estimated to benefit from feeder roads_2014</t>
  </si>
  <si>
    <t>Outcome_increase in credit assessed by farmers_2013_Percent</t>
  </si>
  <si>
    <t xml:space="preserve">Outcome_ FBO increase production per household in 3 years_Percent </t>
  </si>
  <si>
    <t>Outcome_yields per ha increase for maize_Percent</t>
  </si>
  <si>
    <t>Outcome_area cropped increase per participant_Percent</t>
  </si>
  <si>
    <t>Budget_ Special Accout (SPA) authorized allocation_2013_USD</t>
  </si>
  <si>
    <t>Budget_balance in Special Account_USD</t>
  </si>
  <si>
    <t>Budget_Balance in Programme Account_2013_USD</t>
  </si>
  <si>
    <t>Budget_Balance in local accounts in zones_2013_USD</t>
  </si>
  <si>
    <t>Budget_cumulative dispursement of IFAD loan_2013_USD</t>
  </si>
  <si>
    <t>Budget_Total Loan_USD</t>
  </si>
  <si>
    <t>Budget_Total Loan_SDR</t>
  </si>
  <si>
    <t>Budget_Total contribution_USD</t>
  </si>
  <si>
    <t>African Development Fund, IFAD, The Government of Ghana</t>
  </si>
  <si>
    <t>Northern Rural Growth Programme</t>
  </si>
  <si>
    <t>2009-2016</t>
  </si>
  <si>
    <t>NRGP takes a private sector, demand-driven approach for development of both rain-fed and irrigated food and industrial crop commodity chains selected to have the capacity to meet local and international demand. Very important to the development of value chains is the creation and strengthening of producers’ organizations (Farmers-based Organizations, FBOs) and linking them to inter-professional bodies (District Value Chain Committees, DVCCs). The programme stimulates investment in facilities and human resources along the value chains and supports value chains by facilitating access to financial services and providing irrigation and marketing infrastructure. The programme consists of the following components:
 (a) Component A (Commodity chain development): strengthening, enhancing and empowering of the producers’ organizations, by providing capacity building and technical and financial support;
(b) Component B (Rural infrastructure): developing and strengthening small-scale irrigation systems, water and flood control management, rainwater management, feeder roads and farm tracks as well as storage facilities; and,
(c) Component C (Access to Financial Services): strengthening of financial institutions and financial NGOs with view to enabling an improved access to credit and other financial services for smallholder farmers.</t>
  </si>
  <si>
    <t xml:space="preserve">Supervision Report 1, Supervision Report 2, Supervision Report 3, Supervision Report 4 </t>
  </si>
  <si>
    <t>Supervision Report 1, Supervision Report 2, Supervision Report 3, Supervision Report 4</t>
  </si>
  <si>
    <t>982/1,000</t>
  </si>
  <si>
    <t>Percent of woman that are project clients in Efforts to reach the entrepreneurial poor_Percent</t>
  </si>
  <si>
    <t>districts the project is now active in, providing direct support to Business Advisory Centers (BAC's) and Rural Technology Facilities (RTFS)</t>
  </si>
  <si>
    <t>Rural Techonology facilities established</t>
  </si>
  <si>
    <t>Percent of target reached for clients and aprentices trained_Percent</t>
  </si>
  <si>
    <t>Percent of targeted 94% SME's established_Percent</t>
  </si>
  <si>
    <t>policy initiatives facilitated in the local government system through the Ministry of Trade and Industry (MOTI) and Ministry of Local Government and Rural Development (MLGRD)</t>
  </si>
  <si>
    <t xml:space="preserve">Efforts to establish a sub-committe on MSE promotion within the ational District Assembly </t>
  </si>
  <si>
    <t>Efforts to establish a new Department of Trade and Industry to faciliate the development and promotion of small-scale industries in the districts.</t>
  </si>
  <si>
    <t>Percent of resources being invested in womens development, leading to the positive achievement in both the livelihood and empowerment of women</t>
  </si>
  <si>
    <t>Clients trained</t>
  </si>
  <si>
    <t>New businesses established</t>
  </si>
  <si>
    <t>wage jobs created</t>
  </si>
  <si>
    <t>apprentices trained</t>
  </si>
  <si>
    <t>Micro and small enterprises linked to larger commercial operations and enterprises</t>
  </si>
  <si>
    <t>people recieving small business managment training</t>
  </si>
  <si>
    <t>Participating financial institutions functional in the districts</t>
  </si>
  <si>
    <t>Efforts to create market linkages for clients through trade shows and the BAC referral services</t>
  </si>
  <si>
    <t>districts that recieved literacy training to illiterate and semi-illiterate clients</t>
  </si>
  <si>
    <t>clients who have recieved business advice on an on-gong basis</t>
  </si>
  <si>
    <t>client supported in trade show participation providing exposure and market contacts for their products</t>
  </si>
  <si>
    <t>Rural Technology Faclities established</t>
  </si>
  <si>
    <t>trained master craft persons particularly in the development of the metal and agro-processing industry</t>
  </si>
  <si>
    <t>young apprenticeships who have been trained on specific skills such as occupational health and safety, advanced technical skills and equipment maintanence.</t>
  </si>
  <si>
    <t>start-up kits a year provided to selected apprentices</t>
  </si>
  <si>
    <t>Efforts to establish sites for artisans</t>
  </si>
  <si>
    <t>Efforts to set aside land for an industrial area in the outskirts of the Bekwai area and allocate a Budget towards land perparation</t>
  </si>
  <si>
    <t xml:space="preserve">Efforts to sponsor a range of training opportunities through the ARB Apex Bank </t>
  </si>
  <si>
    <t>Efforts to introduce concepts of micro-lending and improved portfolio management</t>
  </si>
  <si>
    <t>Efforts to assist clients and the PFIs in preparing business plans, loan applications, referral and follow-up through the Business Advisery Centre</t>
  </si>
  <si>
    <t xml:space="preserve">Local Trade Associations trained in leadership and group dynamics in setting up trade tests by the Business Advisory Centre </t>
  </si>
  <si>
    <t>Efforts to provide counselling to associations to assist in registration with the District Assembly, establishing constitutions, resolving leadership and group dynamics issues, and linking to market opportunities through the Business Advisory Centre</t>
  </si>
  <si>
    <t>Efforts to research the types of products currently being sold in each area, what market demand is unfulfilled and an assessment of clients‟ interests and capabilities in relation to market potential.</t>
  </si>
  <si>
    <t>Outcome_number of targeted trainees who recieved portfolio management</t>
  </si>
  <si>
    <t>Outcome_increase in access to credit by women_Percent</t>
  </si>
  <si>
    <t>Outcome_ trainees that have been able to apply the knowledge they have gained through training</t>
  </si>
  <si>
    <t>Outcome_clients indicating that their record  keeping/book keep was contributing to business profitablilty due to training in business management_Percent</t>
  </si>
  <si>
    <t>Outcome_trained clients indicating an improvement in business/financial management and marketing skills_Percent</t>
  </si>
  <si>
    <t>Outcome_decline in amount project clients part of the lower income bracket_Percent</t>
  </si>
  <si>
    <t>Budget_financial allocaion to project management_USD</t>
  </si>
  <si>
    <t>Budget_funding for Business Advisory Centres_District Asembly_USD</t>
  </si>
  <si>
    <t>Budget_total cost of project_2011_USD</t>
  </si>
  <si>
    <t>Budget_total loan amount from IFAD_2002_USD</t>
  </si>
  <si>
    <t>Budget_total loan amount by the African Development Bank_2011_USD</t>
  </si>
  <si>
    <t>Rural Enterprises Project, Phase II</t>
  </si>
  <si>
    <t>2002-2015</t>
  </si>
  <si>
    <t>The overall goal of the REP II was to alleviate poverty and improve living conditions in the rural areas and especially increase the incomes of women and vulnerable groups through increased self- and wage employment. The REP II design involved four interrelated components: (i) Business Development Services through establishment and operation of business advisory centres (BAC) in each participating District Assembly; (ii) Technology Promotion and Support to Apprentices Training (TPSAT) through establishment of rural technology facilities (RTFs) in selected districts; (iii) Rural Financial Services (RFS) through continuation of the REP I Rural Enterprises Development Fund (REDF); and, (iv) Support to MSE Organizations and Partnership Building (Institutional Support). There was also a non-technical component for project management. The REP II project area aimed toinclude 53 districts across the ten regions in Ghana. The project interventions targeted the entrepreneurial poor through a demand-driven approach.</t>
  </si>
  <si>
    <t>38-Evaluation</t>
  </si>
  <si>
    <t>38- Evaluation</t>
  </si>
  <si>
    <t>1 out of every 2</t>
  </si>
  <si>
    <t xml:space="preserve">390 per client </t>
  </si>
  <si>
    <t>Bekwai</t>
  </si>
  <si>
    <t xml:space="preserve">Rural Finance Support Project </t>
  </si>
  <si>
    <t>Began:2005</t>
  </si>
  <si>
    <t xml:space="preserve">The RFS was designed to be a small component that benefited from the activities of the IFAD-supported Rural Finance Support Project – the precursor to the current RAFiP - that predominantly focuses on strengthening the national network of rural banks through the ARB Apex Bank. It was designed with the aim of providing relevan locan to rural MSEs. The component activities included technical assistance to PFIs, support to the establishment and operations of the Efficiency Monitoring Unit (EMU) of the ARB Apex Bank for training and monitoring of the PFIs and direct credit delivery from the REDF. </t>
  </si>
  <si>
    <t xml:space="preserve">Efforts to expand public participation in local government </t>
  </si>
  <si>
    <t>Efforts to increase Internaly Generate Funds (IGF's) of target local districts</t>
  </si>
  <si>
    <t xml:space="preserve">Efforts to strengthen local governance inititives at national level </t>
  </si>
  <si>
    <t>Ghanaians owning a radio at home_Percent</t>
  </si>
  <si>
    <t xml:space="preserve">Districts that experienced a decrease in reliance on the central government </t>
  </si>
  <si>
    <t>Efforts to expand capacity of target districts to use IT systems for spatial planning</t>
  </si>
  <si>
    <t xml:space="preserve">Efforts to introduce woman to key concepts of local governance and provide them with training in advocacy and policy influencing skills, leadership and communications skills, and elections processes and campaigning. </t>
  </si>
  <si>
    <t>Efforts to provide citizens with a vehicle to engage local government officials on key development issues.</t>
  </si>
  <si>
    <t xml:space="preserve">Efforts to use community radio to expand program reach and engage citizens </t>
  </si>
  <si>
    <t>Efforts to increase involvment of Traditional Authorities (TAs) to help female candidates build sustainable skills</t>
  </si>
  <si>
    <t xml:space="preserve">Efforts to facilitate the integration of spatial planning </t>
  </si>
  <si>
    <t>Efforts to spurr a presidential directive on street naming to increase Internally Generated Funds</t>
  </si>
  <si>
    <t>Efforts to educate national decision-makers on the experiences of Metroplitan, Municipal and District Assemblies in the Wester Regions</t>
  </si>
  <si>
    <t>Effors to provide small grants to nationals and local Civil Society Oganizations</t>
  </si>
  <si>
    <t>Efforts to creating geo-sptial databases to improve Internally Generated Fund sources</t>
  </si>
  <si>
    <t xml:space="preserve">Efforts to produce a DVD drama series that encouraged pubic engagment wuth government. </t>
  </si>
  <si>
    <t>Efforts to increase number of tax payers</t>
  </si>
  <si>
    <t>Outcome_increase in internally generated funds_2013/2014_Percent</t>
  </si>
  <si>
    <t>Outcome_increase in interally generated funds_2013/2014_Percent</t>
  </si>
  <si>
    <t>Budget_funding for project_USAID_USD</t>
  </si>
  <si>
    <t xml:space="preserve">Local Governane Decentralizaion Program (LOGODEP) Final Perfomance Evaluation </t>
  </si>
  <si>
    <t>Strengthened Democratic and Decentralized Governance through Civic Involvement. The program sought to increase the capacity of local govern- ment institutions to plan for development, increase internally generated funds, and increase the participa- tion of citizens to effectively engage their local officials.</t>
  </si>
  <si>
    <t xml:space="preserve">41-Evaluation </t>
  </si>
  <si>
    <t>41- Evaluation</t>
  </si>
  <si>
    <t>Number of Organizations Providing Services to FSW and MSM</t>
  </si>
  <si>
    <t>Outcome_Female Sex Worker Service Users Seeking Services From Peer Educators_Percent</t>
  </si>
  <si>
    <t>Outcome_Female Sex Worker Service Users Seeking Services From Mobile Outreach_Percent</t>
  </si>
  <si>
    <t>Outcome_Condoms and Lubricant Provided to Primary Key Population by Peer Educators_Percentage</t>
  </si>
  <si>
    <t>Outcome_MSM Who Received Condoms and Lubricant From Peer Educators_Percent</t>
  </si>
  <si>
    <t>Outcome_MSM Who Received Assessment of HIV Risk From Peer Educators_Percent</t>
  </si>
  <si>
    <t>Outcome_MSM Who Received Referrals for STI services From Peer Educators_Percent</t>
  </si>
  <si>
    <t>Outcome_MSM Who Received Information about correct and consistent condom use From Peer Educators_Percent</t>
  </si>
  <si>
    <t>Outcome_MSM who received Referrals for STI services_Percent</t>
  </si>
  <si>
    <t>Outcome_MSM Who Received Information about correct and consistent condom use_Percent</t>
  </si>
  <si>
    <t>Outcome_MSM Who Received referrals for HIV testing_Percent</t>
  </si>
  <si>
    <t>Outcome_MSM Who Received Emergency Contraception_Percent</t>
  </si>
  <si>
    <t>Outcome_MSM Who Received Other in-person HIV prevention_Percent</t>
  </si>
  <si>
    <t>Outcome_MSM Who Received Information on the Text Me! Flash Me! Call Me! Helpline_Percent</t>
  </si>
  <si>
    <t>Outcome_MSM Who Received Congraceptive methods other than condoms_Percent</t>
  </si>
  <si>
    <t>Outcome_MSM Who Received Text (mHealth) Information_Percent</t>
  </si>
  <si>
    <t>Outcome_MSM Who Received Rape Counseling_Percent</t>
  </si>
  <si>
    <t>Outcome_MSM Who Received Referrals For Mfriend Services_Percent</t>
  </si>
  <si>
    <t>Outcome_MSM Who Received Pregnancy Tests_Percent</t>
  </si>
  <si>
    <t>Outcome_MSM Who Received Referrals for PMTCT_Percent</t>
  </si>
  <si>
    <t>Outcome_MSM Who Received Referrals For Mental Health Services_Percent</t>
  </si>
  <si>
    <t>Outcome_Roamer FSW Who Received Condoms and Lubricant_Percent</t>
  </si>
  <si>
    <t>Outcome_Roamer FSW Who Received Assessment of HIB Risk</t>
  </si>
  <si>
    <t>Outcome_Roamer FSW Who Received STI Services_Percent</t>
  </si>
  <si>
    <t>Outcome_Roamer FSW Who Received Information about correct and consistent condom use_Percent</t>
  </si>
  <si>
    <t>Outcome_Roamer FSW Who Received referrals for HIV testing_Percent</t>
  </si>
  <si>
    <t>Outcome_Roamer FSW Who Received Emergency Contraception_Percent</t>
  </si>
  <si>
    <t>Outcome_Roamer FSW Who Received Other in-person HIV prevention_Percent</t>
  </si>
  <si>
    <t>Outcome_Roamer FSW Who Received Information on the Text Me! Flash Me! Call Me! Helpline_Percent</t>
  </si>
  <si>
    <t>Outcome_Roamer FSW Who Received Congraceptive methods other than condoms_Percent</t>
  </si>
  <si>
    <t>Outcome_Roamer FSW Who Received Text (mHealth) Information_Percent</t>
  </si>
  <si>
    <t>Outcome_Roamer FSW Who Received Rape Counseling_Percent</t>
  </si>
  <si>
    <t>Outcome_Roamer FSW Who Received Referrals For Mfriend Services_Percent</t>
  </si>
  <si>
    <t>Outcome_Roamer FSW Who Received Pregnancy Tests_Percent</t>
  </si>
  <si>
    <t>Outcome_Roamer FSW Who Received Referrals for PMTCT_Percent</t>
  </si>
  <si>
    <t>Outcome_Roamer FSW Who Received Referrals For Mental Health Services_Percent</t>
  </si>
  <si>
    <t>Outcome_Seater FSW Who Received Condoms and Lubricant_Percent</t>
  </si>
  <si>
    <t>Outcome_Seater FSW Who Received Assessment of HIB Risk</t>
  </si>
  <si>
    <t>Outcome_Seater FSW Who Received STI Services_Percent</t>
  </si>
  <si>
    <t>Outcome_Seater FSWWho Received Information about correct and consistent condom use_Percent</t>
  </si>
  <si>
    <t>Outcome_Seater FSW Who Received referrals for HIV testing_Percent</t>
  </si>
  <si>
    <t>Outcome_Seater FSW Who Received Emergency Contraception_Percent</t>
  </si>
  <si>
    <t>Outcome_Seater FSW Who Received Other in-person HIV prevention_Percent</t>
  </si>
  <si>
    <t>Outcome_Seater FSW Who Received Information on the Text Me! Flash Me! Call Me! Helpline_Percent</t>
  </si>
  <si>
    <t>Outcome_Seater FSW Who Received Congraceptive methods other than condoms_Percent</t>
  </si>
  <si>
    <t>Outcome_Seater FSW Who Received Text (mHealth) Information_Percent</t>
  </si>
  <si>
    <t>Outcome_Seater FSW Who Received Rape Counseling_Percent</t>
  </si>
  <si>
    <t>Outcome_Seater FSW Who Received Referrals For Mfriend Services_Percent</t>
  </si>
  <si>
    <t>Outcome_Seater FSW Who Received Pregnancy Tests_Percent</t>
  </si>
  <si>
    <t>Outcome_Seater FSW Who Received Referrals for PMTCT_Percent</t>
  </si>
  <si>
    <t>Outcome_Seater FSW Who Received Referrals For Mental Health Services_Percent</t>
  </si>
  <si>
    <t>Outcome_Partners of FSW Who Received Condoms and Lubricant_Percent</t>
  </si>
  <si>
    <t>Outcome_Partners of FSW Who Received Assessment of HIB Risk</t>
  </si>
  <si>
    <t>Outcome_Partners of FSW Who Received STI Services_Percent</t>
  </si>
  <si>
    <t>Outcome_Partners of FSW Who Received Information about correct and consistent condom use_Percent</t>
  </si>
  <si>
    <t>Outcome_Partners of FSW Who Received referrals for HIV testing_Percent</t>
  </si>
  <si>
    <t>Outcome_Partners of FSW Who Received Emergency Contraception_Percent</t>
  </si>
  <si>
    <t>Outcome_Partners of FSW Who Received Other in-person HIV prevention_Percent</t>
  </si>
  <si>
    <t>Outcome_Partners of FSW Who Received Information on the Text Me! Flash Me! Call Me! Helpline_Percent</t>
  </si>
  <si>
    <t>Outcome_Partners of FSW Who Received Congraceptive methods other than condoms_Percent</t>
  </si>
  <si>
    <t>Outcome_Partners of FSW Who Received Text (mHealth) Information_Percent</t>
  </si>
  <si>
    <t>Outcome_Partners of FSW Who Received Rape Counseling_Percent</t>
  </si>
  <si>
    <t>Outcome_Partners of FSW Who Received Referrals For Mfriend Services_Percent</t>
  </si>
  <si>
    <t>Outcome_Partners of FSW Who Received Pregnancy Tests_Percent</t>
  </si>
  <si>
    <t>Outcome_Partners of FSW Who Received Referrals for PMTCT_Percent</t>
  </si>
  <si>
    <t>Outcome_Partners of FSW Who Received Referrals For Mental Health Services_Percent</t>
  </si>
  <si>
    <t>Outcome_Service Delivery Provider Providing HIV Counseling and Testing_Percent</t>
  </si>
  <si>
    <t>Outcome_Service Delivery Provider Providing HIV Risk Assessment_Percent</t>
  </si>
  <si>
    <t>Outcome_Service Delivery Provider Condoms and Lubricant _Percent</t>
  </si>
  <si>
    <t>Outcome_Service Delivery Provider Providing Emergency Contraception_Percent</t>
  </si>
  <si>
    <t>Outcome_Service Delivery Provider Providing Regular Contraception Other Than Condoms_Percent</t>
  </si>
  <si>
    <t>Outcome_Service Delivery Provider Providing Pregnancy Tests_Percent</t>
  </si>
  <si>
    <t>Outcome_Service Delivery Provider Providing STI Screening and Referral_Percent</t>
  </si>
  <si>
    <t>Outcome_Service Delivery Provider Providing Rape Counseling_Percent</t>
  </si>
  <si>
    <t>Outcome_Service Delivery Provider Providing Mental Health Referral_Percent</t>
  </si>
  <si>
    <t>Outcome_Service Delivery Provider Providing mFriend Referral_Percent</t>
  </si>
  <si>
    <t>Outcome_Service Delivery Provider Providing Referral for PMTCT_Percent</t>
  </si>
  <si>
    <t>Outcome_Service Delivery Provider Providing Other Referral_Percent</t>
  </si>
  <si>
    <t>Outcome_Service Delivery Provider Providing Text Me! Flash me! Call Me! Helpline_Percent</t>
  </si>
  <si>
    <t>Outcome_Service Delivery Provider Providing MARP Specific IEC Materials_Percent</t>
  </si>
  <si>
    <t>Outcome_Service Delivery Provider Providing Delivery of mHealth Messages_Percent</t>
  </si>
  <si>
    <t>Outcome_Service Delivery Provider Providing Mobile Outreach_Percent</t>
  </si>
  <si>
    <t>Outcome_Service Delivery Provider Providing Group Events(Education and Promotion)g_Percent</t>
  </si>
  <si>
    <t>Outcome_Service Delivery Provider Providing Internet Access_Percent</t>
  </si>
  <si>
    <t>Outcome_Service Delivery Provider Providing Safe Physical Space for MARP_Percent</t>
  </si>
  <si>
    <t>Outcome_Average Age of MSM Client Served_years</t>
  </si>
  <si>
    <t>Outcome_Average Age of Roamer FSW Client Served_years</t>
  </si>
  <si>
    <t>Outcome_Average Age of Seater FSW Client Served_years</t>
  </si>
  <si>
    <t>Outcome_Partner Organizations Providing Condoms/Lubricant_Count</t>
  </si>
  <si>
    <t>Outcome_Partner Organizations Providing Emergency Contraception_Count</t>
  </si>
  <si>
    <t>Outcome_Partner Organizations Providing Regular Contraceptive Methods Other Than Condoms_Count</t>
  </si>
  <si>
    <t>Outcome_Partner Organizations Providing Mobile Outreach_Count</t>
  </si>
  <si>
    <t>Outcome_Partner Organizations Providing VCT_Count</t>
  </si>
  <si>
    <t>Outcome_Partner Organizations Providing HIV Risk Assessment_Count</t>
  </si>
  <si>
    <t>Outcome_Partner Organizations Providing Rape Counseling_Count</t>
  </si>
  <si>
    <t>Outcome_Partner Organizations Providing STI Screening and Referral_Count</t>
  </si>
  <si>
    <t>Outcome_Partner Organizations Mental Health Referral_Count</t>
  </si>
  <si>
    <t>Outcome_Partner Organizations ProvidingMFriend Referral_Count</t>
  </si>
  <si>
    <t>Outcome_Partner Organizations Providing HIV Treatment Referral_Count</t>
  </si>
  <si>
    <t>Outcome_Partner Organizations Providing PMTCT Referral_Count</t>
  </si>
  <si>
    <t>Outcome_Partner Organizations Providing Other Referral_Count</t>
  </si>
  <si>
    <t>Outcome_Partner Organizations Providing Text Me! Flash Me! Call Me! Helpline_Count</t>
  </si>
  <si>
    <t>Outcome_Partner Organizations Providing Mhealth Information By Text_Count</t>
  </si>
  <si>
    <t>Outcome_Partner Organizations Providing Follow Up Visits To Defaulters_Count</t>
  </si>
  <si>
    <t>USAID/PEPFAR</t>
  </si>
  <si>
    <t>Ghana National Strategic Plan</t>
  </si>
  <si>
    <t>A major focus of the Ghana National Strategic Plan for HIV and AIDS covering the period 2011-2015 is to deliver HIV services to key populations at highest risk for acquisition and transmission, including female sex workers (FSW), men who have sex with men (MSM), people who inject drugs, and prisoners. Through the National Strategic Plan, the Ghana Aids Commission seeks to reach 80% of key populations by 2015.</t>
  </si>
  <si>
    <t>42 - Evaluation</t>
  </si>
  <si>
    <t>Number of Cocoa Farming Cooperatives Worked With in Ghana</t>
  </si>
  <si>
    <t>Number of Cooperatives Supported in Honduras</t>
  </si>
  <si>
    <t>Intervention Implemented To Support Farmers and Cooperatives</t>
  </si>
  <si>
    <t>Intervention Implemented To Support Local Actors in a Reducing Emissions Project</t>
  </si>
  <si>
    <t>Intervention Implemented To Promoted Emissions Reduction Readiness at the National Level</t>
  </si>
  <si>
    <t>Farmers Trained as Trainers (Lead Farmers) in Sustainable Agriculture Network standards</t>
  </si>
  <si>
    <t>Internal Control System Developed For Compliance with Sustainable Agricultural Network certification protocol</t>
  </si>
  <si>
    <t>Ghana Farmers Trained in Beekeeping</t>
  </si>
  <si>
    <t>Ghana Farmers Trained in Grasscutter Husbandry Enterprises</t>
  </si>
  <si>
    <t>Business Aliiances Forged With Domestic and Regional Wood Buyers in Honduras</t>
  </si>
  <si>
    <t>Hectares of Forest Certified to FSC Standards</t>
  </si>
  <si>
    <t>Hectares of Forest Enrolled in Process of FSC Standard Certification</t>
  </si>
  <si>
    <t>Hectares for Non Timber Forest Products Enrolled in Process of FSC Certification</t>
  </si>
  <si>
    <t>Outcome_Finance to Ghana Cocoa Producers in Collaboration with Olam_Dollars</t>
  </si>
  <si>
    <t>Outcome_Finance to Rainforest Alliance from NORAD in Ghana_Dollars</t>
  </si>
  <si>
    <t>Outcome_Beekeeping Cooperatives Established By Ghana Farmers Trained_Count</t>
  </si>
  <si>
    <t>Outcome_Land Ghana Farmers Made Compliant With Sustainable Agriculture Network Standards_Hectares</t>
  </si>
  <si>
    <t>Outcome_Sales from SAN Certified Famrs During Project Life_Dollars</t>
  </si>
  <si>
    <t>Outcome_Cocoa Sold as Certified and Receiving Premium Price_Metric Tons</t>
  </si>
  <si>
    <t>Outcome_Timber Species Brought To Market by FCCA Supported Cooperatives_Number</t>
  </si>
  <si>
    <t>Outcome_New Product Lines Brought to Market by FCCA Supported Cooperatives_Number</t>
  </si>
  <si>
    <t>Outcome_New Batana Oil Buyers Negotiated with FCCA Assistance_Number</t>
  </si>
  <si>
    <t>Outcome_Increase in Primary Processing Efficiency at Caiful Cooperative_Percent</t>
  </si>
  <si>
    <t>Outcome_Compliance Rate by Moskibatana in Enterprise Planning_Percent</t>
  </si>
  <si>
    <t>Outcome_Sales Generated by Supported Cooperatives_Dollars</t>
  </si>
  <si>
    <t>Outcome_UNICAF Price Per Unit  Increase During Project Period_Percent</t>
  </si>
  <si>
    <t>Budget_UNICAF accessed Loan for Operational Improvements_2010</t>
  </si>
  <si>
    <t>Forest, Climate, and Communities Alliance</t>
  </si>
  <si>
    <t>The Forest, Climate, and Communities Alliance (FCCA) was an initiative funded by USAID with the goal of reducing emissions from deforestation and degredation. The Rainforest Alliance implemented FCCA in Ghana and Honduras.</t>
  </si>
  <si>
    <t>43- Evaluation</t>
  </si>
  <si>
    <t>Juabeso-Bia Region</t>
  </si>
  <si>
    <t>Number of Household Latrines Installed</t>
  </si>
  <si>
    <t>Number of Institutional Latrines Installed</t>
  </si>
  <si>
    <t>Number of Hand Dug Wells Installed</t>
  </si>
  <si>
    <t>Piped Water Systems Installed</t>
  </si>
  <si>
    <t>Number of Boreholes Dug or Repaired</t>
  </si>
  <si>
    <t>Number of Rainwater Catchment Systems Installed at Schools and Clinics</t>
  </si>
  <si>
    <t>Number of People Attending Training Events</t>
  </si>
  <si>
    <t>Number of Outdoor Defecation Free Communities</t>
  </si>
  <si>
    <t>Number of Kumasi Ventilated Improved Pit Latrines &amp; WC Built</t>
  </si>
  <si>
    <t>Liters of Storage From Rainwater Harvesting Systems Installed</t>
  </si>
  <si>
    <t>Number of Area Mechanics Trained to Maintain and Repair Pumps</t>
  </si>
  <si>
    <t>Number of Latrine Artisans Trained In Building Models of Latrines Offered By Program</t>
  </si>
  <si>
    <t>Budget_GWASH Cooperative Agreement_2009_Dollars</t>
  </si>
  <si>
    <t>Ghana Water, Sanitation and Hygiene Project (GWASH)</t>
  </si>
  <si>
    <t>The Ghana Water, Sanitation and Hygiene Project has a goal of improved access to safe, adequate, water supply and basic sanitation facilities for homes, schools, clinics, and markets while promoting complementary hygiene practices.</t>
  </si>
  <si>
    <t>49- Evaluation</t>
  </si>
  <si>
    <t>Offices added</t>
  </si>
  <si>
    <t>Companies received technical assistance in Ghana 2007-2011</t>
  </si>
  <si>
    <t>Women-owned companies received technical assistance in Ghana 2007-2011</t>
  </si>
  <si>
    <t>Value of exports facilitated in Ghana 2007-2011_USD</t>
  </si>
  <si>
    <t>Value of intraregional trade facilitated in Ghana 2007-2011_USD</t>
  </si>
  <si>
    <t>Value of investment facilitated in Ghana 2007-2011_USD</t>
  </si>
  <si>
    <t>Jobs created in Ghana 2007-2011</t>
  </si>
  <si>
    <t>Trade and investment capacity trainings performed in Ghana 2007-2011</t>
  </si>
  <si>
    <t>Trade and investment capacity trainings performed in women-owned businesses in Ghana 2007-2011</t>
  </si>
  <si>
    <t>Jobs created in women-owned companies in Ghana 2007-2011</t>
  </si>
  <si>
    <t>Companies received technical assistance in all program countries 2007-2011</t>
  </si>
  <si>
    <t>Women-owned companies received technical assistance in all program countries 2007-2011</t>
  </si>
  <si>
    <t>Value of exports facilitated in all program countries  2007-2011_USD</t>
  </si>
  <si>
    <t>Value of intraregional trade facilitated  in all program countries  2007-2011 _USD</t>
  </si>
  <si>
    <t>Value of investment facilitated  in all program countries  2007-2011_USD</t>
  </si>
  <si>
    <t>Jobs created in all program countries  2007-2011</t>
  </si>
  <si>
    <t>Trade and investment capacity trainings performed in all program countries  2007-2011</t>
  </si>
  <si>
    <t>Trade and investment capacity trainings performed in women-owned businesses in all program countries  2007-2011</t>
  </si>
  <si>
    <t>Jobs created in women-owned companies in all program countries  2007-2011</t>
  </si>
  <si>
    <t>Companies received technical assistance 2007-2011_Percent Total</t>
  </si>
  <si>
    <t>Women-owned companies received technical assistance 2007-2011_Percent Total</t>
  </si>
  <si>
    <t>Value of exports facilitated 2007-2011_USD_Percent Total</t>
  </si>
  <si>
    <t>Value of intraregional trade facilitated 2007-2011_USD_Percent Total</t>
  </si>
  <si>
    <t>Value of investment facilitated 2007-2011_USD_Percent Total</t>
  </si>
  <si>
    <t>Jobs created 2007-2011_Percent Total</t>
  </si>
  <si>
    <t>Trade and investment capacity trainings performed 2007-2011_Percent Total</t>
  </si>
  <si>
    <t>Trade and investment capacity trainings performed in women-owned businesses 2007-2011_Percent Total</t>
  </si>
  <si>
    <t>Jobs created in women-owned companies 2007-2011_Percent Total</t>
  </si>
  <si>
    <t>Staff added</t>
  </si>
  <si>
    <t>Efforts to provide technical assistance_resource centers</t>
  </si>
  <si>
    <t>Efforts to define common regional approaches to overcoming technical and commercial challenges</t>
  </si>
  <si>
    <t>Efforts to develop plans to increase product market shares</t>
  </si>
  <si>
    <t>Products influenced by training Efforts</t>
  </si>
  <si>
    <t>Efforts made to found cashew industry business alliance</t>
  </si>
  <si>
    <t>Trade Hubs created</t>
  </si>
  <si>
    <t>Outcome_Firms reported employment increase_Percent</t>
  </si>
  <si>
    <t>Outcome_Increase in Average Sales_Percent</t>
  </si>
  <si>
    <t>Outcome_Increase in Average Exports_Percent</t>
  </si>
  <si>
    <t>Outcome_Increase in nontraditional export sectors value from 2001-2011_USD</t>
  </si>
  <si>
    <t>Outcome_Trade and investment capacity training conducted in all programs_Percent</t>
  </si>
  <si>
    <t>Outcome_Invesment value facilitated in all programs_Percent</t>
  </si>
  <si>
    <t>Outcome_Jobs created in all programs_Percent</t>
  </si>
  <si>
    <t>Outcome_Firms reported increase in Ghanian companies competing with similar product_Percent</t>
  </si>
  <si>
    <t>Outcome_Firms reported decrease in Ghanian companies competing with similar product_Percent</t>
  </si>
  <si>
    <t>Outcome_Firms reported no change in Ghanian companies competing with similar product_Percent</t>
  </si>
  <si>
    <t>Outcome_Firms reported increase in Ghanian companies supplying similar inputs_Percent</t>
  </si>
  <si>
    <t>Outcome_Firms reported decrease in Ghanian companies supplying similar inputs_Percent</t>
  </si>
  <si>
    <t>Outcome_Firms reported no change in Ghanian companies supplying similar inputs_Percent</t>
  </si>
  <si>
    <t>Outcome_Firms reported increase in Ghanian companies offering similar transport services_Percent</t>
  </si>
  <si>
    <t>Outcome_Firms reported decrease in Ghanian companies  offering similar transport services_Percent</t>
  </si>
  <si>
    <t>Outcome_Firms reported no change in Ghanian companies  offering similar transport services_Percent</t>
  </si>
  <si>
    <t>Outcome_Firms reported increase in the number of buyers of their product_Percent</t>
  </si>
  <si>
    <t>Outcome_Firms reported decrease in the number of buyers of their product_Percent</t>
  </si>
  <si>
    <t>Outcome_Firms reported no change in the number of buyers of their product_Percent</t>
  </si>
  <si>
    <t>Outcome_Firms surveyed received assistance from sources other than WATH, international buyers _Percent</t>
  </si>
  <si>
    <t>Outcome_Comparison firms surveyed received assistance from sources other than WATH, international buyers _Percent</t>
  </si>
  <si>
    <t>Outcome_Firms surveyed received assistance from sources other than WATH, state-owned firms incl. banks _Percent</t>
  </si>
  <si>
    <t>Outcome_Comparison firms surveyed received assistance from sources other than WATH, state-owned firms incl. banks _Percent</t>
  </si>
  <si>
    <t>Outcome_Firms surveyed received assistance from sources other than WATH, Government Agencies_Percent</t>
  </si>
  <si>
    <t>Outcome_Comparison firms surveyed received assistance from sources other than WATH, Government Agencies_Percent</t>
  </si>
  <si>
    <t>Outcome_Firms surveyed received assistance from sources other than WATH, Private Firms_Percent</t>
  </si>
  <si>
    <t>Outcome_Comparison firms surveyed received assistance from sources other than WATH, Private Firms_Percent</t>
  </si>
  <si>
    <t>Outcome_Firms surveyed received assistance from sources other than WATH, Multilateral organizations _Percent</t>
  </si>
  <si>
    <t>Outcome_Comparison firms surveyed received assistance from sources other than WATH, Multilateral organizations _Percent</t>
  </si>
  <si>
    <t>Outcome_Firms surveyed received assistance from sources other than WATH, NGOs _Percent</t>
  </si>
  <si>
    <t>Outcome_Comparison firms surveyed received assistance from sources other than WATH, NGOs _Percent</t>
  </si>
  <si>
    <t>Outcome_Firms surveyed received assistance from sources other than WATH, Friends and family _Percent</t>
  </si>
  <si>
    <t>Outcome_Ghana accounted for value of exports facilitated during the period 2007–2011_Percent</t>
  </si>
  <si>
    <t>Outcome_Ghana accounted for project's value of intraregional trade facilitated during the period 2007–2011_Percent</t>
  </si>
  <si>
    <t>Outcome_Average sales of treated firms_USD '000</t>
  </si>
  <si>
    <t>Outcome_Average sales of non-treated firms_USD '000</t>
  </si>
  <si>
    <t>Outcome_Change in average sales of treated firms_Percent</t>
  </si>
  <si>
    <t>Outcome_Change in average sales  of non-treated firms_Percent</t>
  </si>
  <si>
    <t>Outcome_Average exports of treated firms_USD '000</t>
  </si>
  <si>
    <t>Outcome_Average exports of non-treated firms_USD '000</t>
  </si>
  <si>
    <t>Outcome_Change in average exports of treated firms_Percent</t>
  </si>
  <si>
    <t>Outcome_Change in average exports of non-treated firms_Percent</t>
  </si>
  <si>
    <t>Outomce_ Exports as a Share of Total Sales, treated firms_Percent</t>
  </si>
  <si>
    <t>Outomce_ Exports as a Share of Total Sales, non-treated firms_Percent</t>
  </si>
  <si>
    <t>Outomce_ Change in exports as a Share of Total Sales, treated firms_Percent</t>
  </si>
  <si>
    <t>Outomce_ Change in exports as a Share of Total Sales, non-treated firms_Percent</t>
  </si>
  <si>
    <t>Outcome_Apparel Exports at Endline for Treatment Firms, by Value Chain_USD '000</t>
  </si>
  <si>
    <t>Outcome_Cashew Exports at Endline for Treatment Firms, by Value Chain_USD '000</t>
  </si>
  <si>
    <t>Outcome_General Exports at Endline for Treatment Firms, by Value Chain_USD '000</t>
  </si>
  <si>
    <t>Outcome_Home décor Exports at Endline for Treatment Firms, by Value Chain_USD '000</t>
  </si>
  <si>
    <t>Outcome_Shea Exports at Endline for Treatment Firms, by Value Chain_USD '000</t>
  </si>
  <si>
    <t>Outcome_Specialty Foods Exports at Endline for Treatment Firms, by Value Chain_USD '000</t>
  </si>
  <si>
    <t>Outcome_Textile Exports at Endline for Treatment Firms, by Value Chain_USD '000</t>
  </si>
  <si>
    <t>Outcome_Change in Apparel Exports from Baseline to Endline for Treatment Firms, by Value Chain_Percent</t>
  </si>
  <si>
    <t>Outcome_Change in Cashew Exports from Baseline to Endline for Treatment Firms, by Value Chain_Percent</t>
  </si>
  <si>
    <t>Outcome_Change in General Exports from Baseline to Endline for Treatment Firms, by Value Chain_Percent</t>
  </si>
  <si>
    <t>Outcome_Change in Home Décor Exports from Baseline to Endline for Treatment Firms, by Value Chain_Percent</t>
  </si>
  <si>
    <t>Outcome_Change in Shea Exports from Baseline to Endline for Treatment Firms, by Value Chain_Percent</t>
  </si>
  <si>
    <t>Outcome_Change in Specialty Foods Exports from Baseline to Endline for Treatment Firms, by Value Chain_Percent</t>
  </si>
  <si>
    <t>Outcome_Change in Textiles Exports from Baseline to Endline for Treatment Firms, by Value Chain_Percent</t>
  </si>
  <si>
    <t>Outcome_Apparel Exports at Endline for Non-Treatment Firms, by Value Chain_USD '000</t>
  </si>
  <si>
    <t>Outcome_Cashew Exports at Endline for Non-Treatment Firms, by Value Chain_USD '000</t>
  </si>
  <si>
    <t>Outcome_General Exports at Endline for Non-Treatment Firms, by Value Chain_USD '000</t>
  </si>
  <si>
    <t>Outcome_Home décor Exports at Endline for Non-Treatment Firms, by Value Chain_USD '000</t>
  </si>
  <si>
    <t>Outcome_Shea Exports at Endline for Non-Treatment Firms, by Value Chain_USD '000</t>
  </si>
  <si>
    <t>Outcome_Specialty Foods Exports at Endline for Non-Treatment Firms, by Value Chain_USD '000</t>
  </si>
  <si>
    <t>Outcome_Textile Exports at Endline for Non-Treatment Firms, by Value Chain_USD '000</t>
  </si>
  <si>
    <t>Outcome_Change in Apparel Exports from Baseline to Endline for Non-Treatment Firms, by Value Chain_Percent</t>
  </si>
  <si>
    <t>Outcome_Change in Cashew Exports from Baseline to Endline for Non-Treatment Firms, by Value Chain_Percent</t>
  </si>
  <si>
    <t>Outcome_Change in General Exports from Baseline to Endline for Non-Treatment Firms, by Value Chain_Percent</t>
  </si>
  <si>
    <t>Outcome_Change in Home Décor Exports from Baseline to Endline for Non-Treatment Firms, by Value Chain_Percent</t>
  </si>
  <si>
    <t>Outcome_Change in Shea Exports from Baseline to Endline for Non-Treatment Firms, by Value Chain_Percent</t>
  </si>
  <si>
    <t>Outcome_Change in Specialty Foods Exports from Baseline to Endline for Non-Treatment Firms, by Value Chain_Percent</t>
  </si>
  <si>
    <t>Outcome_Change in Textiles Exports from Baseline to Endline for Non-Treatment Firms, by Value Chain_Percent</t>
  </si>
  <si>
    <t>Outcome_Total Exports to the US 2001-2011, Apparel and Textiles_USD '000</t>
  </si>
  <si>
    <t>Outcome_Total Exports to the US 2001-2011 Food and Food Ingredients _USD '000</t>
  </si>
  <si>
    <t>Outcome_Total Exports to the US 2001-2011 Manufactured Goods_USD '000</t>
  </si>
  <si>
    <t>Outcome_Total Exports to the US 2001-2011 Minerals, Metals and Ores_USD '000</t>
  </si>
  <si>
    <t>Outcome_Total Exports to the US 2001-2011 Oil and Gas_USD '000</t>
  </si>
  <si>
    <t>Outcome_Total Exports to the US 2001-2011 Other_USD '000</t>
  </si>
  <si>
    <t>Outcome_Total Exports to the US 2001-2011 Total_USD '000</t>
  </si>
  <si>
    <t>Outcome_Average Number of Export Market Destinations at Endline for Treatment Firms, Apparel</t>
  </si>
  <si>
    <t>Outcome_Average Number of Export Market Destinations at Endline for Treatment Firms, Cashew</t>
  </si>
  <si>
    <t>Outcome_Average Number of Export Market Destinations at Endline for Treatment Firms, Fish</t>
  </si>
  <si>
    <t>Outcome_Average Number of Export Market Destinations at Endline for Treatment Firms, General</t>
  </si>
  <si>
    <t>Outcome_Average Number of Export Market Destinations at Endline for Treatment Firms, Home décor</t>
  </si>
  <si>
    <t>Outcome_Average Number of Export Market Destinations at Endline for Treatment Firms, Shea</t>
  </si>
  <si>
    <t>Outcome_Average Number of Export Market Destinations at Endline for Treatment Firms, Specialty Foods</t>
  </si>
  <si>
    <t>Outcome_Average Number of Export Market Destinations at Endline for Treatment Firms, Textiles</t>
  </si>
  <si>
    <t>Outcome_Change in Average Number of Export Market Destinations Baseline to Endline for Treatment Firms Apparel_Percent</t>
  </si>
  <si>
    <t>Outcome_Change in Average Number of Export Market Destinations Baseline to Endline for Treatment Firms Cashew_Percent</t>
  </si>
  <si>
    <t>Outcome_Change in Average Number of Export Market Destinations Baseline to Endline for Treatment Firms Fish_Percent</t>
  </si>
  <si>
    <t>Outcome_Change in Average Number of Export Market Destinations Baseline to Endline for Treatment Firms General_Percent</t>
  </si>
  <si>
    <t>Outcome_Change in Average Number of Export Market Destinations Baseline to Endline for Treatment Firms Home décor_Percent</t>
  </si>
  <si>
    <t>Outcome_Change in Average Number of Export Market Destinations Baseline to Endline for Treatment Firms Shea_Percent</t>
  </si>
  <si>
    <t>Outcome_Change in Average Number of Export Market Destinations Baseline to Endline for Treatment Firms Specialty Foods_Percent</t>
  </si>
  <si>
    <t>Outcome_Change in Average Number of Export Market Destinations Baseline to Endline for Treatment Firms Textiles_Percent</t>
  </si>
  <si>
    <t>Outcome_Average Number of Export Market Destinations at Endline for Non-Treatment Firms, Apparel</t>
  </si>
  <si>
    <t>Outcome_Average Number of Export Market Destinations at Endline for Non-Treatment Firms, Cashew</t>
  </si>
  <si>
    <t>Outcome_Average Number of Export Market Destinations at Endline for Non-Treatment Firms, Fish</t>
  </si>
  <si>
    <t>Outcome_Average Number of Export Market Destinations at Endline for Non-Treatment Firms, General</t>
  </si>
  <si>
    <t>Outcome_Average Number of Export Market Destinations at Endline for Non-Treatment Firms, Home décor</t>
  </si>
  <si>
    <t>Outcome_Average Number of Export Market Destinations at Endline for Non-Treatment Firms, Shea</t>
  </si>
  <si>
    <t>Outcome_Average Number of Export Market Destinations at Endline for Non-Treatment Firms, Specialty Foods</t>
  </si>
  <si>
    <t>Outcome_Average Number of Export Market Destinations at Endline for Non-Treatment Firms, Textiles</t>
  </si>
  <si>
    <t>Outcome_Change in Average Number of Export Market Destinations Baseline to Endline for Non-Treatment Firms Apparel_Percent</t>
  </si>
  <si>
    <t>Outcome_Change in Average Number of Export Market Destinations Baseline to Endline for Non-Treatment Firms Cashew_Percent</t>
  </si>
  <si>
    <t>Outcome_Change in Average Number of Export Market Destinations Baseline to Endline for Non-Treatment Firms Fish_Percent</t>
  </si>
  <si>
    <t>Outcome_Change in Average Number of Export Market Destinations Baseline to Endline for Non-Treatment Firms General_Percent</t>
  </si>
  <si>
    <t>Outcome_Change in Average Number of Export Market Destinations Baseline to Endline for Non-Treatment Firms Home décor_Percent</t>
  </si>
  <si>
    <t>Outcome_Change in Average Number of Export Market Destinations Baseline to Endline for Non-Treatment Firms Shea_Percent</t>
  </si>
  <si>
    <t>Outcome_Change in Average Number of Export Market Destinations Baseline to Endline for Non-Treatment Firms Specialty Foods_Percent</t>
  </si>
  <si>
    <t>Outcome_Change in Average Number of Export Market Destinations Baseline to Endline for Non-Treatment Firms Textiles_Percent</t>
  </si>
  <si>
    <t>Outcome_Average Size of US Export Market at Endline for Treatment Firm, by Value Chain_USD ’000</t>
  </si>
  <si>
    <t>Outcome_Average Size of EU Export Market at Endline for Treatment Firm, by Value Chain_USD ’000</t>
  </si>
  <si>
    <t>Outcome_Average Size of West Africa Export Market at Endline for Treatment Firm, by Value Chain_USD ’000</t>
  </si>
  <si>
    <t>Outcome_Average Size of Southern Africa Export Market at Endline for Treatment Firm, by Value Chain_USD ’000</t>
  </si>
  <si>
    <t>Outcome_Average Size of East Africa Export Market at Endline for Treatment Firm, by Value Chain_USD ’000</t>
  </si>
  <si>
    <t>Outcome_Change in Size of US Export Market from Baseline to Endline for Treatment Firm, by Value Chain_USD ’000</t>
  </si>
  <si>
    <t>Outcome_Change in Size of EU Export Market from Baseline to Endline for Treatment Firm, by Value Chain_USD ’000</t>
  </si>
  <si>
    <t>Outcome_Change in Size of West Africa Export Market from Baseline to Endline for Treatment Firm, by Value Chain_USD ’000</t>
  </si>
  <si>
    <t>Outcome_Change in Size of Southern Africa Export Market from Baseline to Endline for Treatment Firm, by Value Chain_USD ’000</t>
  </si>
  <si>
    <t>Outcome_Change in Size of East Africa Export Market from Baseline to Endline for Treatment Firm, by Value Chain_USD ’000</t>
  </si>
  <si>
    <t>Outcome_Average Size of US Export Market at Endline for Non-Treatment Firm, by Value Chain_USD ’000</t>
  </si>
  <si>
    <t>Outcome_Average Size of EU Export Market at Endline for Non-Treatment Firm, by Value Chain_USD ’000</t>
  </si>
  <si>
    <t>Outcome_Average Size of West Africa Export Market at Endline for Non-Treatment Firm, by Value Chain_USD ’000</t>
  </si>
  <si>
    <t>Outcome_Change in Size of US Export Market from Baseline to Endline for Non-Treatment Firm, by Value Chain_USD ’000</t>
  </si>
  <si>
    <t>Outcome_Change in Size of EU Export Market from Baseline to Endline for Non-Treatment Firm, by Value Chain_USD ’000</t>
  </si>
  <si>
    <t>Outcome_Change in Size of West Africa Export Market from Baseline to Endline for Non-Treatment Firm, by Value Chain_USD ’000</t>
  </si>
  <si>
    <t>Outcome_Average Number of Workers at Endline for Treatment Firm</t>
  </si>
  <si>
    <t>Outcome_Average Number of Female Workers at Endline for Treatment Firm</t>
  </si>
  <si>
    <t>Outcome_Change in Average Number of Workers for Treatment Firm</t>
  </si>
  <si>
    <t>Outcome_Change in Average Number of Female Workers for Treatment Firm</t>
  </si>
  <si>
    <t>Outcome_Average Number of Workers at Endline for Non-Treatment Firm</t>
  </si>
  <si>
    <t>Outcome_Average Number of Female Workers at Endline for Non-Treatment Firm</t>
  </si>
  <si>
    <t>Outcome_Change in Average Number of Workers for Non-Treatment Firm</t>
  </si>
  <si>
    <t>Outcome_Change in Average Number of Female Workers for Non-Treatment Firm</t>
  </si>
  <si>
    <t>Outcome_Average job creation for assisted firms when apparel and textiles are excluded_Percent</t>
  </si>
  <si>
    <t>Outcome_Average job creation for non-assisted firms when apparel and textiles are excluded_Percent</t>
  </si>
  <si>
    <t>Outcome_Average Number of Total Workers at Endline for Treatment Firms, Apparel</t>
  </si>
  <si>
    <t>Outcome_Average Number of Total Workers at Endline for Treatment Firms, Cashew</t>
  </si>
  <si>
    <t>Outcome_Average Number of Total Workers at Endline for Treatment Firms, Fish</t>
  </si>
  <si>
    <t>Outcome_Average Number of Total Workers at Endline for Treatment Firms, General</t>
  </si>
  <si>
    <t>Outcome_Average Number of Total Workers at Endline for Treatment Firms, Home Décor</t>
  </si>
  <si>
    <t>Outcome_Average Number of Total Workers at Endline for Treatment Firms, Shea</t>
  </si>
  <si>
    <t>Outcome_Average Number of Total Workers at Endline for Treatment Firms, Specialty Foods</t>
  </si>
  <si>
    <t>Outcome_Average Number of Total Workers at Endline for Treatment Firms, Textiles</t>
  </si>
  <si>
    <t>Outcome_Change in Average Number of Total Workers Baseline to Endline for Treatment Firms Apparel_Percent</t>
  </si>
  <si>
    <t>Outcome_Change in Average Number of Total Workers Baseline to Endline for Treatment Firms Cashew_Percent</t>
  </si>
  <si>
    <t>Outcome_Change in Average Number of Total Workers Baseline to Endline for Treatment Firms Fish_Percent</t>
  </si>
  <si>
    <t>Outcome_Change in Average Number of Total Workers Baseline to Endline for Treatment Firms General_Percent</t>
  </si>
  <si>
    <t>Outcome_Change in Average Number of Total Workers Baseline to Endline for Treatment Firms Home Decor_Percent</t>
  </si>
  <si>
    <t>Outcome_Change in Average Number of Total Workers Baseline to Endline for Treatment Firms Shea_Percent</t>
  </si>
  <si>
    <t>Outcome_Change in Average Number of Total Workers Baseline to Endline for Treatment Firms Specialty Foods_Percent</t>
  </si>
  <si>
    <t>Outcome_Change in Average Number of Total Workers Baseline to Endline for Treatment Firms Textiles_Percent</t>
  </si>
  <si>
    <t>Outcome_Average Number of Total Workers at Endline for Non-Treatment Firms, Apparel</t>
  </si>
  <si>
    <t>Outcome_Average Number of Total Workers at Endline for Non-Treatment Firms, Cashew</t>
  </si>
  <si>
    <t>Outcome_Average Number of Total Workersat Endline for Non-Treatment Firms, Fish</t>
  </si>
  <si>
    <t>Outcome_Average Number of Total Workers at Endline for Non-Treatment Firms, General</t>
  </si>
  <si>
    <t>Outcome_Average Number of Total Workers at Endline for Non-Treatment Firms, Home décor</t>
  </si>
  <si>
    <t>Outcome_Average Number of Total Workers at Endline for Non-Treatment Firms, Shea</t>
  </si>
  <si>
    <t>Outcome_Average Number of Total Workers at Endline for Non-Treatment Firms, Specialty Foods</t>
  </si>
  <si>
    <t>Outcome_Average Number of Total Workers at Endline for Non-Treatment Firms, Textiles</t>
  </si>
  <si>
    <t>Outcome_Change in Average Number of Total Workers Baseline to Endline for Non-Treatment Firms Apparel_Percent</t>
  </si>
  <si>
    <t>Outcome_Change in Average Number of Total Workers Baseline to Endline for Non-Treatment Firms Cashew_Percent</t>
  </si>
  <si>
    <t>Outcome_Change in Average Number of Total Workers Baseline to Endline for Non-Treatment Firms Fish_Percent</t>
  </si>
  <si>
    <t>Outcome_Change in Average Number of Total Workers Baseline to Endline for Non-Treatment Firms General_Percent</t>
  </si>
  <si>
    <t>Outcome_Change in Average Number of Total Workers Baseline to Endline for Non-Treatment Firms Home décor_Percent</t>
  </si>
  <si>
    <t>Outcome_Change in Average Number of Total Workers Baseline to Endline for Non-Treatment Firms Shea_Percent</t>
  </si>
  <si>
    <t>Outcome_Change in Average Number of Total Workers Baseline to Endline for Non-Treatment Firms Specialty Foods_Percent</t>
  </si>
  <si>
    <t>Outcome_Change in Average Number of Total Workers Baseline to Endline for Non-Treatment Firms Textiles_Percent</t>
  </si>
  <si>
    <t>Outcome_Average Number of Women Workers at Endline for Treatment Firms, Apparel</t>
  </si>
  <si>
    <t>Outcome_Average Number of Women Workers at Endline for Treatment Firms, Cashew</t>
  </si>
  <si>
    <t>Outcome_Average Number of Women Workers at Endline for Treatment Firms, Fish</t>
  </si>
  <si>
    <t>Outcome_Average Number of Women Workers at Endline for Treatment Firms, General</t>
  </si>
  <si>
    <t>Outcome_Average Number of Women Workers at Endline for Treatment Firms, Home Décor</t>
  </si>
  <si>
    <t>Outcome_Average Number of Women Workers at Endline for Treatment Firms, Shea</t>
  </si>
  <si>
    <t>Outcome_Average Number of Women Workers at Endline for Treatment Firms, Specialty Foods</t>
  </si>
  <si>
    <t>Outcome_Average Number of Women Workers at Endline for Treatment Firms, Textiles</t>
  </si>
  <si>
    <t>Outcome_Change in Average Number of Women Workers Baseline to Endline for Treatment Firms Apparel_Percent</t>
  </si>
  <si>
    <t>Outcome_Change in Average Number of Women Workers Baseline to Endline for Treatment Firms Cashew_Percent</t>
  </si>
  <si>
    <t>Outcome_Change in Average Number of Women Workers Baseline to Endline for Treatment Firms Fish_Percent</t>
  </si>
  <si>
    <t>Outcome_Change in Average Number of Women Workers Baseline to Endline for Treatment Firms General_Percent</t>
  </si>
  <si>
    <t>Outcome_Change in Average Number of Women Workers Baseline to Endline for Treatment Firms Home Decor_Percent</t>
  </si>
  <si>
    <t>Outcome_Change in Average Number of Women Workers Baseline to Endline for Treatment Firms Shea_Percent</t>
  </si>
  <si>
    <t>Outcome_Change in Average Number of Women Workers Baseline to Endline for Treatment Firms Specialty Foods_Percent</t>
  </si>
  <si>
    <t>Outcome_Change in Average Number of Women Workers Baseline to Endline for Treatment Firms Textiles_Percent</t>
  </si>
  <si>
    <t>Outcome_Average Number of Women Workers at Endline for Non-Treatment Firms, Apparel</t>
  </si>
  <si>
    <t>Outcome_Average Number of Women Workers at Endline for Non-Treatment Firms, Cashew</t>
  </si>
  <si>
    <t>Outcome_Average Number of Women Workersat Endline for Non-Treatment Firms, Fish</t>
  </si>
  <si>
    <t>Outcome_Average Number of Women Workers at Endline for Non-Treatment Firms, General</t>
  </si>
  <si>
    <t>Outcome_Average Number of Women Workers at Endline for Non-Treatment Firms, Home décor</t>
  </si>
  <si>
    <t>Outcome_Average Number of Women Workers at Endline for Non-Treatment Firms, Shea</t>
  </si>
  <si>
    <t>Outcome_Average Number of Women Workers at Endline for Non-Treatment Firms, Specialty Foods</t>
  </si>
  <si>
    <t>Outcome_Average Number of Women Workers at Endline for Non-Treatment Firms, Textiles</t>
  </si>
  <si>
    <t>Outcome_Change in Average Number of Women Workers Baseline to Endline for Non-Treatment Firms Apparel_Percent</t>
  </si>
  <si>
    <t>Outcome_Change in Average Number of Women Workers Baseline to Endline for Non-Treatment Firms Cashew_Percent</t>
  </si>
  <si>
    <t>Outcome_Change in Average Number of Women Workers Baseline to Endline for Non-Treatment Firms Fish_Percent</t>
  </si>
  <si>
    <t>Outcome_Change in Average Number of Women Workers Baseline to Endline for Non-Treatment Firms General_Percent</t>
  </si>
  <si>
    <t>Outcome_Change in Average Number of Women Workers Baseline to Endline for Non-Treatment Firms Home décor_Percent</t>
  </si>
  <si>
    <t>Outcome_Change in Average Number of Women Workers Baseline to Endline for Non-Treatment Firms Shea_Percent</t>
  </si>
  <si>
    <t>Outcome_Change in Average Number of Women Workers Baseline to Endline for Non-Treatment Firms Specialty Foods_Percent</t>
  </si>
  <si>
    <t>Outcome_Change in Average Number of Women Workers Baseline to Endline for Non-Treatment Firms Textiles_Percent</t>
  </si>
  <si>
    <t>Outcome_Attributed Shea Exports by Value Chain, FY 2010–2012_USD</t>
  </si>
  <si>
    <t>Outcome_Attributed Cashew Exports by Value Chain, FY 2010–2012_USD</t>
  </si>
  <si>
    <t>Outcome_Attributed Fish and Seafood Exports by Value Chain, FY 2010–2012_USD</t>
  </si>
  <si>
    <t>Outcome_Attributed Specialty Foods Exports by Value Chain, FY 2010–2012_USD</t>
  </si>
  <si>
    <t>Outcome_Attributed Apparel Exports by Value Chain, FY 2010–2012_USD</t>
  </si>
  <si>
    <t>Outcome_Attributed Home Decor Exports by Value Chain, FY 2010–2012_USD</t>
  </si>
  <si>
    <t>Outcome_Attributed Shea Expenditures by Value Chain, FY 2010–2012_USD</t>
  </si>
  <si>
    <t>Outcome_Attributed Cashew Expenditures by Value Chain, FY 2010–2012_USD</t>
  </si>
  <si>
    <t>Outcome_Attributed Fish and Seafood Expenditures by Value Chain, FY 2010–2012_USD</t>
  </si>
  <si>
    <t>Outcome_Attributed Specialty Foods Expenditures by Value Chain, FY 2010–2012_USD</t>
  </si>
  <si>
    <t>Outcome_Attributed Apparel Expenditures by Value Chain, FY 2010–2012_USD</t>
  </si>
  <si>
    <t>Outcome_Attributed Shea Exports per USAID Dollar by Value Chain, FY 2010–2012_USD</t>
  </si>
  <si>
    <t>Outcome_Attributed Cashew Exports per USAID Dollar by Value Chain, FY 2010–2012_USD</t>
  </si>
  <si>
    <t>Outcome_Attributed Speciality Foods Exports per USAID Dollar by Value Chain, FY 2010–2012_USD</t>
  </si>
  <si>
    <t>Outcome_Attributed Apparel Exports per USAID Dollar by Value Chain, FY 2010–2012_USD</t>
  </si>
  <si>
    <t>Outcome_Attributed Home Decor per USAID Dollar by Value Chain, FY 2010–2012_USD</t>
  </si>
  <si>
    <t>Budget_Total for Trade for African Development (TRADE) Initiative FY 2002–2005_2002_USD</t>
  </si>
  <si>
    <t>USAID Africa Trade Hubs Projects</t>
  </si>
  <si>
    <t>2002-2013</t>
  </si>
  <si>
    <t>USAID technical assistance and training activities, will help achieve the development goal of expanding nontraditional exports from sub-Saharan Africa to the United States and other destinations.</t>
  </si>
  <si>
    <t>50 - Evaluation</t>
  </si>
  <si>
    <t>Accra, Dakar</t>
  </si>
  <si>
    <t>Accra</t>
  </si>
  <si>
    <t>Efforts demonstrated to transfer Conservation Agriculture Production Systems (CAPS) to farmers</t>
  </si>
  <si>
    <t>Efforts to increase maize yields</t>
  </si>
  <si>
    <t>Efforts to increase rice yields</t>
  </si>
  <si>
    <t>Number of women who adopted CAPS practices in the first year</t>
  </si>
  <si>
    <t>Efforts made to encourage less tilling and weeding</t>
  </si>
  <si>
    <t>Number of women in trial</t>
  </si>
  <si>
    <t>Number of men in trial</t>
  </si>
  <si>
    <t>Number of women in workshop and focus groups</t>
  </si>
  <si>
    <t>Number of men in workshop and focus groups</t>
  </si>
  <si>
    <t>Local Efforts made to take land away from women by 2nd year of project</t>
  </si>
  <si>
    <t>Increase in land farmed by women_hectares</t>
  </si>
  <si>
    <t>Number of CAPS practises adopted by women</t>
  </si>
  <si>
    <t>Efforts made to increase cassava yields</t>
  </si>
  <si>
    <t>Efforts made to increase competitiveness of major food value chains</t>
  </si>
  <si>
    <t>Efforts made to improve enabling environment for private sector investment</t>
  </si>
  <si>
    <t>Number of farmers involved in project</t>
  </si>
  <si>
    <t>Number of communities in Africa RISING program</t>
  </si>
  <si>
    <t>Number of research assistants for Africa RISING program</t>
  </si>
  <si>
    <t>Number of vehicles for Africa RISING program</t>
  </si>
  <si>
    <t>Conservation knowledge decision index score for men and women, except on planting directly without plowing_Percent</t>
  </si>
  <si>
    <t>Conservation knowledge decision index score on planting directly without plowing for men_Percent</t>
  </si>
  <si>
    <t>Conservation knowledge decision index score on planting directly without plowing for women_Percent</t>
  </si>
  <si>
    <t>Outcome_Allocated funds were not properly used_USD</t>
  </si>
  <si>
    <t>Budget_USAID program cost for the Resilience In Northern Ghana (RING) program_USD</t>
  </si>
  <si>
    <t>USAID/BFS</t>
  </si>
  <si>
    <t>Assessment of the SANREM Innovation Lab, Feed the Future Program, Phase IV</t>
  </si>
  <si>
    <t>2010-2014</t>
  </si>
  <si>
    <t xml:space="preserve">Advancing the goals of Feed the Future initiative in 13 countries </t>
  </si>
  <si>
    <t>52 - Evaluation</t>
  </si>
  <si>
    <t>Saka</t>
  </si>
  <si>
    <t>Roger Kanton</t>
  </si>
  <si>
    <t>North Region</t>
  </si>
  <si>
    <t>MARP categories studied</t>
  </si>
  <si>
    <t>Efforts made to improve understanding of vulnerability factors for key MARPs in Ghana</t>
  </si>
  <si>
    <t>Number of completed studies</t>
  </si>
  <si>
    <t>Budget_Total funding (field)_USD</t>
  </si>
  <si>
    <t>Project Supporting Evaluation and Research to Combat HIV (SEARCH)</t>
  </si>
  <si>
    <t>Conduct operations research (OR) on timely issues to improve design and implementation of interventions addressing MARP (Most-At-Risk Populations) Ghana</t>
  </si>
  <si>
    <t>53 - Evaluation</t>
  </si>
  <si>
    <t>Individuals received short term training</t>
  </si>
  <si>
    <t>Individuals received longterm training</t>
  </si>
  <si>
    <t>Persons trained in child health and nutrition</t>
  </si>
  <si>
    <t>Individuals from community-based and producer organizations received UG assistance</t>
  </si>
  <si>
    <t>Reports and publications generated</t>
  </si>
  <si>
    <t>Integrated Coastal Management Toolkit developed</t>
  </si>
  <si>
    <t xml:space="preserve">Fisheries proposal presented to the Ministry of Fisheries and Aquaculture Development
</t>
  </si>
  <si>
    <t>Efforts to reopen dialogue/stakeholder consultations on the fisheries bill</t>
  </si>
  <si>
    <t>Efforts to target inputs into the fisheries bill</t>
  </si>
  <si>
    <t>Efforts to support and initiate capacity building programs</t>
  </si>
  <si>
    <t>Efforts to develop memoranda of understanding (MOUs)</t>
  </si>
  <si>
    <t>Grants awarded for small scale conservation and diversified livelihoods activities implemented by local NGOs and private sector groups</t>
  </si>
  <si>
    <t>Efforts to identify and prioritize strategies for addressing critical coastal zone issues</t>
  </si>
  <si>
    <t>Efforts to gazette the three urban wetlands as nature reserves</t>
  </si>
  <si>
    <t>Efforts to study the ecology and biodiversity of urban wetlands</t>
  </si>
  <si>
    <t>Individuals trained in natural resources management</t>
  </si>
  <si>
    <t>Efforts to support the National Fisheries Commission in the collection and analyses of fisheries data and training on monitoring, control and surveillance of fisheries activities</t>
  </si>
  <si>
    <t>Efforts to implement a diverse wide-reaching communications program</t>
  </si>
  <si>
    <t>Thematic reports produced</t>
  </si>
  <si>
    <t>Efforts to advocate for the creation of a Western Region environmental court system to adjudicate environmental and fisheries offenses</t>
  </si>
  <si>
    <t xml:space="preserve">Efforts to train institutions to ensure successful prosecution of fisheries infractions
</t>
  </si>
  <si>
    <t>Members of the Marine Unit of the Ghana Police Service trained on the ecological justifications of the fisheries laws and social policing in fishing communities</t>
  </si>
  <si>
    <t>Efforts to support meetings and workshops</t>
  </si>
  <si>
    <t>Efforts to hold fisheries fora educate fishing communities and district assemblies on fisheries issues</t>
  </si>
  <si>
    <t>Tutors trained in PHE</t>
  </si>
  <si>
    <t>PHE school clubs formed</t>
  </si>
  <si>
    <t>Student nurses trained in PHE</t>
  </si>
  <si>
    <t>Counseling visits conducted for family planning/reproductive health</t>
  </si>
  <si>
    <t>Children aged 12-18 received information on PHE through PHE clubs</t>
  </si>
  <si>
    <t>Nursing mothers and pregnant women trained in healthy dietary practices</t>
  </si>
  <si>
    <t>Coastal management sub-committee within the Shana District Assembly endorsed</t>
  </si>
  <si>
    <t>Efforts to contribute ICM sessions as inputs into District Spatial Development Framework (SFD)</t>
  </si>
  <si>
    <t>ICM Toolkit for Shama completed</t>
  </si>
  <si>
    <t xml:space="preserve">Community volunteers trained for monitoring of Cape Three Points Forest Reserve </t>
  </si>
  <si>
    <t>Efforts to support drafting of the new Cape Three Points Management Plan</t>
  </si>
  <si>
    <t xml:space="preserve">Efforts to complete case studies on nearshore rocky sea floor </t>
  </si>
  <si>
    <t>Efforts to complete case studies in good management practices</t>
  </si>
  <si>
    <t>ICM Toolkit completed for Ahanta West District and Nzema East District</t>
  </si>
  <si>
    <t>Toolkit for coastal zone planning completed</t>
  </si>
  <si>
    <t>Efforts to provide input on development plans to district assemblies</t>
  </si>
  <si>
    <t>Detailed habitat characterization of the Amanzule wetlands created</t>
  </si>
  <si>
    <t>Vulnerability assessment of shorefront communities to climate change completed</t>
  </si>
  <si>
    <t>Efforts to document customary laws protecting the Amanzule wetlands</t>
  </si>
  <si>
    <t>Efforts to study bamboo feasibility for private sector investment</t>
  </si>
  <si>
    <t>Efforts to study the Amanzule Wetlands for REDD+ mechanism</t>
  </si>
  <si>
    <t>Efforts to study the sources and causes of green algal bloom</t>
  </si>
  <si>
    <t>Efforts to develop capacity of teachers at Essiama Community Health Nurses Training School (ECHNTS) to teach PHE</t>
  </si>
  <si>
    <t>Efforts to support the Fisheries Alliance with consulting fisheries stakeholders</t>
  </si>
  <si>
    <t>Efforts to hold seminars for staff of the Ministry of Fisheries and Aquaculture Development and West Africa Regional Fisheries Program</t>
  </si>
  <si>
    <t>Efforts to review fisheries laws and policy for adequacy</t>
  </si>
  <si>
    <t>National fisheries dialogues held</t>
  </si>
  <si>
    <t>Efforts to produce briefs on integrated coastal management</t>
  </si>
  <si>
    <t>One-on-one consultations held with stakeholders in coastal resources management</t>
  </si>
  <si>
    <t>National roundtable dialogue held</t>
  </si>
  <si>
    <t>Efforts to provide written contributions to ICM policy statements and strategies</t>
  </si>
  <si>
    <t>Efforts to develop a proposal to support and strengthen governance at the local district and sub-regional level</t>
  </si>
  <si>
    <t>Outcome_Persons recorded using climate change information in decision making</t>
  </si>
  <si>
    <t>Outcome_Institutions strengthened</t>
  </si>
  <si>
    <t>Outcome_Public-private partnerships formed</t>
  </si>
  <si>
    <t>Outcome_Community-based and producer organizations received USG assistance</t>
  </si>
  <si>
    <t>Outcome_Fisheries Regulations (LI 1968 of 2010) passed into law</t>
  </si>
  <si>
    <t>Outcome_Halted conversion of the strategically important flood control wetlands in the Sekondi-Takoradi area</t>
  </si>
  <si>
    <t>Outcome_Fisheries Working Group (FWG) established</t>
  </si>
  <si>
    <t>Outcome_Infractions recorded</t>
  </si>
  <si>
    <t>Outcome_Infractions successfully prosecuted_Percent</t>
  </si>
  <si>
    <t>Outcome_Coastal communities reached through outreach by Marine Unit</t>
  </si>
  <si>
    <t>Outcome_Women trained in dressmaking and hairdressing</t>
  </si>
  <si>
    <t>Outcome_New student nurses provided outreach services</t>
  </si>
  <si>
    <t>Outcomes_Families' nutrition improved</t>
  </si>
  <si>
    <t>Outcome_CREMA bylaws adopted by the Ahanta West District Assembly</t>
  </si>
  <si>
    <t>Outcome_Functional Marine and Coastal Management Committee (MCMC) of the Assembly established</t>
  </si>
  <si>
    <t>Outcome_Spatial Planning Advisory Group (SPAG) established</t>
  </si>
  <si>
    <t>Outcome_New Cape Three Points Management Plan drafted (GCTP)</t>
  </si>
  <si>
    <t>Outcome_Climate Change and Natural Hazards Vulnerability Assessment and Adaptation Plan for Akwidae and Dixcov developed</t>
  </si>
  <si>
    <t>Outcome_Climate change adaptive capacity and vulnerability assessments completed</t>
  </si>
  <si>
    <t>Outcome_Areas of biological significance put under improved management_Ha</t>
  </si>
  <si>
    <t>Budget_Grants awarded_USD</t>
  </si>
  <si>
    <t>The Integrated Coastal and Fisheries Governance (ICFG) Program for the Western Region of Ghana</t>
  </si>
  <si>
    <t>2009 -2014</t>
  </si>
  <si>
    <t>The central objective of the ICFG Program was to work with partners at the local (Western Region coastal districts and their communities and other institutions) and national scales to assemble the necessary pre-conditions for a fresh approach to a formally constituted coastal and fisheries governance program that could serve as a model for Ghana.</t>
  </si>
  <si>
    <t>55 - Final Report, 55 - Webpage Results</t>
  </si>
  <si>
    <t>55 - Final Report</t>
  </si>
  <si>
    <t>Western Region</t>
  </si>
  <si>
    <t>Shama Focal Area</t>
  </si>
  <si>
    <t>Greater Cape Three Points</t>
  </si>
  <si>
    <t>Greater Amanzule Wetlands</t>
  </si>
  <si>
    <t>Initiate a new three-year postsecondary diploma course of direct-entry midwifery studies in 2007</t>
  </si>
  <si>
    <t>Tutors, preceptors, and midwifery regulatory authority supervisors trained</t>
  </si>
  <si>
    <t xml:space="preserve">Tutors in midwifery schools trained </t>
  </si>
  <si>
    <t xml:space="preserve">Number of preservice midwifery programs covered by ACCESS  </t>
  </si>
  <si>
    <t>Midwifery schools receiving BEmONC training</t>
  </si>
  <si>
    <t>Tutors from other schools trained in clinical training skills</t>
  </si>
  <si>
    <t>Clinical training labs built</t>
  </si>
  <si>
    <t>Clinical teaching center built</t>
  </si>
  <si>
    <t xml:space="preserve">Observed trainings for members of Ghana Registered Midwives Association </t>
  </si>
  <si>
    <t>Breastfeeding teaching session on materity unit observed</t>
  </si>
  <si>
    <t>Efforts to provide expendable supplies to clinical training sites</t>
  </si>
  <si>
    <t>ACCESS program trainings of trainers offered</t>
  </si>
  <si>
    <t>Pre-service tutors completing regional  BEmONC training</t>
  </si>
  <si>
    <t>Outcome 1_annual midwifery graduates</t>
  </si>
  <si>
    <t>Outcome 2_trainings conducted by tutors trained by ACCESS</t>
  </si>
  <si>
    <t>Outcome 3_personal accounts from tutors of reduction in postpartum hemmorage</t>
  </si>
  <si>
    <t>Outcome 4_Efforts to encourage involvement of private schools from Human Resources for Health Development (HRHD)</t>
  </si>
  <si>
    <t>Outcome 5_new diploma schools opened by HRHD in 2010</t>
  </si>
  <si>
    <t>Outcome 6_plan to re-establish a post-nursing pathway for nurses to obtain midwifery preparation in a two-year course of studies</t>
  </si>
  <si>
    <t xml:space="preserve">Outcome 7_MoH decentralization scheme  in which regions will be responsible for supporting midwifery schools in their adminsitrative areas </t>
  </si>
  <si>
    <t>Outcome 8_regions partipcating in decentralization scheme</t>
  </si>
  <si>
    <t>Outcome 9_NMC adaptation of log-book used in assessing the work of basic students when in clinical practice</t>
  </si>
  <si>
    <t xml:space="preserve">Outcome 10_government consideration of creating a pay scale to promote parity among health professional </t>
  </si>
  <si>
    <t>Outcome 11_HRHD development of incentives for midwife retention</t>
  </si>
  <si>
    <t>Outcome 12_MoH discussion to include delivery skills in safe motherhood interventions</t>
  </si>
  <si>
    <t>Outcome 13_in-country trainings conducted by trainer teams</t>
  </si>
  <si>
    <t>Outcome 14_provider staff trained by trainer team</t>
  </si>
  <si>
    <t xml:space="preserve">Outcome 15_pre-service tutors and preceptors trained by trainer team </t>
  </si>
  <si>
    <t xml:space="preserve">Outcome 16_pre-service tutors completing instructional design course in Ethiopia </t>
  </si>
  <si>
    <t>Budget_WHO inkind donations</t>
  </si>
  <si>
    <t>Access to Clinical Community Maternity, Neonatal, and Women's Health Services (ACCESS)</t>
  </si>
  <si>
    <t xml:space="preserve">To generate commitment for educational and health system strengthening that would promote an enabling enviroment for midwifery education and practice. </t>
  </si>
  <si>
    <t>58 -Assessment of Project</t>
  </si>
  <si>
    <t>Tema General Hospital</t>
  </si>
  <si>
    <t xml:space="preserve">Koforidua Regional Hospital </t>
  </si>
  <si>
    <t xml:space="preserve">Tema General Hospital </t>
  </si>
  <si>
    <t>Korle Bu teacher hospital, Labadi General Hospital</t>
  </si>
  <si>
    <t xml:space="preserve">La General Hospital, Koforidua Hospital </t>
  </si>
  <si>
    <t>Efforts to conduct seed trials for hybrid maize</t>
  </si>
  <si>
    <t>Efforts to demonstrate use of mechanical planters for maize and soybean</t>
  </si>
  <si>
    <t xml:space="preserve">Efforts to improve production technologies
 • Efforts to improve production technologies
</t>
  </si>
  <si>
    <t xml:space="preserve">Efforts to promote strategies for farming as a commercial business
</t>
  </si>
  <si>
    <t>Efforts to develop business management</t>
  </si>
  <si>
    <t xml:space="preserve">Efforts to develop trade and market linkages with a national and regional focus
</t>
  </si>
  <si>
    <t>Outcome_Higher Yield of Maize_mt/ha</t>
  </si>
  <si>
    <t>Outcome_Higher Profit from Maize_USD/ha</t>
  </si>
  <si>
    <t>Outcome_Higher Yields of Rice_mt/ha</t>
  </si>
  <si>
    <t>Outcome_Higher Profit from Rice_USD/ha</t>
  </si>
  <si>
    <t>Outcome_Higher Yield of Soybean_mt/ha</t>
  </si>
  <si>
    <t>Outcome_Higher Profit from Soybean_USD/ha</t>
  </si>
  <si>
    <t>Outcome_Micro-, small,- and medium-scale enterprises supported</t>
  </si>
  <si>
    <t>Outcome_Increase in actors receiving loans in 2011_Percent</t>
  </si>
  <si>
    <t>Outcome_Beneficiaries assisted</t>
  </si>
  <si>
    <t>Outcome_Maize farmers introduced to new technologies</t>
  </si>
  <si>
    <t>Outcome_Soybean farmers introduced to new technologies</t>
  </si>
  <si>
    <t>Outcome_Rice producers reached_Percent</t>
  </si>
  <si>
    <t>Outcome_Average paddy yields rose in 2011_mt/ha</t>
  </si>
  <si>
    <t>Agricultural Development Value Chain Enhancement Program (ADVANCE)</t>
  </si>
  <si>
    <t>To facilitate a transformation of Northern Ghana’s agricultural sector in maize, rice, and soybean to achieve a greater level of food security by increasing competitiveness in the domestic markets.</t>
  </si>
  <si>
    <t>59 - Webpage Results, 59 - Project Information</t>
  </si>
  <si>
    <t>The Financing Ghanaian Agriculture Project (FinGAP)</t>
  </si>
  <si>
    <t>An effort to address one of the key constraints that restrict the development of commercial agriculture in Ghana – access to finance</t>
  </si>
  <si>
    <t>Agricultural Technology and Transfer Project (ATT)</t>
  </si>
  <si>
    <t>Targets an increase in the availability of appropriate and affordable technologies to improve the competitiveness of the maize, rice and soya value chains in northern Ghana in a sustainable way</t>
  </si>
  <si>
    <t>Efforts to build capacity of researchers, administrators, policymakers, and members of civil society in developing and implementing agricultural and rural development policy reforms</t>
  </si>
  <si>
    <t>Efforts to support the development and implementation of a system to monitor and evaluate progress toward achieving Ghana's growth and poverty reduction targets</t>
  </si>
  <si>
    <t>Forum held entitled "The Role of Agriculture in Achieving Middle Income Status"</t>
  </si>
  <si>
    <t>Efforts to assist the Ghanian government in addressing the Comprehensive African Agricultural Development Program</t>
  </si>
  <si>
    <t>Efforts to help the government formulate policies related to achieving the Millenium Development Goals of eradicating extreme poverty and hunger by 2015</t>
  </si>
  <si>
    <t>Efforts to develop policymaking models through a series of technical and training workshops to policymakers</t>
  </si>
  <si>
    <t>Outcome_Attendees helped through forum</t>
  </si>
  <si>
    <t>Outcome_In-country modeling group established</t>
  </si>
  <si>
    <t>Outcome_Growth and poverty reduction analysis completed</t>
  </si>
  <si>
    <t>Ghana Strategy Support Program (GSSP)</t>
  </si>
  <si>
    <t>2005 - 2008</t>
  </si>
  <si>
    <t>GSSP aims to build the capacity of agricultural stakeholders in Ghana to develop and implement agricultural and rural development policy reforms.</t>
  </si>
  <si>
    <t>62 - Impact Brief</t>
  </si>
  <si>
    <t>African Development Bank Group</t>
  </si>
  <si>
    <t>Hospital Rehabilitation Studies</t>
  </si>
  <si>
    <t>1985- 1994</t>
  </si>
  <si>
    <t>Undertake pre-investment design and engineering studies of the future Health Services Rehabilitation Project I</t>
  </si>
  <si>
    <t>66_Evaluation</t>
  </si>
  <si>
    <t>Efforts to train health staff</t>
  </si>
  <si>
    <t>Health Services Rehabilitation Project I</t>
  </si>
  <si>
    <t>1990-1999</t>
  </si>
  <si>
    <t>Rehabilitate Korle BU Teaching Hospital, Accra, Komfu Anokye Teaching Hospital, Kumsai, and Effia-Nkwanta Hospital, Sekondi/Takoradi; strengthen hospital maintenance capacity; strengthen hospital management; support primary health care by supporting Expanded Programme of Immunisation; create and support to a Project Implementation Unit</t>
  </si>
  <si>
    <t>Health Services Rehabilitation Project II</t>
  </si>
  <si>
    <t>Rehabilitate the District Hospitals in Yendi, Keta, and Kibi; strengthen Hospital Maintenance Capacity; strengthen Hospital Management; support Primary Health Care by supporting the Expanded Programme of Immunisation; reinforce the Project Implementation Unit</t>
  </si>
  <si>
    <t>Land cleared for rice production_acres</t>
  </si>
  <si>
    <t>Land area cropped_acres</t>
  </si>
  <si>
    <t>Outcome_maximum production of rice_tons</t>
  </si>
  <si>
    <t>Nasia Rice Development</t>
  </si>
  <si>
    <t>1973-1981</t>
  </si>
  <si>
    <t>Increase the output and post-harvest processing capacity of Ghana towards becoming self-sufficient in rice production and save foreign exchange</t>
  </si>
  <si>
    <t>67-Evaluation</t>
  </si>
  <si>
    <t>African Development Bank Group, National Investment Bank, AgDB</t>
  </si>
  <si>
    <t>Mechanized Rainfed Cotton Production</t>
  </si>
  <si>
    <t>1975-1980</t>
  </si>
  <si>
    <t>Develop rain fed cotton production on three farm units embracing a total of 10,000 acres; production of groudnuts on one third of the cropped areas as an off-season rotation crop; move the project headquarters from Kumasi to Ejura</t>
  </si>
  <si>
    <t>Ejura</t>
  </si>
  <si>
    <t>African Development Bank Group, AgDB</t>
  </si>
  <si>
    <t>Palm  oil Milling Factories</t>
  </si>
  <si>
    <t xml:space="preserve">1976- </t>
  </si>
  <si>
    <t>Construction of three palm oil million factories and ancillary facilities in order to produce 900 tons of palm oil and 900 tons kernel oil annually</t>
  </si>
  <si>
    <t>South West Ghana</t>
  </si>
  <si>
    <t>Constructed project roads_km</t>
  </si>
  <si>
    <t>Outcome_charcoal produced_bags</t>
  </si>
  <si>
    <t>Outcome_firewood produced_cords</t>
  </si>
  <si>
    <t>Outcome_capacity to implement and manage the plantation_ha</t>
  </si>
  <si>
    <t>African  Development Fund, Government of Ghana</t>
  </si>
  <si>
    <t>Subri Industrial Plantations</t>
  </si>
  <si>
    <t>1985-1996</t>
  </si>
  <si>
    <t>Established an industrial plantation capable of supplying pulpwood for a proposed pulp and paper mill</t>
  </si>
  <si>
    <t>African Development Fund, Government of Ghana, World Bank, KFW, UNDP</t>
  </si>
  <si>
    <t>Agric. Sector Rehab. Loan</t>
  </si>
  <si>
    <t>1987-1993</t>
  </si>
  <si>
    <t>Enhanace MOFA'S capacity to provide effective policy and institutional support for rehabilitation and recovery of agricultural production and productivity in order to contribute to increased over all economic growth and poverty reduction.</t>
  </si>
  <si>
    <t>Annual production of cocoa met_tons</t>
  </si>
  <si>
    <t>Outcome_increase in earnings of farmers_%</t>
  </si>
  <si>
    <t>African Development Bank Group, African Development Fund, IDA, BADEA, ODA, Government, Cocobod</t>
  </si>
  <si>
    <t>Cocoa Rehab. Project</t>
  </si>
  <si>
    <t>1988-1989</t>
  </si>
  <si>
    <t>Increase cocoa production to an annual output of at least 300,000 tons by the year 1995; reduce rural poverty and improve the quality of life of cocoa growing areas; increase foreign exchange earnings from cocoa exports</t>
  </si>
  <si>
    <t>300,00</t>
  </si>
  <si>
    <t>Outcome_land area under cultivation_unit_hectares</t>
  </si>
  <si>
    <t>Outcome_average crop yield increase_tonnes per hectare</t>
  </si>
  <si>
    <t>Outcome_rice production increase_unit_tonnes</t>
  </si>
  <si>
    <t>Government of Ghana, BDEA, African Development Fund</t>
  </si>
  <si>
    <t>Kpong Irrigation Project</t>
  </si>
  <si>
    <t>1990-2001</t>
  </si>
  <si>
    <t>provide support to the Government’s economic recovery programme; realise the potential productivity of resources, which are currently under-utilised; develop land for increased and sustainable crop production; improve living standards in the project area</t>
  </si>
  <si>
    <t>67-Evaluation, 73-Evaluation</t>
  </si>
  <si>
    <t>3.0 to 4.5</t>
  </si>
  <si>
    <t>2218 to 7393.5</t>
  </si>
  <si>
    <t>Boreholes dug</t>
  </si>
  <si>
    <t>Income generating sheds built</t>
  </si>
  <si>
    <t>Community sheds completed</t>
  </si>
  <si>
    <t>Technicial Assistance Fund, African Development Fund, Government of Ghana</t>
  </si>
  <si>
    <t>Women Community Development Project</t>
  </si>
  <si>
    <t>1991-2002</t>
  </si>
  <si>
    <t>Promote women’s income generating activities by providing revolving credit fund to targeted beneficiaries nationwide; Develop rural Women’s literacy, numeracy and skills through training; Strengthen the NCWD’s institutional development and improve its human capacity building through training and advisory technical assistance</t>
  </si>
  <si>
    <t>Outcome_ploughs able to increase average acreage_units_hectares</t>
  </si>
  <si>
    <t>Outcome_land cropped_units_hectares</t>
  </si>
  <si>
    <t>Outcome_fishermen benefited</t>
  </si>
  <si>
    <t xml:space="preserve"> African Development Fund</t>
  </si>
  <si>
    <t>First Line of Credit</t>
  </si>
  <si>
    <t>1980-1986</t>
  </si>
  <si>
    <t xml:space="preserve">aimed at providing the necessary foreign exchange and local currency to help farmers and fishermen to purchase inputs such as cutlasses, small equipment, nets, fishing gears and outboard motors. </t>
  </si>
  <si>
    <t>Efforts to provide local and overseas training to senior executives and middle management staff</t>
  </si>
  <si>
    <t>Second Line of Credit</t>
  </si>
  <si>
    <t>1984-1996</t>
  </si>
  <si>
    <t xml:space="preserve">finance foreign exchange requirements for the importation of fisheries, poultry and oil palm processing equipment, inputs for food/industrial/exports crop production and support for the development of targeted management skills at the Agricultural Development Bank (AgDB) </t>
  </si>
  <si>
    <t>Outcome_increased employment to farm families</t>
  </si>
  <si>
    <t>Outcome_increase employment to fishermen</t>
  </si>
  <si>
    <t>Outcome_additional land cultivation by 76,000 farm families_hectares</t>
  </si>
  <si>
    <t>Outcome_incremental national output of seed cotton_tons</t>
  </si>
  <si>
    <t>Outcome_incremental national output of lint cotton_tons</t>
  </si>
  <si>
    <t>Outcome_incremental national output of cotton seed_tons</t>
  </si>
  <si>
    <t>African Development Bank Group, World Bank, African Development Fund</t>
  </si>
  <si>
    <t>Third Lind of Credit</t>
  </si>
  <si>
    <t>1993-1998</t>
  </si>
  <si>
    <t xml:space="preserve">third line of credit was aimed at consolidating and deepening the gains of LOC II. It also involved also the financing of foreign exchange cost of procurement of agricultural inputs to support increased production of food/industrial/exports crops and fisheries/poultry by small- scale farmers and fishermen in the rural areas. Part of the credit is also for strengthening the management of the Executing Agency, the AgDB, through training and computerisation </t>
  </si>
  <si>
    <t>Weir built</t>
  </si>
  <si>
    <t>Outcome_reduction in total area made ready for cultivation_hectares</t>
  </si>
  <si>
    <t>Budge_Total_USD</t>
  </si>
  <si>
    <t xml:space="preserve">African Development Bank </t>
  </si>
  <si>
    <t>Small Scale Irrigation Development project</t>
  </si>
  <si>
    <t>1997-2009</t>
  </si>
  <si>
    <t>73-Evaluation</t>
  </si>
  <si>
    <t>New Longoro</t>
  </si>
  <si>
    <t>Inland valleys developed</t>
  </si>
  <si>
    <t>Increase in cropped land_hecatres</t>
  </si>
  <si>
    <t>Inlands Valley Rice Development Project</t>
  </si>
  <si>
    <t>2001-2008</t>
  </si>
  <si>
    <t>Livestock Development Project</t>
  </si>
  <si>
    <t>2001-2009</t>
  </si>
  <si>
    <t>Export Marking and Quality Awareness Project</t>
  </si>
  <si>
    <t>2005-2011</t>
  </si>
  <si>
    <t>Afram Plains Rural Development Project</t>
  </si>
  <si>
    <t>2006-2012</t>
  </si>
  <si>
    <t>IFAD, African Development Bank</t>
  </si>
  <si>
    <t>Northern Rural Growth Program</t>
  </si>
  <si>
    <t>members of groups trained</t>
  </si>
  <si>
    <t>best practice manuals developed</t>
  </si>
  <si>
    <t>Outcome_increase in rural banks</t>
  </si>
  <si>
    <t>Outcome_increase in credit unions</t>
  </si>
  <si>
    <t>Outcome_reduction in unsatisfactory banks</t>
  </si>
  <si>
    <t>Outcome_profitable rural and community banks_%</t>
  </si>
  <si>
    <t>Outcome_improvement in loan recovery_%</t>
  </si>
  <si>
    <t>Outcome_increase in new deposits in targeted RCBs_%</t>
  </si>
  <si>
    <t>Outcome_increase in number of borrowers in targeted RCBs_%</t>
  </si>
  <si>
    <t>Outcome_increase in savings at RCBs_million</t>
  </si>
  <si>
    <t>Outcome_increase in number of RCB savings accounts_million</t>
  </si>
  <si>
    <t>Outcome_increase in RCB loans _millionGHC</t>
  </si>
  <si>
    <t>Budget_Total_Project_USD Million</t>
  </si>
  <si>
    <t>Budget_IFAD financing_USD Million</t>
  </si>
  <si>
    <t>RFSP/Rural Finance Services Project</t>
  </si>
  <si>
    <t>2002-2008</t>
  </si>
  <si>
    <t>to support an enabling policy and regulatory environment to foster sector growth and sustainability, to increase sector-wide capacity and infrastructure, to provide capacity building and financial service support to their members, to create linkages between rural banks and informal credit and savings groups</t>
  </si>
  <si>
    <t>79 - Evaluation</t>
  </si>
  <si>
    <t>Efforts to mainstream gender equality</t>
  </si>
  <si>
    <t>Efforts to foster community engagement with NORPREP CDF</t>
  </si>
  <si>
    <t>Outcome_educational facilities</t>
  </si>
  <si>
    <t>Outcome_boreholes</t>
  </si>
  <si>
    <t>Outcome_latrines</t>
  </si>
  <si>
    <t>Outcome_health facilities</t>
  </si>
  <si>
    <t>Outcome_markets</t>
  </si>
  <si>
    <t>Outcome_agricultural water facilities</t>
  </si>
  <si>
    <t>Outcome_reduction in rain out days_%</t>
  </si>
  <si>
    <t>Outcome_reduction in absenteeism in project schools_%</t>
  </si>
  <si>
    <t>Outcome_schoolchildren provided with basic school accommodations</t>
  </si>
  <si>
    <t>Outcome_pupils provided by desks and chairs</t>
  </si>
  <si>
    <t>Outcome_reduction in time spent by women in fetching water (maximum)_minutes</t>
  </si>
  <si>
    <t>Outcome_rural MSE development infrastructure constructed</t>
  </si>
  <si>
    <t>NORPREP/Northern Region Poverty Reduction Programme</t>
  </si>
  <si>
    <t>2004-Present</t>
  </si>
  <si>
    <t>to improve the livelihoods and living conditions of poor rural communities, with emphasis on women and other vulnerable groups in Northern Ghana</t>
  </si>
  <si>
    <t>Outcome_total clients trained_all trainings</t>
  </si>
  <si>
    <t>Outcome_female clients trained_all trainings</t>
  </si>
  <si>
    <t>Outcome_male clients trained_all trainings</t>
  </si>
  <si>
    <t>Outcome_total apprentices trained_all trainings</t>
  </si>
  <si>
    <t>Outcome_female apprentices trained_all trainings</t>
  </si>
  <si>
    <t>Outcome_male apprentices trained</t>
  </si>
  <si>
    <t>Outcome_total master craftsperson trained_all trainings</t>
  </si>
  <si>
    <t>Outcome_female master craftsperson trained_all trainings</t>
  </si>
  <si>
    <t>Outcome_male master craftsperson trained_all trainings</t>
  </si>
  <si>
    <t>Outcome_total number trained_business training</t>
  </si>
  <si>
    <t>Outcome_total business training adoption rate_%</t>
  </si>
  <si>
    <t>REDF amount disbursed_GHC</t>
  </si>
  <si>
    <t>Outcome_total new businesses established</t>
  </si>
  <si>
    <t>Outcome_new businesses established by females</t>
  </si>
  <si>
    <t>Outcome_new businesses established by males</t>
  </si>
  <si>
    <t>Outcome_total number of wage jobs created</t>
  </si>
  <si>
    <t>Outcome_number of wage jobs created (female)</t>
  </si>
  <si>
    <t>Outcome_number of wage jobs created (male)</t>
  </si>
  <si>
    <t>Outcome_MSEs linked to larger commercial entities</t>
  </si>
  <si>
    <t>Outcome_MSEs linked to larger commercial entities (female)</t>
  </si>
  <si>
    <t>Outcome_MSEs linked to larger commercial entities (male)</t>
  </si>
  <si>
    <t>Outcome_MSE operators receiving loans</t>
  </si>
  <si>
    <t>Outcome_MSE operators receiving loans (female)</t>
  </si>
  <si>
    <t>Outcome_MSE operators receiving loans (male)</t>
  </si>
  <si>
    <t>REP II/Rural Enterprises Project Phase II</t>
  </si>
  <si>
    <t>2003-Present</t>
  </si>
  <si>
    <t>training, support, and strategy for MSE development</t>
  </si>
  <si>
    <t>effort to facilitate horizontal information sharing among producers processors researchers etc</t>
  </si>
  <si>
    <t>Outcome_women in sweet potato processing for yoghurt</t>
  </si>
  <si>
    <t>RTIMP/Root and Tuber Improvement and Marketing Programme</t>
  </si>
  <si>
    <t>2006-Present</t>
  </si>
  <si>
    <t>to build farmer and producer-based organizations, and to provide the technology and input that producers need, scale up adoption of R&amp;T varieties, adding a processing and marketing component</t>
  </si>
  <si>
    <t xml:space="preserve">Efforts to document problem with value chain analysis and implementation </t>
  </si>
  <si>
    <t>drip irrigation demonstration farm (Mallam)</t>
  </si>
  <si>
    <t>Outcome_publish farmers business book</t>
  </si>
  <si>
    <t>NRGP/Northern Rural Growth Programme</t>
  </si>
  <si>
    <t>2008-Present</t>
  </si>
  <si>
    <t>to build new value chains</t>
  </si>
  <si>
    <t>Efforts to Support to existing value chains (e.g., roots and tubers)</t>
  </si>
  <si>
    <t>RAFIP/Rural and Agricultural Finance Programme</t>
  </si>
  <si>
    <t>2010-Present</t>
  </si>
  <si>
    <t>capacity building at the three levels of the rural finance sub-sector (successor to RFSP)</t>
  </si>
  <si>
    <t>Long lasting insecticide treated nets (LLINs) distributed in all regions_millions</t>
  </si>
  <si>
    <t>Long lasting insecticide treated nets (LLINs) distributed in Brong Aleho_millions</t>
  </si>
  <si>
    <t>Long lasting insecticide treated nets (LLINs) distributed in Central_millions</t>
  </si>
  <si>
    <t>Long lasting insecticide treated nets (LLINs) distributed in Western_millions</t>
  </si>
  <si>
    <t>Outcome_post-campaign increase in Children under five in all households sleeping under insecticide treated nets(ITN) in Brong Ahafo_%</t>
  </si>
  <si>
    <t>Outcome_post-campaign increase in Children under five in all households sleeping under insecticide treated nets(ITN) in Central_%</t>
  </si>
  <si>
    <t>Outcome_post-campaign increase in Children under five in all households sleeping under insecticide treated nets(ITN) in Western_%</t>
  </si>
  <si>
    <t>Outcome_post-campaign increase in Children under five sleeping under insecticide treated nets(ITN) in Brong Ahafo</t>
  </si>
  <si>
    <t>Outcome_post-campaign increase in Children under five sleeping under insecticide treated nets(ITN) in Central</t>
  </si>
  <si>
    <t>Outcome_post-campaign increase in Children under five sleeping under insecticide treated nets(ITN) in Western</t>
  </si>
  <si>
    <t>Outcome_post campaign increase in total population sleeping under an ITN in Brong Ahafo_%</t>
  </si>
  <si>
    <t>Outcome_post campaign increase in total population sleeping under an ITN in Central_%</t>
  </si>
  <si>
    <t>Outcome_post campaign increase in total population sleeping under an ITN in Western_%</t>
  </si>
  <si>
    <t>Outcome_post campaign increase in households owning at least 1 ITN in Brong Ahafo_%</t>
  </si>
  <si>
    <t>Outcome_post campaign increase in households owning at least 1 ITN in Central_%</t>
  </si>
  <si>
    <t>Outcome_post campaign increase in households owning at least 1 ITN in Western_%</t>
  </si>
  <si>
    <t>Outcome_campaign nets retained (not lost) in Brong Ahafo_%</t>
  </si>
  <si>
    <t>Outcome_campaign nets retained (not lost) in Central_%</t>
  </si>
  <si>
    <t>Outcome_campaign nets retained (not lost) in Western_%</t>
  </si>
  <si>
    <t>Outcome_predicted post campaign child malaria deaths averted 2012 to 2014 in Brong Ahafo</t>
  </si>
  <si>
    <t>Outcome_predicted post campaign child malaria deaths averted 2012 to 2014 in Central</t>
  </si>
  <si>
    <t>Outcome_predicted post campaign child malaria deaths averted 2012 to 2014 in Western</t>
  </si>
  <si>
    <t>Outcome_predicted post campaign child deaths (all causes) averted 2012 to 2014 in Brong Ahafo</t>
  </si>
  <si>
    <t>Outcome_predicted post campaign child deaths (all causes) averted 2012 to 2014 in Central</t>
  </si>
  <si>
    <t>Outcome_predicted post campaign child deaths (all causes) averted 2012 to 2014 in Western</t>
  </si>
  <si>
    <t>Outcome_post campaign increase in proportion of households with at least 1 ITN for every two persons in Bong Aleho_%</t>
  </si>
  <si>
    <t>Outcome_post campaign increase in proportion of households with at least 1 ITN for every two persons in Central_%</t>
  </si>
  <si>
    <t>Outcome_post campaign increase in proportion of households with at least 1 ITN for every two persons in Western_%</t>
  </si>
  <si>
    <t>Outcome_post campaign increase in pregnant women sleeping under an ITN in Bong Aleho_%</t>
  </si>
  <si>
    <t>Outcome_post campaign increase in pregnant women sleeping under an ITN in Central_%</t>
  </si>
  <si>
    <t>Outcome_post campaign increase in pregnant women sleeping under an ITN in Western_%</t>
  </si>
  <si>
    <t>Outcome_Nets not used night before survey in Brong Alaho_%</t>
  </si>
  <si>
    <t>Outcome_Nets not used night before survey in Central_%</t>
  </si>
  <si>
    <t>Outcome_Nets not used night before survey in Western_%</t>
  </si>
  <si>
    <t>Outcome_Number of nets not used night before due to available extra net in Brong Alaho</t>
  </si>
  <si>
    <t>Outcome_Number of nets not used night before due to available extra net in Central</t>
  </si>
  <si>
    <t>Outcome_Number of nets not used night before due to available extra net in Western</t>
  </si>
  <si>
    <t>Budget_Total Financial in Brong Ahafo_USD of 2012</t>
  </si>
  <si>
    <t>Budget_Total Financial in Central_USD of 2012</t>
  </si>
  <si>
    <t>Budget_Total Financial in Western_USD of 2012</t>
  </si>
  <si>
    <t>Budget_Cost per LLIN in Brong Ahafo_provider perspective_USD of 2012</t>
  </si>
  <si>
    <t>Budget_Cost per LLIN in Central_provider perspective_USD of 2012</t>
  </si>
  <si>
    <t>Budget_Cost per LLIN in Western_provider perspective_USD of 2012</t>
  </si>
  <si>
    <t>Budget_Cost per LLIN in Brong Ahafo_societal perspective_USD of 2012</t>
  </si>
  <si>
    <t>Budget_Cost per LLIN in Central_societal perspective_USD of 2012</t>
  </si>
  <si>
    <t>Budget_Cost per LLIN in Western_societal perspective_USD of 2012</t>
  </si>
  <si>
    <t>UNICEF, DFID, GFATM, others</t>
  </si>
  <si>
    <t>Hang-up' Campaign</t>
  </si>
  <si>
    <t>2010-2012</t>
  </si>
  <si>
    <t>To increase household LLIN ownership and LLIN use by children under five years, pregnant women and total population (in an effort to prevent malaria contraction.).</t>
  </si>
  <si>
    <t>80-Evaluation</t>
  </si>
  <si>
    <t>Bong Aleho</t>
  </si>
  <si>
    <t>Central</t>
  </si>
  <si>
    <t>Western</t>
  </si>
  <si>
    <t>Brong Ahafo</t>
  </si>
  <si>
    <t>Brong Alaho</t>
  </si>
  <si>
    <t>mean value of the transfer per adult equivalent (AE) per month_GHc</t>
  </si>
  <si>
    <t xml:space="preserve">Efforts to enure that LEAP households are automatically enrolled in NHIS </t>
  </si>
  <si>
    <t>Outcome_impact of LEAP on happiness (relative to ISSER)_%</t>
  </si>
  <si>
    <t>Outcome_Child missed entire day of eating (relative to ISSER)_%</t>
  </si>
  <si>
    <t>Outcome_child food insecurity (relative to ISSER)_%</t>
  </si>
  <si>
    <t>Outcome_household food insecurity (relative to ISSER)_%</t>
  </si>
  <si>
    <t>Outcome_household food insecurity female headed households (relative to ISSER)_%</t>
  </si>
  <si>
    <t>Outcome_child food insecurity female headed households (relative to ISSER)_%</t>
  </si>
  <si>
    <t>Outcome_Child missed entire day of eating female headed households (relative to ISSER)_%</t>
  </si>
  <si>
    <t>Outcome_impact of LEAP on happiness female headed households (relative to ISSER)_%</t>
  </si>
  <si>
    <t>Outcome_child food insecurity male headed households (relative to ISSER)_%</t>
  </si>
  <si>
    <t>Outcome_Child missed entire day of eating male headed households (relative to ISSER)_%</t>
  </si>
  <si>
    <t>Outcome_household food insecurity households of at most four persons (relative to ISSER)_%</t>
  </si>
  <si>
    <t>Outcome_child food insecurity households of at most four persons (relative to ISSER)_%</t>
  </si>
  <si>
    <t>Outcome_Child missed entire day of eating households of at most four persons (relative to ISSER)_%</t>
  </si>
  <si>
    <t>Outcome_household food insecurity households of at least five persons (relative to ISSER)_%</t>
  </si>
  <si>
    <t>Outcome_child food insecurity households of at least five persons (relative to ISSER)_%</t>
  </si>
  <si>
    <t>Outcome_Child missed entire day of eating households of at least five persons (relative to ISSER)_%</t>
  </si>
  <si>
    <t>Outcome_likelihood to save money (relative to ISSER)_%</t>
  </si>
  <si>
    <t>Outcome_share of total Adult Equivalent consumption received in remittances (relative to ISSER)_%</t>
  </si>
  <si>
    <t>Outcome_likelihood to save money in male headed household (relative to ISSER)_%</t>
  </si>
  <si>
    <t>Outcome_Days in agricultural season on Farm (Men) relative to ISSER</t>
  </si>
  <si>
    <t>Outcome_Days in agricultural season on Farm women in Female Headed Households relative to ISSER</t>
  </si>
  <si>
    <t>Outcome_Days in agricultural season on Farm men in Households of at most 4 persons (relative to ISSER)</t>
  </si>
  <si>
    <t>Outcome_Days in agricultural season on Farm women in Households of at most 4 persons (relative to ISSER)</t>
  </si>
  <si>
    <t>Outcome_days labor hired last season (men) (relative to ISSER)</t>
  </si>
  <si>
    <t>Outcome_sold crops(relative to ISSER)_%</t>
  </si>
  <si>
    <t>Outcome_seeds expenses (relative to ISSER)_GHc</t>
  </si>
  <si>
    <t>Outcome_days labor hired last season (children) in female headed households (relative to ISSER)</t>
  </si>
  <si>
    <t>Outcome_sold crops female headed households(relative to ISSER)_%</t>
  </si>
  <si>
    <t>Outcome_seeds expenses female headed households(relative to ISSER)_GHc</t>
  </si>
  <si>
    <t>Outcome_days labor hired last season in male headed households(total) (relative to ISSER)</t>
  </si>
  <si>
    <t>Outcome_days labor hired last season in male headed households(men) (relative to ISSER)</t>
  </si>
  <si>
    <t>Outcome_seeds expenses male headed households(relative to ISSER)_GHc</t>
  </si>
  <si>
    <t>Outcome_days labor hired last season in households of at most four persons(children) (relative to ISSER)</t>
  </si>
  <si>
    <t>Outcome_sold crops households of at most four persons(relative to ISSER)_%</t>
  </si>
  <si>
    <t>Outcome_seeds expenses households at most four perons(relative to ISSER)_GHc</t>
  </si>
  <si>
    <t>Outcome_days labor hired last season in households of at least five persons(men) (relative to ISSER)</t>
  </si>
  <si>
    <t>Outcome_used fertilizer last season in household of at least five(relative to ISSER)_%</t>
  </si>
  <si>
    <t>Outcome_seeds expenses households at least five persons(relative to ISSER)_GHc</t>
  </si>
  <si>
    <t>Outcome_loan amount repaid as a share of Adult Equivalent(relative to ISSER)_%</t>
  </si>
  <si>
    <t>Outcome_loan amount repaid as a share of Adult Equivalent female headed household(relative to ISSER)_%</t>
  </si>
  <si>
    <t>Outcome_loans amount repaid as a share of Adult Equivalent  female headed household(relative to ISSER)_%</t>
  </si>
  <si>
    <t>Outcome_loan amount outstanding as a share of Adult Equivalent male headed household(relative to ISSER)_%</t>
  </si>
  <si>
    <t>Outcome_Credit payments received as share of Adult Equivalent in Male Headed Households(relative to ISSER)_%</t>
  </si>
  <si>
    <t>Outcome_loan held in household of at most four persons(relative to ISSER)_%</t>
  </si>
  <si>
    <t>Outcome_loan amount repaid in household of at most four persons as a share of Adult Equivalent(relative to ISSER)_%</t>
  </si>
  <si>
    <t>Outcome_Credit payments received as share of Adult Equivalent in Households of at least five persons(relative to ISSER)_%</t>
  </si>
  <si>
    <t>Outcome_credit amount owed as a share of Adult Equivalent in households of at least five persons_%</t>
  </si>
  <si>
    <t>Outcome_impact on likelihood of children (0-5) to be enrolled in NHIS_%</t>
  </si>
  <si>
    <t>Outcome_impact on likelihood of children (0-5) to be enrolled in NHIS in females only households_%</t>
  </si>
  <si>
    <t>Outcome_impact on likelihood of children(0-5) to be enrolled in NHIS in female headed households_%</t>
  </si>
  <si>
    <t>Outcome_impact on likelihood of children(0-5) to be enrolled in NHIS in male headed households_%</t>
  </si>
  <si>
    <t>Outcome_impact on preventive care of children(0-5) in male headed households_%</t>
  </si>
  <si>
    <t>Outcome_impact on illness of children(0-5)_%</t>
  </si>
  <si>
    <t>Outcome_impact on illness of children(6-17)_%</t>
  </si>
  <si>
    <t>Outcome_impact on likelihood of children(6-17) to be enrolled in NHIS_%</t>
  </si>
  <si>
    <t>Outcome_impact on likelihood of children(6-17) to be enrolled in NHIS in female only households_%</t>
  </si>
  <si>
    <t>Outcome_impact on preventive care of children(6-17)  in female headed households_%</t>
  </si>
  <si>
    <t>Outcome_impact on likelihood of children(6-17) to be enrolled in NHIS in female headed households_%</t>
  </si>
  <si>
    <t>Outcome_impact on likelihood of children(6-17) to be enrolled in NHIS in male headed households_%</t>
  </si>
  <si>
    <t>Outcome_impact on preventive care of children(6-17)  in male headed households_%</t>
  </si>
  <si>
    <t>Outcome_impact on illness of children(6-17) in male headed households_%</t>
  </si>
  <si>
    <t>Outcome_impact on children (5-17) missing school_%</t>
  </si>
  <si>
    <t>Outcome_impact on children (5-17) ever repeating grade_%</t>
  </si>
  <si>
    <t>Outcome_impact on children (5-17) missing entire week_%</t>
  </si>
  <si>
    <t>Outcome_impact on children (5-13) missing school_%</t>
  </si>
  <si>
    <t>Outcome_impact on children (5-13) ever repeating grade_%</t>
  </si>
  <si>
    <t>Outcome_impact on children (5-13) missing entire week_%</t>
  </si>
  <si>
    <t>Outcome_impact on children (13-17)currently enrolled_%</t>
  </si>
  <si>
    <t>Outcome_impact on children (13-17) ever repeating grade_%</t>
  </si>
  <si>
    <t>Government of Ghana, World Bank, DFID</t>
  </si>
  <si>
    <t>Livelihood Empowerment Against Poverty (LEAP)</t>
  </si>
  <si>
    <t>LEAP is a social cash transfer program which provides cash and health insurance to extremely poor households across Ghana to alleviate short-term poverty and encourage long-term human capital development.</t>
  </si>
  <si>
    <t>81-Evaluation</t>
  </si>
  <si>
    <t>Efforts to select a national consultant</t>
  </si>
  <si>
    <t>Efforts to third party review by UNDP New York</t>
  </si>
  <si>
    <t>GHG database went live</t>
  </si>
  <si>
    <t>Outcome_comments_incorporated_into_draft</t>
  </si>
  <si>
    <t>Outcome_completed_draft_background_papers</t>
  </si>
  <si>
    <t>Farmers served</t>
  </si>
  <si>
    <t>Farmers' organizations served</t>
  </si>
  <si>
    <t>Efforts to provide training from WFP for the improvement of production</t>
  </si>
  <si>
    <t>Efforts to provide training from WFP for the improvement of post-harvest handling</t>
  </si>
  <si>
    <t>Efforts to provide training from WFP for the improvement of the marketing of their agricultural produce</t>
  </si>
  <si>
    <t>Food purchased by WFP Ghana in 2010-2014_MT</t>
  </si>
  <si>
    <t>Outcome_Maize sold between June 2013 and May 2014_MT</t>
  </si>
  <si>
    <t>Outcome_Maize supplied by farmers_MT</t>
  </si>
  <si>
    <t>Outcome_Maize sales_MT</t>
  </si>
  <si>
    <t>Outcome_Total marked produce in the data sample channeled through monitored FOs for possible WFP procurement_Percent</t>
  </si>
  <si>
    <t>WFP</t>
  </si>
  <si>
    <t>Purchase for Progress - P4P</t>
  </si>
  <si>
    <t>2013-2014</t>
  </si>
  <si>
    <t>P4P supports smallholder farmers in Ghana with the aim to address low productivity, high post- harvest losses as well as poor market infrastructure.</t>
  </si>
  <si>
    <t>82 - Monitoring Report</t>
  </si>
  <si>
    <t>Ashanti</t>
  </si>
  <si>
    <t>Efforts to enable district mapping, planning, and priority setting</t>
  </si>
  <si>
    <t xml:space="preserve">Efforts to to engage stakeholders in mapping activities. </t>
  </si>
  <si>
    <t xml:space="preserve">Efforts to prepare UN Advocacy and Communication plan </t>
  </si>
  <si>
    <t>Efforts to support investment case</t>
  </si>
  <si>
    <t>Efforts to integrate nutrition into national and/or UN development strategies and plans</t>
  </si>
  <si>
    <t>Efforts to draft national development strategy</t>
  </si>
  <si>
    <t>Efforts to meet with sector representatives and other nutrition stakeholders to review various drafts, and following up action from meetings</t>
  </si>
  <si>
    <t>Efforts to integrate nutrition issues into their national strategies</t>
  </si>
  <si>
    <t>Efforts to provide support for the adoption of nutrtition interventions into district plans and programs</t>
  </si>
  <si>
    <t xml:space="preserve">Efforts to support the operationalization of existing groups (drafting TOR for 6 technical WGs, organization of meetings, agendas and presentations) </t>
  </si>
  <si>
    <t>Efforts to support capacity development via various REACH meetings and workshops at national and regional levels</t>
  </si>
  <si>
    <t>Efforts to support MoFA group study tour to Rwanda</t>
  </si>
  <si>
    <t>Efforts to support regional coordination through the regional CNDP structures</t>
  </si>
  <si>
    <t>Budget_Total_Stakeholder and activity mapping_USD</t>
  </si>
  <si>
    <t>Budget_Total_District mapping, planning, and priority setting_USD</t>
  </si>
  <si>
    <t>Budget_Total_ UN Advocacy and Communication Plan_USD</t>
  </si>
  <si>
    <t>Budget_Total_Investment Case_USD</t>
  </si>
  <si>
    <t>Budget_Total_Draft national development strategy_USD</t>
  </si>
  <si>
    <t>Budget_Total_Adoption of nutrtition interventions into district plans and programs_USD</t>
  </si>
  <si>
    <t>Budget_Total_Support the operationalization of existing groups (drafting TOR for 6 technical WGs, organization of meetings, agendas and presentations)_USD</t>
  </si>
  <si>
    <t>Budget_Total_Capacity development via various REACH meetings and workshops at national and regional levels_USD</t>
  </si>
  <si>
    <t>Budget_Total_MoFA group study tour to Rwanda_USD</t>
  </si>
  <si>
    <t>Renewed Efforts against Child Hunger and Undernutrition (REACH)</t>
  </si>
  <si>
    <t xml:space="preserve">REACH aims to reduce maternal and child undernutrition in participating countries, as a part of country’s Efforts to achieve its development goals. REACH’s contribution is to improve national nutrition governance and management in the countries in which it works. </t>
  </si>
  <si>
    <t>83 - Evaluation, 83- Terms of Reference, 83 - Summary Report</t>
  </si>
  <si>
    <t>83 - Evaluation Brief, 83 - Evaluation, 83 - Summary Report, 83 - Terms of Reference</t>
  </si>
  <si>
    <t>83 - Evaluation</t>
  </si>
  <si>
    <t>Three northern districts</t>
  </si>
  <si>
    <t>All districts in 3 Northern regions</t>
  </si>
  <si>
    <t>Northern regions</t>
  </si>
  <si>
    <t>Girls in Junior High School (GHS) 1-3 who had a school attendance of 80 Percent were to receive a monthly THR of 11kg of cereals, vegetable oil and salt with a market value of US$15</t>
  </si>
  <si>
    <t xml:space="preserve">Primary schools provided with school meals </t>
  </si>
  <si>
    <t>Total beneficiaries under the support to primary education (SM and THR) including those in the Millennium Village Programme</t>
  </si>
  <si>
    <t>Tonnage of food distributed_Percent</t>
  </si>
  <si>
    <t xml:space="preserve">The Ministry and Ghana School Feeding Programme (GSFP) secretariat staff trained on school meals programme design and management  </t>
  </si>
  <si>
    <t xml:space="preserve">Schools handed over to the government </t>
  </si>
  <si>
    <t>Efforts to treat for moderate acute malnutrition (MAM) for young children and pregnant and lactating women</t>
  </si>
  <si>
    <t>Efforts to treat for malnourished PLHIV who are on ART and food insecure</t>
  </si>
  <si>
    <t>Total nutrition beneficiaries</t>
  </si>
  <si>
    <t xml:space="preserve">Efforts to support pilot nutrition activity to prevent stunting and micronutrient deficiencies </t>
  </si>
  <si>
    <t>Mothers in the provision of group nutrition education sessions at GHS clinics</t>
  </si>
  <si>
    <t>WFP trained and supported Women’s groups in food fortification</t>
  </si>
  <si>
    <t>Efforts to support the creation or restoration of risk reduction / disaster mitigation community assets</t>
  </si>
  <si>
    <t>Efforts to support skills training / income generating activities (IGA)</t>
  </si>
  <si>
    <t>Dams rehabilitated</t>
  </si>
  <si>
    <t>Foresetation sites rehabilitated</t>
  </si>
  <si>
    <t>FFA cash-based phase recipients</t>
  </si>
  <si>
    <t>FFA cash-based phase women recipients_Percent</t>
  </si>
  <si>
    <t>Total cash payments_USD</t>
  </si>
  <si>
    <t>FFA daily cash incentive_USD</t>
  </si>
  <si>
    <t>Total C&amp;V transfers</t>
  </si>
  <si>
    <t>Total food transfers</t>
  </si>
  <si>
    <t>Outcome_Girls primary school attendance rates_Percentage</t>
  </si>
  <si>
    <t>Outcome_Boys primary school attendance rates_Percentage</t>
  </si>
  <si>
    <t>Outcome_Girls completion rates across WFP assisted SM primary schools_Percentage</t>
  </si>
  <si>
    <t>Outcome_Boys completion rates across WFP assisted SM primary schools_Percentage</t>
  </si>
  <si>
    <t>Outcome_Food purchased locally_Percentage of food distributed in-country</t>
  </si>
  <si>
    <t>Outcome_Recovery rate of malnourished children (MAM treatment)_Percentage</t>
  </si>
  <si>
    <t>Outcome_Default rate of malnourished children (MAM treatment)_Percentage</t>
  </si>
  <si>
    <t>Outcome_Supplementary feeding non-response rate_Percentage</t>
  </si>
  <si>
    <t>Outcome_Supplementary feeding death rate_Percentage</t>
  </si>
  <si>
    <t>Outcome_ART survival rate 6–12 months after initiation_Percentage</t>
  </si>
  <si>
    <t>Outcome_ART adherence rate_Percentage</t>
  </si>
  <si>
    <t>Outcome_ART default rate_Percentage</t>
  </si>
  <si>
    <t>Outcome_ART nutritional recovery rate_Percentage</t>
  </si>
  <si>
    <t>Outcome_Proportion of households with poor FCS_Percentage</t>
  </si>
  <si>
    <t>Outcome_Proportion of households with acceptable FCS_Percentage</t>
  </si>
  <si>
    <t>Outcome_Proportion of assisted people who do not experience safety problems travelling to, from and/or at WFP programme site_Percentage</t>
  </si>
  <si>
    <t>Outcome_Proportion of assisted people (women) who do not experience safety problems travelling to, from and/or at WFP programme site_Percentage</t>
  </si>
  <si>
    <t>Outcome_Number of partner organizations that provide complementary inputs and services</t>
  </si>
  <si>
    <t>Budget_Total_2015_USD</t>
  </si>
  <si>
    <t>Country Programme (CP) 200247 – Ghana</t>
  </si>
  <si>
    <t>The country programme’s goal is to enhance the capacity of the Government and communities to ensure sustainable food and nutrition security through: i) support for primary and girls’ education; ii) nutrition support for vulnerable groups; and iii) resilience against climatic shocks and support for livelihoods.</t>
  </si>
  <si>
    <t>84 - Annexes, 84 - Evaluation, 84 - Terms of Reference, 84 - Annual Synthesis of Operation Evaluations</t>
  </si>
  <si>
    <t>84 - Annexes,  84 - Evaluation, 84 - Annual Synthesis of Operation Evaluations</t>
  </si>
  <si>
    <t>84 - Annexes,  84 - Evaluation, 84 - Terms of Reference</t>
  </si>
  <si>
    <t>488 465</t>
  </si>
  <si>
    <t>855 185</t>
  </si>
  <si>
    <t>Bunkpurugu, Gusheigu, Karaga, Sawla-Tuna-Kalba, Yendi, Nanumba south and ZabzuguTatale</t>
  </si>
  <si>
    <t>26 districts located in the northern 3 regions of Ghana</t>
  </si>
  <si>
    <t>10 districts among the northern 3 regions</t>
  </si>
  <si>
    <t>Brong Ahafo and Volta</t>
  </si>
  <si>
    <t>Children under 5 supported for basic education_2008_male_1</t>
  </si>
  <si>
    <t>Children under 5 supported for basic education_2008_female_2</t>
  </si>
  <si>
    <t>Children under 5 supported for basic education_2008_total_3</t>
  </si>
  <si>
    <t>Children 5 to 18 supported for basic education_2008_male_4</t>
  </si>
  <si>
    <t>Children 5 to 18 supported for basic education_2008_female_5</t>
  </si>
  <si>
    <t>Children 5 to 18 supported for basic education_2008_total_6</t>
  </si>
  <si>
    <t>Adults supported for basic education_2008_male_7</t>
  </si>
  <si>
    <t>Adults supported for basic education_2008_female_8</t>
  </si>
  <si>
    <t>Adults supported for basic education_2008_total_9</t>
  </si>
  <si>
    <t>Total number of beneficiaries supported for basic education_2008_male_10</t>
  </si>
  <si>
    <t>Total number of beneficiaries supported for basic education_2008_female_11</t>
  </si>
  <si>
    <t>Total number of beneficiaries supported for basic education_2008_12</t>
  </si>
  <si>
    <t>Total number of beneficiaries supported for basic education_2007_male_13</t>
  </si>
  <si>
    <t>Total number of beneficiaries supported for basic education_2007_female_14</t>
  </si>
  <si>
    <t>Total number of beneficiaries supported for basic education_2007_15</t>
  </si>
  <si>
    <t>Total number of beneficiaries supported for basic education_2006_female_16</t>
  </si>
  <si>
    <t>Total number of beneficiaries supported for basic education_2006_17</t>
  </si>
  <si>
    <t>Total number of children receiving school meals_2008_male_18</t>
  </si>
  <si>
    <t>Total number of children receiving school meals_2008_female_19</t>
  </si>
  <si>
    <t>Total number of children receiving school meals_2008_20</t>
  </si>
  <si>
    <t>Total number of children receiving take home rations_2008_female_21</t>
  </si>
  <si>
    <t>Total number of children receiving take home rations_2008_22</t>
  </si>
  <si>
    <t>Total number of girls in secondary school (subset of children) receiving take home rations_2008_23</t>
  </si>
  <si>
    <t>Number of primary school children receiving wet rations_2006_24</t>
  </si>
  <si>
    <t>Number of primary school children receiving wet rations_2007_25</t>
  </si>
  <si>
    <t>Number of primary school children receiving wet rations_2008_26</t>
  </si>
  <si>
    <t>Number of girls in P4 to JSS3 receiving dry rations_2006_27</t>
  </si>
  <si>
    <t>Number of girls in P4 to JSS3 receiving dry rations_2007_28</t>
  </si>
  <si>
    <t>Number of girls in P4 to JSS3 receiving dry rations_2008_29</t>
  </si>
  <si>
    <t>Number of schools in girl-child education programme targeted for take home ration_2006_30</t>
  </si>
  <si>
    <t>Number of schools in girl-child education programme targeted for take home ration_2007_31</t>
  </si>
  <si>
    <t>Number of schools in girl-child education programme targeted for take home ration_2008_32</t>
  </si>
  <si>
    <t>Total metric tons of dry ration_2006_33</t>
  </si>
  <si>
    <t>Total metric tons of dry ration_2007_34</t>
  </si>
  <si>
    <t>Total metric tons of dry ration_2008_35</t>
  </si>
  <si>
    <t>Outcome_Children 2 to 5 yrs reached under Activity 1 (SFHNE)_2006_% of target_1</t>
  </si>
  <si>
    <t>Outcome_Children 6 to 24 months reached under Activity 1 (SFHNE)_2006_% of target_2</t>
  </si>
  <si>
    <t>Outcome_Children 6 months to 5 years reached under Activity 1 (SFHNE)_2007_% of target_3</t>
  </si>
  <si>
    <t>Outcome_Children 6 months to 5 years reached under Activity 1 (SFHNE)_2008_% of target_4</t>
  </si>
  <si>
    <t>Outcome_Pregnant or lactating women reached under Activity 1 (SFHNE)_2006_% of target_5</t>
  </si>
  <si>
    <t>Outcome_Pregnant or lactating women reached under Activity 1 (SFHNE)_2007_% of target_6</t>
  </si>
  <si>
    <t>Outcome_Pregnant or lactating women reached under Activity 1 (SFHNE)_2008_% of target_7</t>
  </si>
  <si>
    <t>Outcome_SFHNE Commodities delivered_CSB_2006_% of target_8</t>
  </si>
  <si>
    <t>Outcome_SFHNE Commodities delivered_CSB_2007_% of target_9</t>
  </si>
  <si>
    <t>Outcome_SFHNE Commodities delivered_CSB_2008_% of target_9</t>
  </si>
  <si>
    <t>Outcome_SFHNE Commodities delivered_Rice_2006_% of target_10</t>
  </si>
  <si>
    <t>Outcome_SFHNE Commodities delivered_Rice_2008_% of target_11</t>
  </si>
  <si>
    <t>Outcome_SFHNE Commodities delivered_Oil_2006_% of target_12</t>
  </si>
  <si>
    <t>Outcome_SFHNE Commodities delivered_Oil_2007_% of target_13</t>
  </si>
  <si>
    <t>Outcome_SFHNE Commodities delivered_Oil_2008_% of target_14</t>
  </si>
  <si>
    <t>Outcome_SFHNE Commodities delivered_Iodized salt_2006_% of target_15</t>
  </si>
  <si>
    <t>Outcome_SFHNE Commodities delivered_Iodized salt_2008_% of target_16</t>
  </si>
  <si>
    <t>Outcome_SFHNE Commodities delivered_Sugar_2006_% of target_17</t>
  </si>
  <si>
    <t>Outcome_SFHNE Commodities delivered_Sugar_2007_% of target_18</t>
  </si>
  <si>
    <t>Outcome_SFHNE Commodities delivered_Sugar_2008_% of target_19</t>
  </si>
  <si>
    <t>Outcome_SFHNE Commodities delivered_Maize meal_2006_% of target_20</t>
  </si>
  <si>
    <t>Outcome_SFHNE Commodities delivered_Maize meal_2007_% of target_21</t>
  </si>
  <si>
    <t>Outcome_SFHNE Commodities delivered_Maize meal_2008_% of target_22</t>
  </si>
  <si>
    <t>Outcome_Children under 5 supported for basic education_2008_male_% of target_23</t>
  </si>
  <si>
    <t>Outcome_Children under 5 supported for basic education_2008_female_% of target_24</t>
  </si>
  <si>
    <t>Outcome_Children under 5 supported for basic education_2008_total_% of target_25</t>
  </si>
  <si>
    <t>Outcome_Children 5 to 18 supported for basic education_2008_male_% of target_26</t>
  </si>
  <si>
    <t>Outcome_Children 5 to 18 supported for basic education_2008_female_% of target_27</t>
  </si>
  <si>
    <t>Outcome_Children 5 to 18 supported for basic education_2008_total_% of target_28</t>
  </si>
  <si>
    <t>Outcome_Adults supported for basic education_2008_male_% of target_29</t>
  </si>
  <si>
    <t>Outcome_Adults supported for basic education_2008_female_% of target_30</t>
  </si>
  <si>
    <t>Outcome_Adults supported for basic education_2008_total_% of target_31</t>
  </si>
  <si>
    <t>Outcome_Total number of beneficiaries supported for basic education_2008_male_% of target_32</t>
  </si>
  <si>
    <t>Outcome_Total number of beneficiaries supported for basic education_2008_female_% of target_33</t>
  </si>
  <si>
    <t>Outcome_Total number of beneficiaries supported for basic education_2008_% of target_34</t>
  </si>
  <si>
    <t>Outcome_Total number of beneficiaries supported for basic education_2007_male_% of target_35</t>
  </si>
  <si>
    <t>Outcome_Total number of beneficiaries supported for basic education_2007_female_% of target_36</t>
  </si>
  <si>
    <t>Outcome_Total number of beneficiaries supported for basic education_2007_% of target_37</t>
  </si>
  <si>
    <t>Outcome_Total number of beneficiaries supported for basic education_2006_female__% of total_38</t>
  </si>
  <si>
    <t>Outcome_Total number of beneficiaries supported for basic education_2006_% of total_39</t>
  </si>
  <si>
    <t>Outcome_Total number of children receiving school meals_2008_male_% of target_40</t>
  </si>
  <si>
    <t>Outcome_Total number of children receiving school meals_2008_female_% of target_41</t>
  </si>
  <si>
    <t>Outcome_Total number of children receiving school meals_2008_% of target_42</t>
  </si>
  <si>
    <t>Outcome_Total number of children receiving take home rations_2008_female_% of target_43</t>
  </si>
  <si>
    <t>Outcome_Total number of children receiving take home rations_2008_% of target_44</t>
  </si>
  <si>
    <t>Outcome_Total number of girls in secondary school (subset of children) receiving take home rations_2008_% of target_45</t>
  </si>
  <si>
    <t>Outcome_Number of primary school children receiving wet rations_2006_% of target_46</t>
  </si>
  <si>
    <t>Outcome_Number of primary school children receiving wet rations_2007_% of target_47</t>
  </si>
  <si>
    <t>Outcome_Number of primary school children receiving wet rations_2008_% of target_48</t>
  </si>
  <si>
    <t>Outcome_Number of girls in P4 to JSS3 receiving dry rations_2006_% of target_49</t>
  </si>
  <si>
    <t>Outcome_Number of girls in P4 to JSS3 receiving dry rations_2007_% of target_50</t>
  </si>
  <si>
    <t>Outcome_Number of girls in P4 to JSS3 receiving dry rations_2008_% of target_51</t>
  </si>
  <si>
    <t>Outcome_Number of schools in girl-child education programme targeted for take home ration_2006_% of target_52</t>
  </si>
  <si>
    <t>Outcome_Number of schools in girl-child education programme targeted for take home ration_2007_% of target_53</t>
  </si>
  <si>
    <t>Outcome_Number of schools in girl-child education programme targeted for take home ration_2008_% of target_54</t>
  </si>
  <si>
    <t>Outcome_Total metric tons of dry ration_2006_% of target_55</t>
  </si>
  <si>
    <t>Outcome_Total metric tons of dry ration_2007_% of target_56</t>
  </si>
  <si>
    <t>Outcome_Total metric tons of dry ration_2008_% of target_57</t>
  </si>
  <si>
    <t>Outcome_number of schools participating in school feeding programme_2006_58</t>
  </si>
  <si>
    <t>Outcome_number of schools participating in school feeding programme_2007_59</t>
  </si>
  <si>
    <t>Outcome_number of schools participating in school feeding programme_2008_60</t>
  </si>
  <si>
    <t>Outcome_number of schools participating in school feeding programme_2006_% of target_61</t>
  </si>
  <si>
    <t>Outcome_number of schools participating in school feeding programme_2007_% of target_62</t>
  </si>
  <si>
    <t>Outcome_number of schools participating in school feeding programme_2008_% of target_63</t>
  </si>
  <si>
    <t>Outcome_ low body mass index among non-pregnant women (&lt;18.5)_baseline_2006_%_64</t>
  </si>
  <si>
    <t>Outcome_ low body mass index among non-pregnant women (&lt;18.5)_2007_%_65</t>
  </si>
  <si>
    <t>Outcome_ low body mass index among non-pregnant women (&lt;18.5)_2008_%_66</t>
  </si>
  <si>
    <t>Outcome_ low body mass index among non-pregnant women (&lt;18.5)_2009_%_67</t>
  </si>
  <si>
    <t>Outcome_ low body mass index among non-pregnant women (&lt;18.5)_latest national average_2009_%_68</t>
  </si>
  <si>
    <t>Outcome_ Chronic malnutrition in children 6 to 59 months_baseline_2006_%_69</t>
  </si>
  <si>
    <t>Outcome_ Chronic malnutrition in children 6 to 59 months_2007_%_70</t>
  </si>
  <si>
    <t>Outcome_ Chronic malnutrition in children 6 to 59 months_2008_%_71</t>
  </si>
  <si>
    <t>Outcome_ Chronic malnutrition in children 6 to 59 months_2009_%_72</t>
  </si>
  <si>
    <t>Outcome_ Chronic malnutrition in children 6 to 59 months_latest national average_2009_%_73</t>
  </si>
  <si>
    <t>Outcome_ Underweight children 6 to 59 months_baseline_2006_%_74</t>
  </si>
  <si>
    <t>Outcome_ Underweight children 6 to 59 months_2007_%_75</t>
  </si>
  <si>
    <t>Outcome_ Underweight children 6 to 59 months_2008_%_76</t>
  </si>
  <si>
    <t>Outcome_ Underweight children 6 to 59 months_2009_%_77</t>
  </si>
  <si>
    <t>Outcome_ Underweight children 6 to 59 months_latest national average_2009_%_78</t>
  </si>
  <si>
    <t>Outcome_ Wasting in children 6 to 59 months_baseline_2006_%_79</t>
  </si>
  <si>
    <t>Outcome_ Wasting in children 6 to 59 months_2007_%_80</t>
  </si>
  <si>
    <t>Outcome_ Wasting in children 6 to 59 months_2008_%_81</t>
  </si>
  <si>
    <t>Outcome_ Wasting in children 6 to 59 months_2009_%_82</t>
  </si>
  <si>
    <t>Outcome_ Wasting in children 6 to 59 months_latest national average_2009_%_83</t>
  </si>
  <si>
    <t>Outcome_Proportion of children 0-&lt;12 months who were breastfed within the first hour of birth_baseline_2006_%_84</t>
  </si>
  <si>
    <t>Outcome_Proportion of children 0-&lt;12 months who were breastfed within the first hour of birth_2007_%_85</t>
  </si>
  <si>
    <t>Outcome_Proportion of children 0-&lt;12 months who were breastfed within the first hour of birth_2008_%_86</t>
  </si>
  <si>
    <t>Outcome_Proportion of children 0-&lt;12 months who were breastfed within the first hour of birth_2009_%_87</t>
  </si>
  <si>
    <t>Outcome_Proportion of children less than 6 months who were breastfed only in the preceding 24 hours_baseline_2006_%_88</t>
  </si>
  <si>
    <t>Outcome_Proportion of children less than 6 months who were breastfed only in the preceding 24 hours_2007_%_89</t>
  </si>
  <si>
    <t>Outcome_Proportion of children less than 6 months who were breastfed only in the preceding 24 hours_2008_%_90</t>
  </si>
  <si>
    <t>Outcome_Proportion of children less than 6 months who were breastfed only in the preceding 24 hours_2009_%_91</t>
  </si>
  <si>
    <t>Outcome_Proportion of children 20 to 23 months still breastfeeding_2007_%_92</t>
  </si>
  <si>
    <t>Outcome_Proportion of children 20 to 23 months still breastfeeding_2008_%_93</t>
  </si>
  <si>
    <t>Outcome_Proportion of children 20 to 23 months still breastfeeding_2009_%_94</t>
  </si>
  <si>
    <t>Outcome_Proportion of infants 6 to 9 months who received breast milk and solid foods in the preceding 24 hours_2008_%_95</t>
  </si>
  <si>
    <t>Outcome_Proportion of infants 6 to 9 months who received breast milk and solid foods in the preceding 24 hours_2009_%_96</t>
  </si>
  <si>
    <t>Outcome_Proportion giving colostrums to newborns_baseline_2006_%_97</t>
  </si>
  <si>
    <t>Outcome_Proportion giving colostrums to newborns_2007_%_98</t>
  </si>
  <si>
    <t>Outcome_Proportion giving colostrums to newborns_2008_%_99</t>
  </si>
  <si>
    <t>Outcome_Proportion giving colostrums to newborns_2009_%_100</t>
  </si>
  <si>
    <t>Outcome_Proportion not giving pre-lacteals to child before initiating breastfeeding_baseline_2006_%_101</t>
  </si>
  <si>
    <t>Outcome_Proportion not giving pre-lacteals to child before initiating breastfeeding_2007_%_102</t>
  </si>
  <si>
    <t>Outcome_Proportion not giving pre-lacteals to child before initiating breastfeeding_2008_%_103</t>
  </si>
  <si>
    <t>Outcome_Proportion not giving pre-lacteals to child before initiating breastfeeding_2009_%_104</t>
  </si>
  <si>
    <t>Outcome_Proportion giving food (including breast milk) to children with diarrhoea_baseline_2006_%_105</t>
  </si>
  <si>
    <t>Outcome_Proportion giving food (including breast milk) to children with diarrhoea_2007_%_106</t>
  </si>
  <si>
    <t>Outcome_Proportion giving food (including breast milk) to children with diarrhoea_2008_%_107</t>
  </si>
  <si>
    <t>Outcome_Proportion giving food (including breast milk) to children with diarrhoea_2009_%_108</t>
  </si>
  <si>
    <t>Outcome_Gross enrolment ratio in basic education (primary)_2006_%_109</t>
  </si>
  <si>
    <t>Outcome_Gross enrolment ratio in basic education (primary)_2006_%_110</t>
  </si>
  <si>
    <t>Outcome_Gross enrolment ratio in basic education (primary)_2006_%_111</t>
  </si>
  <si>
    <t>Outcome_Gross enrolment ratio in basic education (primary)_2006_%_112</t>
  </si>
  <si>
    <t>Outcome_Gross enrolment ratio in basic education (primary)_2007_%_113</t>
  </si>
  <si>
    <t>Outcome_Gross enrolment ratio in basic education (primary)_2007_%_114</t>
  </si>
  <si>
    <t>Outcome_Gross enrolment ratio in basic education (primary)_2007_%_115</t>
  </si>
  <si>
    <t>Outcome_Gross enrolment ratio in basic education (primary)_2007_%_116</t>
  </si>
  <si>
    <t>Outcome_Gross enrolment ratio in basic education (primary)_2008_%_117</t>
  </si>
  <si>
    <t>Outcome_Gross enrolment ratio in basic education (primary)_2008_%_118</t>
  </si>
  <si>
    <t>Outcome_Gross enrolment ratio in basic education (primary)_2008_%_119</t>
  </si>
  <si>
    <t>Outcome_Gross enrolment ratio in basic education (primary)_2008_%_120</t>
  </si>
  <si>
    <t>Outcome_Net enrolment (primary) WFP assisted project area_2006_%_121</t>
  </si>
  <si>
    <t>Outcome_Net enrolment (primary) WFP assisted project area_2007_%_122</t>
  </si>
  <si>
    <t>Outcome_Net enrolment (primary) WFP assisted project area_2008_%_123</t>
  </si>
  <si>
    <t>Outcome_Gender Parity Index (GPI) in basic education (Primary)_2006_124</t>
  </si>
  <si>
    <t>Outcome_Gender Parity Index (GPI) in basic education (Primary)_2006_125</t>
  </si>
  <si>
    <t>Outcome_Gender Parity Index (GPI) in basic education (Primary)_2006_126</t>
  </si>
  <si>
    <t>Outcome_Gender Parity Index (GPI) in basic education (Primary)_2006_127</t>
  </si>
  <si>
    <t>Outcome_Gender Parity Index (GPI) in basic education (Primary)_All WFP THR Schools_2006_128</t>
  </si>
  <si>
    <t>Outcome_Gender Parity Index (GPI) in basic education (Primary)_2007_129</t>
  </si>
  <si>
    <t>Outcome_Gender Parity Index (GPI) in basic education (Primary)_2007_130</t>
  </si>
  <si>
    <t>Outcome_Gender Parity Index (GPI) in basic education (Primary)_2007_131</t>
  </si>
  <si>
    <t>Outcome_Gender Parity Index (GPI) in basic education (Primary)_2007_132</t>
  </si>
  <si>
    <t>Outcome_Gender Parity Index (GPI) in basic education (Primary)_All WFP THR Schools_2007_133</t>
  </si>
  <si>
    <t>Outcome_Gender Parity Index (GPI) in basic education (Primary)_2008_134</t>
  </si>
  <si>
    <t>Outcome_Gender Parity Index (GPI) in basic education (Primary)_2008_135</t>
  </si>
  <si>
    <t>Outcome_Gender Parity Index (GPI) in basic education (Primary)_2008_136</t>
  </si>
  <si>
    <t>Outcome_Gender Parity Index (GPI) in basic education (Primary)_2008_137</t>
  </si>
  <si>
    <t>Outcome_Gender Parity Index (GPI) in basic education (Primary)_All WFP THR Schools_2008_138</t>
  </si>
  <si>
    <t>Outcome_primary school attendance rates(girls)_WFP THR Schools_2007_%_139</t>
  </si>
  <si>
    <t>Outcome_primary school attendance rates(girls)_WFP THR Schools_2008_%_140</t>
  </si>
  <si>
    <t>Outcome_primary school attendance rates(boys)_WFP THR Schools_2007_%_141</t>
  </si>
  <si>
    <t>Outcome_primary school attendance rates(boys)_WFP THR Schools_2008_%_142</t>
  </si>
  <si>
    <t>Outcome_Completion rates in basic education (primary)_2006_%_143</t>
  </si>
  <si>
    <t>Outcome_Completion rates in basic education (primary)_2006_%_144</t>
  </si>
  <si>
    <t>Outcome_Completion rates in basic education (primary)_2006_%_145</t>
  </si>
  <si>
    <t>Outcome_Completion rates in basic education (primary)_2006_%_146</t>
  </si>
  <si>
    <t>Outcome_Completion rates in basic education (primary)_2007_%_147</t>
  </si>
  <si>
    <t>Outcome_Completion rates in basic education (primary)_2007_%_148</t>
  </si>
  <si>
    <t>Outcome_Completion rates in basic education (primary)_2007_%_149</t>
  </si>
  <si>
    <t>Outcome_Completion rates in basic education (primary)_2007_%_150</t>
  </si>
  <si>
    <t>Outcome_Completion rates in basic education (primary)_2008_%_151</t>
  </si>
  <si>
    <t>Outcome_Completion rates in basic education (primary)_2008_%_152</t>
  </si>
  <si>
    <t>Outcome_Completion rates in basic education (primary)_2008_%_153</t>
  </si>
  <si>
    <t>Outcome_Completion rates in basic education (primary)_2008_%_154</t>
  </si>
  <si>
    <t>Outcome_Completion rates for girls (primary)_All WFP THR Schools_2006_155</t>
  </si>
  <si>
    <t>Outcome_Completion rates for girls (primary)_All WFP THR Schools_2007_156</t>
  </si>
  <si>
    <t>Outcome_Completion rates for girls (primary)_All WFP THR Schools_2008_157</t>
  </si>
  <si>
    <t>Outcome_Gross enrolment ratio in basic education (JHS)_2006_158</t>
  </si>
  <si>
    <t>Outcome_Gross enrolment ratio in basic education (JHS)_2006_159</t>
  </si>
  <si>
    <t>Outcome_Gross enrolment ratio in basic education (JHS)_2006_160</t>
  </si>
  <si>
    <t>Outcome_Gross enrolment ratio in basic education (JHS)_2006_161</t>
  </si>
  <si>
    <t>Outcome_Gross enrolment ratio in basic education (JHS)_2007_162</t>
  </si>
  <si>
    <t>Outcome_Gross enrolment ratio in basic education (JHS)_2007_163</t>
  </si>
  <si>
    <t>Outcome_Gross enrolment ratio in basic education (JHS)_2007_164</t>
  </si>
  <si>
    <t>Outcome_Gross enrolment ratio in basic education (JHS)_2007_165</t>
  </si>
  <si>
    <t>Outcome_Gross enrolment ratio in basic education (JHS)_2008_166</t>
  </si>
  <si>
    <t>Outcome_Gross enrolment ratio in basic education (JHS)_2008_167</t>
  </si>
  <si>
    <t>Outcome_Gross enrolment ratio in basic education (JHS)_2008_168</t>
  </si>
  <si>
    <t>Outcome_Gross enrolment ratio in basic education (JHS)_2008_169</t>
  </si>
  <si>
    <t>Outcome_Gender Parity Index (GPI) in basic education (JHS)_2006_170</t>
  </si>
  <si>
    <t>Outcome_Gender Parity Index (GPI) in basic education (JHS)_2006_171</t>
  </si>
  <si>
    <t>Outcome_Gender Parity Index (GPI) in basic education (JHS)_2006_172</t>
  </si>
  <si>
    <t>Outcome_Gender Parity Index (GPI) in basic education (JHS)_2006_173</t>
  </si>
  <si>
    <t>Outcome_Gender Parity Index (GPI) in basic education (JHS)_2007_174</t>
  </si>
  <si>
    <t>Outcome_Gender Parity Index (GPI) in basic education (JHS)_2007_175</t>
  </si>
  <si>
    <t>Outcome_Gender Parity Index (GPI) in basic education (JHS)_2007_176</t>
  </si>
  <si>
    <t>Outcome_Gender Parity Index (GPI) in basic education (JHS)_2007_177</t>
  </si>
  <si>
    <t>Outcome_Gender Parity Index (GPI) in basic education (JHS)_2008_178</t>
  </si>
  <si>
    <t>Outcome_Gender Parity Index (GPI) in basic education (JHS)_2008_179</t>
  </si>
  <si>
    <t>Outcome_Gender Parity Index (GPI) in basic education (JHS)_2008_180</t>
  </si>
  <si>
    <t>Outcome_Gender Parity Index (GPI) in basic education (JHS)_2008_181</t>
  </si>
  <si>
    <t>Outcome_Completion rates in basic education (JHS)_2006_%_182</t>
  </si>
  <si>
    <t>Outcome_Completion rates in basic education (JHS)_2006_%_183</t>
  </si>
  <si>
    <t>Outcome_Completion rates in basic education (JHS)_2006_%_184</t>
  </si>
  <si>
    <t>Outcome_Completion rates in basic education (JHS)_2006_%_185</t>
  </si>
  <si>
    <t>Outcome_Completion rates in basic education (JHS)_2007_%_186</t>
  </si>
  <si>
    <t>Outcome_Completion rates in basic education (JHS)_2007_%_187</t>
  </si>
  <si>
    <t>Outcome_Completion rates in basic education (JHS)_2007_%_188</t>
  </si>
  <si>
    <t>Outcome_Completion rates in basic education (JHS)_2007_%_189</t>
  </si>
  <si>
    <t>Outcome_Completion rates in basic education (JHS)_2008_%_190</t>
  </si>
  <si>
    <t>Outcome_Completion rates in basic education (JHS)_2008_%_191</t>
  </si>
  <si>
    <t>Outcome_Completion rates in basic education (JHS)_2008_%_192</t>
  </si>
  <si>
    <t>Outcome_Completion rates in basic education (JHS)_2008_%_193</t>
  </si>
  <si>
    <t>Budget_2006_USD_1</t>
  </si>
  <si>
    <t>Budget_2007_USD_2</t>
  </si>
  <si>
    <t>Budget_2008_USD_3</t>
  </si>
  <si>
    <t>Budget_2009_USD_4</t>
  </si>
  <si>
    <t>Budget_Cost of Raw Material (Food) per child per lunch_USD_5</t>
  </si>
  <si>
    <t>Budget_Cost of supplemental food per child per lunch_USD_6</t>
  </si>
  <si>
    <t>Budget_Total lunch cost per child_USD_7</t>
  </si>
  <si>
    <t>World Food Programme Country Programme</t>
  </si>
  <si>
    <t>To help the Government to expand and replicate successful models of food-based programming for raising demand for and supply of basic education, with gender parity, and health and nutrition services for children under 5 years and pregnant and lactating mothers at risk of malnutrition.</t>
  </si>
  <si>
    <t>91-Evaluation</t>
  </si>
  <si>
    <t>North</t>
  </si>
  <si>
    <t>UE</t>
  </si>
  <si>
    <t>UW</t>
  </si>
  <si>
    <t>Efforts to Improve Food Access_Regions</t>
  </si>
  <si>
    <t>Efforts to Improve Food Access_Districts</t>
  </si>
  <si>
    <t>Efforts to End Incidence of Vomitting</t>
  </si>
  <si>
    <t>Outcome_Increase Enrollment_Percent</t>
  </si>
  <si>
    <t>Outcome_Increase Local Farms Size_Acres</t>
  </si>
  <si>
    <t>Budget_1 Nutritional Meal per Child per Day_2005 - 2008_Hot Meal/US Dollars</t>
  </si>
  <si>
    <t>World Food Programme</t>
  </si>
  <si>
    <t>Home-Grown School Feeding Project</t>
  </si>
  <si>
    <t>Map the recent global experiences and best practices in HGSF projects and relevant, agricultural Efforts;
Produce models of the main economic aspects of HGSF projects;
Develop a comprehensive framework for HGSF projects, taking into account elements of operations, sustainability and feasibility, development implications, impact and programming;
Prepare a strategy for WFP in support of HGSF and an implementation plan for rolling out HGSF in five “first wave” sub-Saharan African countries.</t>
  </si>
  <si>
    <t>92 - Evaluation</t>
  </si>
  <si>
    <t>Distributed Information, education and communication materials_Documents</t>
  </si>
  <si>
    <t xml:space="preserve">Farmers Linked to Large Scale Markets (Dutch Agricultural Development Trading Company) </t>
  </si>
  <si>
    <t>Demonstrations of commercial sweet potato processing</t>
  </si>
  <si>
    <t>Farmers trained in commercial sweet potato processing</t>
  </si>
  <si>
    <t>Farmers supplied with improved healthy planting materials at the tertiary level</t>
  </si>
  <si>
    <t>Increase yam yeilds_tonnes</t>
  </si>
  <si>
    <t>Farmer field for a (FFF) facilitators trained to develop a resource pool for FFFs</t>
  </si>
  <si>
    <t>Commercail yam mini-sett producers trained</t>
  </si>
  <si>
    <t>Farmers participating in Farmer Field Foras</t>
  </si>
  <si>
    <t>Farmer Field Foras established to run</t>
  </si>
  <si>
    <t>Farmer Field Foras established to demonstrate soil fertility management</t>
  </si>
  <si>
    <t>Farmers trained in rapid mulitplication techniques</t>
  </si>
  <si>
    <t>Farmers sensitized to climate change</t>
  </si>
  <si>
    <t>Communities sensitized to climate change</t>
  </si>
  <si>
    <t>School children sensitized to climate change</t>
  </si>
  <si>
    <t>Outcome_Net Profits for yam producers_US Dollars per hectare</t>
  </si>
  <si>
    <t>Outcome_Reduction in seed yam losses in storage_Percent</t>
  </si>
  <si>
    <t>Outcome_Cassava commercial farmers net profits_US Dollars per hectre</t>
  </si>
  <si>
    <t>Outcome_Increase in yam yeild_Percent</t>
  </si>
  <si>
    <t>Outcome_Borrowers who met deadlines_Percent</t>
  </si>
  <si>
    <t>Outcome_Borrowers who completed payments_Percent</t>
  </si>
  <si>
    <t>International Fund for Agricultural Development</t>
  </si>
  <si>
    <t>The Root and Tuber Improvement Programme (RTIP)</t>
  </si>
  <si>
    <t>1999-2014</t>
  </si>
  <si>
    <t>Enhance livelihoods for the rural poor who rely on roots and tubers for their income and food security.</t>
  </si>
  <si>
    <t>97 - Evaluation, 97 - Supervision Report</t>
  </si>
  <si>
    <t>400-4000</t>
  </si>
  <si>
    <t>Distributed rural credit for imcome generating activities</t>
  </si>
  <si>
    <t>Land prepared for irrigation_hectares</t>
  </si>
  <si>
    <t>Hand Dug wells built</t>
  </si>
  <si>
    <t>Feeder Road Infrastructure Developed_kilometers</t>
  </si>
  <si>
    <t>Increase number of seed growers</t>
  </si>
  <si>
    <t>Distribution of on-farm demonstrations_number of farmers</t>
  </si>
  <si>
    <t>Distribution of on-farm demonstrations_number of groups</t>
  </si>
  <si>
    <t>Distribution of on-farm demonstrations_number of districts</t>
  </si>
  <si>
    <t>Support and promotion of animal traction_carts provided</t>
  </si>
  <si>
    <t>Support and promotion of animal traction_ploughs provided</t>
  </si>
  <si>
    <t>Support and promotion of animal traction_ridgers provided</t>
  </si>
  <si>
    <t>Support and promotion of animal traction_Individuals receiving machinery</t>
  </si>
  <si>
    <t>Distribution of improved  rams</t>
  </si>
  <si>
    <t>Distribution of improved bucks</t>
  </si>
  <si>
    <t>Birds supplied to farmers</t>
  </si>
  <si>
    <t>Guinea keets supplied to farmers</t>
  </si>
  <si>
    <t>Volunteers trained in basic livestock kits to improve livestock health</t>
  </si>
  <si>
    <t>Outcome_Seed sold locally_Percent</t>
  </si>
  <si>
    <t>Outcome_Offspring of the improved rams and bucks recovered for redistribution_Percent</t>
  </si>
  <si>
    <t>Budget_1_The total project cost_US dollars_millions</t>
  </si>
  <si>
    <t>Upper West Agricultural Development Project</t>
  </si>
  <si>
    <t>1993 - 2004</t>
  </si>
  <si>
    <t>To empower rural
populations living in poverty to access improved technology services and credit.</t>
  </si>
  <si>
    <t>98 - Evaluation</t>
  </si>
  <si>
    <t>People Trained in Income Generation</t>
  </si>
  <si>
    <t>People Provided with Group Loans</t>
  </si>
  <si>
    <t>Dams Constructed</t>
  </si>
  <si>
    <t xml:space="preserve">Operational Dams Constructed </t>
  </si>
  <si>
    <t>Irrigable Land Developed_hectares</t>
  </si>
  <si>
    <t>Farmer Training and Demonstrations Conducted</t>
  </si>
  <si>
    <t>Farmers Participating in Training</t>
  </si>
  <si>
    <t>International Fund for Agricultural
Development</t>
  </si>
  <si>
    <t>Land Conservation and Smallholder Rehabilitation Project</t>
  </si>
  <si>
    <t>2000-2006</t>
  </si>
  <si>
    <t>(i) further develop irrigation in UER; (ii) increase productivity through farmer training and demonstrations of new technologies for
increasing productivity of crops, livestock and fish; (iii) build the capacity of government institutions
which provide technical and social services district and sub-district levels; (iv) construct rural
infrastructure to reduce the female labour burden and take measures to mitigate the possible risks of health and negative environmental impacts.</t>
  </si>
  <si>
    <t>99 - Evaluation</t>
  </si>
  <si>
    <t>People Trained in Microfinance</t>
  </si>
  <si>
    <t>Credit Unions Trained in Capacity Building</t>
  </si>
  <si>
    <t>Informal Financial Organizations Accessing Credits from Rural and Community Banks (RCBs)</t>
  </si>
  <si>
    <t>Qualified and Experienced Providers Identified</t>
  </si>
  <si>
    <t>Best Practices Manuals Developed</t>
  </si>
  <si>
    <t>New RCBs Created</t>
  </si>
  <si>
    <t>Unsatisfactory RCBs eliminated</t>
  </si>
  <si>
    <t>Savings Mobilized by RCBs_Cedis_Millions</t>
  </si>
  <si>
    <t>Total increase in RCBs Savings Accounts_Millions of Accounts</t>
  </si>
  <si>
    <t>Increase in volume of loans from RCBs_Cedis_Millions</t>
  </si>
  <si>
    <t>Rural Banks who Introduced Group Lending Services</t>
  </si>
  <si>
    <t>Outcome_Increase in Deposits in Rural Banks_Percent</t>
  </si>
  <si>
    <t>Outcome_Increase in Borrowers of Rural Banks_Percent</t>
  </si>
  <si>
    <t>Outcome_Improved loan recovery average_Percent</t>
  </si>
  <si>
    <t>Outcome_Clearing Costs Reduced_Percent</t>
  </si>
  <si>
    <t>Outcome_Clearing Time Reduced_Days</t>
  </si>
  <si>
    <t xml:space="preserve">International Fund for Agricultural
Development, World Bank, African Development Bank </t>
  </si>
  <si>
    <t>Rural Finance Support Project (RFSP)</t>
  </si>
  <si>
    <t>Complement government Efforts in reducing poverty by broadening access to rural finance.</t>
  </si>
  <si>
    <t>100 - Evaluation</t>
  </si>
  <si>
    <t>Members involved in Establised National Steering
Committee (NSC)  Trained</t>
  </si>
  <si>
    <t>Regional Coordinating Teams (RCTs) Establsihed and Trained</t>
  </si>
  <si>
    <t>Members of RCTs Trained</t>
  </si>
  <si>
    <t>District Coordinating Teams
(DCTs) Established and Trained</t>
  </si>
  <si>
    <t>Memebrs of DCTs Trained</t>
  </si>
  <si>
    <t>Village Development
Committees (VDCs) Established and Trained</t>
  </si>
  <si>
    <t>VDC Members Trained</t>
  </si>
  <si>
    <t>Forged Partnership with UN Agencies</t>
  </si>
  <si>
    <t xml:space="preserve">Forged Partnership with INGOs </t>
  </si>
  <si>
    <t>Forged Partnership with LNGOs</t>
  </si>
  <si>
    <t>Forged Partnership with MoF</t>
  </si>
  <si>
    <t>Forged Partnership with MLGRD</t>
  </si>
  <si>
    <t>Forged Partnership with NDPC</t>
  </si>
  <si>
    <t xml:space="preserve">Forged Partnership with RCC </t>
  </si>
  <si>
    <t>Forged Partnership with DAs</t>
  </si>
  <si>
    <t>Community Participants in Community Action Planning Workshops</t>
  </si>
  <si>
    <t>Village Development Commitees Established</t>
  </si>
  <si>
    <t>Village Development Committee Members Trained in Sustainable Livlihoods Approach and Community Action Planning</t>
  </si>
  <si>
    <t>Village
Development Committee
representatives 
trained in citizen
government engagement,
community mobilization,
lobbying, advocacy, information mediation
and functional literacy
training skills</t>
  </si>
  <si>
    <t>Infomediaries 
literacy facilitators  trained</t>
  </si>
  <si>
    <t>DCEs, DCDs and
Planning Officers  trained in
Sustainable Livelihoods,
Community Action
Planning, Citizen
Government
Engagement, Community
Mobilization, Lobbying
and Advocacy</t>
  </si>
  <si>
    <t>Community Action
Plans developed</t>
  </si>
  <si>
    <t>Plans reviewed
annually by communities
over the last two (2)
years</t>
  </si>
  <si>
    <t>Outcome_National and District institutional stakeholders
educated on the Sustainable Livelihoods (SL)
approach</t>
  </si>
  <si>
    <t>Outcome_Community driven and
owned Action Plans
created</t>
  </si>
  <si>
    <t>Outcome_communities with self-
elected leadership and a
clear development
direction</t>
  </si>
  <si>
    <t>Outcome_Regular meetings at least
once a month in communities to
discuss and address
community challenges</t>
  </si>
  <si>
    <t>Outcome_communities that have
initiated and successfully
engaged district
assemblies and
development partners for
school blocks, boreholes,
health posts, electrification</t>
  </si>
  <si>
    <t>Outcome_VDCs identified as role
models for peer learning
and replication purposes</t>
  </si>
  <si>
    <t>Outcome_communities accessing
and sharing information on
markets and pricing for
produce</t>
  </si>
  <si>
    <t>Outcome_community members
improving their functional
literacy through
participation in regular
literacy classes</t>
  </si>
  <si>
    <t>Outcome_communities
improving their functional
literacy through
participation in regular
literacy classes</t>
  </si>
  <si>
    <t>Outcome_DCEs, DCDs and
Planning Officer educated on
bottom-up approach and
Community Driven
Development</t>
  </si>
  <si>
    <t>Outcome_Districts educated on
bottom-up approach and
Community Driven
Development</t>
  </si>
  <si>
    <t>Outcome_District teams capable
of engaging communities
and facilitating or
replicating community
action plan development</t>
  </si>
  <si>
    <t>Outcome_District Teams
facilitating the use of
Community Action Plans
as the basis for District
Medium Term Plans</t>
  </si>
  <si>
    <t>Outcome_Districts utilizing 
Community Action Plans
as basis for District
Medium Term Planning</t>
  </si>
  <si>
    <t>Outcome_respondents in
SRLP mid-term
assessment report
significant reduction in
poverty_Percent</t>
  </si>
  <si>
    <t>Outcome_respondents in
internal reviews report a
30% to 75% reduction in
poverty_Percent</t>
  </si>
  <si>
    <t>Outcome_increase in incomes reported by target communities_Percent</t>
  </si>
  <si>
    <t>UNDP, UNDAF</t>
  </si>
  <si>
    <t>SUSTAINABLE RURAL LIVELIHOODS PROJECT</t>
  </si>
  <si>
    <t>Increased
productive capacity for sustainable livelihoods, especially in deprived districts by
2010</t>
  </si>
  <si>
    <t>102 - Evaluation</t>
  </si>
  <si>
    <t>25-300</t>
  </si>
  <si>
    <t>Number os Skills Taught to LDP Participants</t>
  </si>
  <si>
    <t xml:space="preserve">Outcome_Participants reached out to by Organizing Bodies Participating in LDP </t>
  </si>
  <si>
    <t>Outcome_Number of new programmes initiated by LDP Participants</t>
  </si>
  <si>
    <t>LEADERSHIP DEVELOPMENT
PROGRAMME (LDP) ON HIV/AIDS</t>
  </si>
  <si>
    <t>2003-2005</t>
  </si>
  <si>
    <t>To enhance existing
effective leadership qualities and enable participants to acquire new skills and qualities to bring to bear on HIV/AIDS programming.</t>
  </si>
  <si>
    <t>103 - Evaluation</t>
  </si>
  <si>
    <t>5000-30000</t>
  </si>
  <si>
    <t>Household Visits by volunteers_visits per month</t>
  </si>
  <si>
    <t>Number of acute flaccid paralysis (AFP) Cases Reported in 1998</t>
  </si>
  <si>
    <t>Number of AFP cases reported in 1999</t>
  </si>
  <si>
    <t>Number of polio cases reported in 1998</t>
  </si>
  <si>
    <t>Number of Guinea worm cases reported in 1998</t>
  </si>
  <si>
    <t>Number of Guinea worm cases reported in 1999</t>
  </si>
  <si>
    <t>Outcome_Number of village monthly reports  received and
incorporated into the computerized system in 1999_Percent</t>
  </si>
  <si>
    <t>Outcome_Reporting rates for individual districts_Percent</t>
  </si>
  <si>
    <t>Outcome_Increase in guinea worm reports from 1998-1999_Percent</t>
  </si>
  <si>
    <t>UNICEF</t>
  </si>
  <si>
    <t>Community-Based Surveillance (CBS)</t>
  </si>
  <si>
    <t>1998-1999</t>
  </si>
  <si>
    <t>To detect and tally  cases of polio, cerebrospinal meningitis (CSM), guinea worm, measles, infant deaths, pregnancy-related deaths, all other deaths, new births (separately for
males and females), and unusual events on a monthly basis.</t>
  </si>
  <si>
    <t>104 - Evaluation</t>
  </si>
  <si>
    <t>53-97</t>
  </si>
  <si>
    <t>Number of Boreholes Built With Hand Pumps</t>
  </si>
  <si>
    <t>Number of Boreholes Rehabilitated</t>
  </si>
  <si>
    <t>Number of Mechanised Systems Built for Existing Boreholes</t>
  </si>
  <si>
    <t>Number of Mechanised Systems build for New Boreholes</t>
  </si>
  <si>
    <t>Number of Alternative Water Systems Built</t>
  </si>
  <si>
    <t>Outcome_People in Guinea Worm Affected Villages With Year-Round Supply of Safe Water_number</t>
  </si>
  <si>
    <t>Outcome_Functional Community Owned and Operated Drinking Water Systems_Percent</t>
  </si>
  <si>
    <t>Outcome_Success Rate of Drilling in Central Gonja_Percent</t>
  </si>
  <si>
    <t>Outcome_Success Rate of Drilling in Tolon-Kumbungu_Percent</t>
  </si>
  <si>
    <t>Outcome_Success Rate of Drilling in East Gonja/Kpandai_Percent</t>
  </si>
  <si>
    <t>Outcome_Success Rate of Drilling in Karaga_Percent</t>
  </si>
  <si>
    <t>Outcome_Success Rate of Drilling in Savelugu-Nanton_Percent</t>
  </si>
  <si>
    <t>Outcome_Success Rate of Drilling in Gushiegu_Percent</t>
  </si>
  <si>
    <t>Outcome_Success Rate of Drilling in Nanumba North_Percent</t>
  </si>
  <si>
    <t>Outcome_Success Rate of Drilling in Yendi_Percent</t>
  </si>
  <si>
    <t>Outcome_Success Rate of Drilling in Zabzugu-Tatale_Percent</t>
  </si>
  <si>
    <t>Outcome_Success Rate for All Borehole Drilling in Region_Percent</t>
  </si>
  <si>
    <t>Number of Hand Dug Wells With Hand Pumps Built</t>
  </si>
  <si>
    <t>Number of Low Yield Boreholes Selected for Hydrofracturing</t>
  </si>
  <si>
    <t>Number of Ceramic Filters Supplied By I-WASH to Remove Bacteria</t>
  </si>
  <si>
    <t>Communities Triggered Through Community Led Total Sanitation in Central Gonja</t>
  </si>
  <si>
    <t>Communities Triggered Through Community Led Total Sanitation in East Gonja</t>
  </si>
  <si>
    <t>Communities Triggered Through Community Led Total Sanitation in Gushegu</t>
  </si>
  <si>
    <t>Communities Triggered Through Community Led Total Sanitation in Karaga</t>
  </si>
  <si>
    <t>Communities Triggered Through Community Led Total Sanitation in Kpandai</t>
  </si>
  <si>
    <t>Communities Triggered Through Community Led Total Sanitation in Nanumba North</t>
  </si>
  <si>
    <t>Communities Triggered Through Community Led Total Sanitation in Savelugu-Nanton</t>
  </si>
  <si>
    <t>Communities Triggered Through Community Led Total Sanitation in Tolon-Kumbungu</t>
  </si>
  <si>
    <t>Communities Triggered Through Community Led Total Sanitation in Yendi</t>
  </si>
  <si>
    <t>Communities Triggered Through Community Led Total Sanitation in Zabaugu-Tatale</t>
  </si>
  <si>
    <t>Outcome_Open Defecation Free Commnities in East Gonja_Number</t>
  </si>
  <si>
    <t>Outcome_Open Defecation Free Commnities in Gushegu_Number</t>
  </si>
  <si>
    <t>Outcome_Open Defecation Free Commnities in Karaga_Number</t>
  </si>
  <si>
    <t>Outcome_Open Defecation Free Commnities in Kpandai_Number</t>
  </si>
  <si>
    <t>Outcome_Open Defecation Free Commnities in Nanumba North_Number</t>
  </si>
  <si>
    <t>Outcome_Open Defecation Free Commnities in Savelugu Nanton_Number</t>
  </si>
  <si>
    <t>Outcome_Open Defecation Free Commnities in Tolon-Kumbungu_Number</t>
  </si>
  <si>
    <t>Outcome_Open Defecation Free Commnities in Zabzugu-Tatale_Number</t>
  </si>
  <si>
    <t>UNICEF &amp; European Commission</t>
  </si>
  <si>
    <t>Integrated Approach to Guinea Worm Eradication Through Water Supply, Sanitation and Hygiene in Northern Region, Ghana (I-WASH)</t>
  </si>
  <si>
    <t>2007-2011</t>
  </si>
  <si>
    <t>To contribute to an overall improvement in family health status and quality of life of the population in the project area. Also, The project intends to reduce the incidence of Guinea worm and other water borne/sanitation related diseases.</t>
  </si>
  <si>
    <t>106-Evaluation</t>
  </si>
  <si>
    <t>District Water and Sanitation Plans Written by Districts</t>
  </si>
  <si>
    <t>Rural Sanitation and Promotion Models Developed and Piloted</t>
  </si>
  <si>
    <t>Number of Household Sanitation Facilities Constructed</t>
  </si>
  <si>
    <t>Regional and National Plan For Scaling Up Sanitation Marketing Approach</t>
  </si>
  <si>
    <t>Number of Institutional Sanitation Facilities Constructed</t>
  </si>
  <si>
    <t>Number of household sanitation facilities constructed</t>
  </si>
  <si>
    <t>Number of Districts With Inventory of Water Installations</t>
  </si>
  <si>
    <t>Number of Capacity Building Sessions Carried Out</t>
  </si>
  <si>
    <t>Number of People Participating in Capacity Building Sessions</t>
  </si>
  <si>
    <t>Number of motorbikes Provided to Districts and Partners</t>
  </si>
  <si>
    <t>Number of Boreholes Drilled</t>
  </si>
  <si>
    <t>Number of Hand Dug Wells Completed</t>
  </si>
  <si>
    <t>Number of Improved Water Schemes Rehabilitated</t>
  </si>
  <si>
    <t>Number of Limited Mechanized Schemes Completed</t>
  </si>
  <si>
    <t>Number of Alternative Water Systems Completed</t>
  </si>
  <si>
    <t>Number of System Rehabilitations and Expansions</t>
  </si>
  <si>
    <t>Outcome_Open Defectation Free Communities_Number</t>
  </si>
  <si>
    <t>Outcome_Year-Round Safe Water for People_Number</t>
  </si>
  <si>
    <t>Outcome_Target Population That Understands the Importance of Hand Washing_Percentage</t>
  </si>
  <si>
    <t>Outcome_Communities Certified as Open Defecation Free_Percentage</t>
  </si>
  <si>
    <t>Outcome_Functional Water and Sanitation Management Teams Formed_Number</t>
  </si>
  <si>
    <t>Budget_Total Allocated for I-WASH Project_Euros</t>
  </si>
  <si>
    <t>2007-2012</t>
  </si>
  <si>
    <t xml:space="preserve">To break the transmission of guinea worm infections and to ensure a decrease in childhood morality (sic) and childhood diarrhoea (sic). </t>
  </si>
  <si>
    <t>109-Evaluation</t>
  </si>
  <si>
    <t>Pregnant Women Enrolled in Program in 2011</t>
  </si>
  <si>
    <t>Outcome_Facility Based Deliveries in 2011_Number</t>
  </si>
  <si>
    <t>Outcome_Utilization Rate for Facility Based Deliveries_Percent</t>
  </si>
  <si>
    <t>National Health Insurance Fund</t>
  </si>
  <si>
    <t>Free Maternal Health Care Initiative</t>
  </si>
  <si>
    <t>2008-2013</t>
  </si>
  <si>
    <t>To provide subsidized health insurance to pregnant women, giving them access to a range of insurance benefits that includes comprehensive maternity care with some notable exceptions such as ambulance service and post partum family planning counseling.</t>
  </si>
  <si>
    <t>110-Evaluation</t>
  </si>
  <si>
    <t xml:space="preserve">Efforts to facilitate the finalization of the tripatite National Workplace HIV/AIDS policy </t>
  </si>
  <si>
    <t xml:space="preserve">Efforts to mainstream HIV/AIDS policies and training into several ministries, educational institutions and private businesses </t>
  </si>
  <si>
    <t>Efforts to produce and disseminate a video film about the project entitled "Saving, Lives, Protecting Jobs"</t>
  </si>
  <si>
    <t>Budget_ grant awarded by US Departmentof Labor_2002_USD</t>
  </si>
  <si>
    <t>US Department of Labour</t>
  </si>
  <si>
    <t xml:space="preserve">Evaluation: HIV/AIDS Workplace Education </t>
  </si>
  <si>
    <t>2003-2007</t>
  </si>
  <si>
    <t>A programme for HIV/AIDS prevention education and workplace policy in partnership with Family Health International (FHI). The intended beneficiaries of the programme are workers and their families both in the formal and informal sector. Indirectly, enterprises also benefit from the impact of prevention programmes as the reduction of the spread of HIV/AIDS reduces absenteeism and loss of workers as well as costs of recruitment and training. The ILO programme strategy is to
work with business, labour, and government leaders to develop their awareness of the existing and growing danger of HIV/AIDS, and to assist them to address it in the workplace. The strategy includes information and awareness raising campaigns, as well as technical assistance to business, labour, governmental and NGO groups. This assistance includes the design of Behaviour Change Communication (BCC) materials to increase the capacity of stakeholders to support workplace-based HIV/AIDS policies and programmes, and to induce behaviour change among workers.</t>
  </si>
  <si>
    <t>113- Evaluation Summary</t>
  </si>
  <si>
    <t xml:space="preserve">Efforts to create a nationwide system for the multiplication and dissemination of planting material </t>
  </si>
  <si>
    <t xml:space="preserve">Efforts to multiply and distibute 5 varities of sweet potatoes in zones 1 and 5. </t>
  </si>
  <si>
    <t>Cultivars sanitized and distributed in zones 1 and 5</t>
  </si>
  <si>
    <t>Efforts to develop and disseminate successul pest management practices, including methods to control Imperita Cylindrica and Mononychelus Tanajoa</t>
  </si>
  <si>
    <t>Farmer Field Schools set up</t>
  </si>
  <si>
    <t>Agricultural service staff trained</t>
  </si>
  <si>
    <t xml:space="preserve">Farmers with improved panting material of root and tuber crops </t>
  </si>
  <si>
    <t xml:space="preserve">Number of ditricts to establish a three tier system for multiplication and distribution of four improved cassava varieties </t>
  </si>
  <si>
    <t>Farmers who recieved two varieties of mulitplies and distributed sweet potatoes</t>
  </si>
  <si>
    <t xml:space="preserve"> Groups forms for production, processing and marketing in the Community Support and Mobilisation component</t>
  </si>
  <si>
    <t>Efforts to upgrading of government and NGO staff skills in outreach to beneficiaries, training of beneficiaries in improved crop utilisation, strengthening links to private sector processors, and an information, education and communication campaign</t>
  </si>
  <si>
    <t>Efforts to develop cassava graters, stoves for roasting and screw presses</t>
  </si>
  <si>
    <t>Effort to elaborate and disseminate new techniques of soil fertility management</t>
  </si>
  <si>
    <t>Efforts to produce successful IPM slutions to pest control</t>
  </si>
  <si>
    <t xml:space="preserve">Efforts to establish a factory for export-oriented starch production </t>
  </si>
  <si>
    <t xml:space="preserve">Efforts to develop a 3-stage strategy that entailed optimal less strict agronomic conditions to develop a cost effective and sustainable system for the multiplication and distibution of planting material </t>
  </si>
  <si>
    <t>Efforts to establish an efficient system, for the rapid multiplication and distribution of cassava planting materials</t>
  </si>
  <si>
    <t>Groups who has been supplied with planting materials</t>
  </si>
  <si>
    <t xml:space="preserve">Number of resource-poor farmers that recieved sweet potato planting material </t>
  </si>
  <si>
    <t>Number of plantlet produced and multipled for distribution to farmers</t>
  </si>
  <si>
    <t xml:space="preserve">Efforts to building infrastructure for Integrated Pest Managemtn implentation </t>
  </si>
  <si>
    <t xml:space="preserve">Efforts to enhance Human resources for implementing IPM of root and tuber crops </t>
  </si>
  <si>
    <t xml:space="preserve">Efforts to facilitate the implementation of IPM root and tuber crops </t>
  </si>
  <si>
    <t>Efforts to biologicaly control major pests and diseases of cassava</t>
  </si>
  <si>
    <t xml:space="preserve">Efforts conduct annula diagnostic surveys to identify new diseases and hotspots as a first step to diseas control </t>
  </si>
  <si>
    <t xml:space="preserve">Efforts to control grasshopers using Metarhizum anisobela </t>
  </si>
  <si>
    <t>Farmers who have adopted new cassava varieties</t>
  </si>
  <si>
    <t xml:space="preserve">Farmers who have adopted new sweet potato varieties </t>
  </si>
  <si>
    <t>Number of research staff working on root and tubers with several post graduate students</t>
  </si>
  <si>
    <t>Groups participating in root an tuber extension activities</t>
  </si>
  <si>
    <t>Efforts to enhance calorie intake buring leans season by 15%</t>
  </si>
  <si>
    <t>Outcome_yield increase in adoption of improved varieties by resources-poor farmers_percent</t>
  </si>
  <si>
    <t>Outcome_people who have been effectively reached by RTIP that will have substantially improved food security</t>
  </si>
  <si>
    <t>Outcome_number of nodes used to plant in rows at premium density</t>
  </si>
  <si>
    <t>Outcome_number of poor women that recieved improved processing technology and ccess to markets</t>
  </si>
  <si>
    <t>Outcome_number of farmers that recieved improved income rom sale of cassva and sweet potatoes</t>
  </si>
  <si>
    <t>Outcome_number of farmers who recieved improved access of information</t>
  </si>
  <si>
    <t>Outcome_reduction of levels of damage from a rating of 5</t>
  </si>
  <si>
    <t>Outcome_outbreaks within 2 years</t>
  </si>
  <si>
    <t>outcome_ yield increase in ordinary cassava farmers_percent</t>
  </si>
  <si>
    <t>Outcome_increase in incomes of beneficiary households_percent</t>
  </si>
  <si>
    <t>Outcome_increase in calorie consumption during lean season in beneficiary households_percent</t>
  </si>
  <si>
    <t>Outcome_ reacehd beneficiaries</t>
  </si>
  <si>
    <t xml:space="preserve">Outcome_ number of regions that have successfully controlled the Green Mite Mononycheulus Tanajoa </t>
  </si>
  <si>
    <t>Outcome_number of reached producer households who have experienced food security benefits</t>
  </si>
  <si>
    <t>Outcome_households who have experienced income benefits</t>
  </si>
  <si>
    <t>Budget_total budget provision_USD</t>
  </si>
  <si>
    <t xml:space="preserve">Root and Tuber Improvement Programme Interim Evaluation </t>
  </si>
  <si>
    <t>1999-2005</t>
  </si>
  <si>
    <t>RTIP was designed to be a nationwide project, referred to as a programme that targeted some 720 000 resource poor farmers, with priority to be given to women. The overall objective of RTIP was to enhance food security and improve incomes of resource poor farmers. Originally this was to be done through five components: i) multiplication and distribution of improved material ii) integrated pest management; iii) adaptive research; iv) community support and mobilisation, and, v) programme management and coordination. A sixth component for post-production and marketing was added.</t>
  </si>
  <si>
    <t>114- Evaluation</t>
  </si>
  <si>
    <t>114- Evalutation</t>
  </si>
  <si>
    <t xml:space="preserve">Efforts to operate integrated programmes in seeds, soils, market access, education and extension, efficient water management, and policy and partnerships </t>
  </si>
  <si>
    <t>Efforts to provide innovative financing to trigger comprehensive changes across the agricultural system</t>
  </si>
  <si>
    <t>The Alliance for the Green Revolution in Africa</t>
  </si>
  <si>
    <t>2006-2020</t>
  </si>
  <si>
    <t>The organization has set three main goals to be achieved by 2020:
(i) reduce food insecurity by 50 per cent in at least 20 countries; (ii) double the incomes of 20 million smallholder families (including youths); and (iii) put at least 30 countries on track for attaining and sustaining a uniquely African Green Revolution.</t>
  </si>
  <si>
    <t>119- Evaluation</t>
  </si>
  <si>
    <t>Agcultural Sector Working Group</t>
  </si>
  <si>
    <t>Set in 2002, co-chaired by the MoFA and an international organization. Holds monthly meetings and an annual joint sector review. The 2010 joint sector review
posts overall positive findings but criticizes certain sub-programmes such as block farming,* mechanisation centres, fertilizer subsidies, and irrigation. It also identifies gap of MoFA human resources: actual staff 6 600 members, against estimated need of 10 700.</t>
  </si>
  <si>
    <t>Food and Agriculture Sector Development Policy II</t>
  </si>
  <si>
    <t>Aims to support both small farmers and large farmers. It introduces the notion of targeting as well as value chain development.
Comprises six programmes: (i) food security and emergency preparedness;
(ii) increased growth in incomes; (iii) increased competitiveness and enhanced integration into domestic and international markets; (iv) sustainable management of land and environment; (v) science and technology for food and agricultural development; and (vi) institutional coordination.</t>
  </si>
  <si>
    <t>Food and Agriculture Sector Development Policy I</t>
  </si>
  <si>
    <t>2002-2006</t>
  </si>
  <si>
    <t>Emphasised: human resource development and dissemination, infrastructure development, promotion of specific commodities for markets, improved financial services, cross-cutting issues (gender, land)</t>
  </si>
  <si>
    <t>Uper West Region Agricultural Development Programme</t>
  </si>
  <si>
    <t xml:space="preserve">Upper East Region Land Conservation and Smallholder Rehabilitation Programme </t>
  </si>
  <si>
    <t>Northern Development Strategy</t>
  </si>
  <si>
    <t>2010-2030</t>
  </si>
  <si>
    <t>a long-term endeavour to align economic and developmental progress between the South and the North</t>
  </si>
  <si>
    <t xml:space="preserve">Savannah Accelerated Development Initiative </t>
  </si>
  <si>
    <t>aims to attract investments to growth corridors in North Ghana</t>
  </si>
  <si>
    <t xml:space="preserve">Outcome_decrease in prevelance of poverty overall_percent_2005/2006 </t>
  </si>
  <si>
    <t>Economic Recovery programme</t>
  </si>
  <si>
    <t>mid-1980's</t>
  </si>
  <si>
    <t>Efforts to create Private-sector access to rural markets and agricultural credit</t>
  </si>
  <si>
    <t>Efforts to Develop a legal and regulatory framework (water user associations)</t>
  </si>
  <si>
    <t>Efforts to Improve technologies as subsidies for fertilisers were being removed</t>
  </si>
  <si>
    <t>Efforts to Enhance district management capacity</t>
  </si>
  <si>
    <t>Efforts to create a more rational regulatory framework in the financial sector to improve rural credit.</t>
  </si>
  <si>
    <t>Country strategic Opportunities Papers/Programme</t>
  </si>
  <si>
    <t>1) Enhancing food security and arresting environmental degradation in Northern regions
2) Assist smallholders in the transitional zone and select pockets of poverty for specific support
3) Enhance income opportunities through targeted income-generating initiatives.</t>
  </si>
  <si>
    <t>Efforts to create a Legislative framework for water user associations, community- and farmer-based organizations, and (water-based) land tenure</t>
  </si>
  <si>
    <t>Efforts to create commodity chain governance</t>
  </si>
  <si>
    <t>Efforts to create Decentralization and community-driven development</t>
  </si>
  <si>
    <t>Efforts to create Inclusive private-sector development</t>
  </si>
  <si>
    <t>1) Achieve sustainable agricultural livelihoods and food security through agricultural development and commodity chains.
2) Develop pro-poor enterprises and rural finance in an inclusive private sector.
3) Strengthen local institutions and government using community-driven approaches.
4) Responsive pro-poor policy and institutional environment through learning and dialogue among partners and stakeholders.</t>
  </si>
  <si>
    <t>Budget_Total Cost_USD</t>
  </si>
  <si>
    <t>Budget_IFAD loan_2010_USD</t>
  </si>
  <si>
    <t>Rural and Agricultural Finance Programme</t>
  </si>
  <si>
    <t>119-Evaluation</t>
  </si>
  <si>
    <t>Budget_IFAD Loan_2008_USD</t>
  </si>
  <si>
    <t>Efforts to create linkages between rural banks and informal credit and savings groups</t>
  </si>
  <si>
    <t>Rural Finance Support Project</t>
  </si>
  <si>
    <t>Budget_IFAD loan_2002_USD</t>
  </si>
  <si>
    <t xml:space="preserve">Northern Regional Poverty Reduction Pogramme </t>
  </si>
  <si>
    <t>Budget_IFAD Loan_2004_USD</t>
  </si>
  <si>
    <t>Rural Enterprises Project</t>
  </si>
  <si>
    <t>Budget_IFAD Loan_2003_USD</t>
  </si>
  <si>
    <t xml:space="preserve">Root and Tuber Improvement and Makreting programme </t>
  </si>
  <si>
    <t>Ghan- Maternal, Child Health and Nutrition Project  (P145792)</t>
  </si>
  <si>
    <t>2015-2020</t>
  </si>
  <si>
    <t>The project development objective is to improve utilization of community-based health and nutrition services by women of reproductive age, especially pregnant women, and children under the age of 2 years.</t>
  </si>
  <si>
    <t xml:space="preserve">Efforts to complete registration of all marine vessels and embossment of marine canoes </t>
  </si>
  <si>
    <t>Efforts to finalize guidelines for vessel registration and licensing</t>
  </si>
  <si>
    <t xml:space="preserve">Efforts to create a Fishery community network to provide platform for communication </t>
  </si>
  <si>
    <t>Budget_Loan Dispursement_2012_USD</t>
  </si>
  <si>
    <t>Ghana - West Africa Regional Fisheries Program</t>
  </si>
  <si>
    <t>The Project Development Objective is to support the sustainable management of Ghana’s fish and aquatic resources by: (i) strengthening the country’s capacity to sustainably govern and manage the fisheries; (ii) reducing illegal fishing; (iii) increasing the valueand profitability generated by the fish resources and the proportion of that value captured by the country; and (iv) developing aquaculture.</t>
  </si>
  <si>
    <t>201- Implementation Status Report</t>
  </si>
  <si>
    <t>District Mining Committees establish, trained and equipped</t>
  </si>
  <si>
    <t>Efforts to create a revenue forcasting model for the NRM sector at the Ministry of Finance</t>
  </si>
  <si>
    <t>Efforts to create a Forest Development Master Plan and have training on its implementation</t>
  </si>
  <si>
    <t xml:space="preserve">Efforts to creat a Nationally Appropraite Mitigation Action Plan </t>
  </si>
  <si>
    <t>Efforts to create a publicly accessible Climate Change Support and Impact Monitoring Disclosure System project database on mitigation and adaptation.</t>
  </si>
  <si>
    <t>Budget_cost of support for policy making and knowledge management_U.S.</t>
  </si>
  <si>
    <t>Budget_cost of stregnthening institutional capacity to support sustainable natural resources and environmental management_U.S.</t>
  </si>
  <si>
    <t>Budget_ cost for project management and related capacity building_U.S.</t>
  </si>
  <si>
    <t>Budget_Loan disbursement_World Bank_2014_XDR</t>
  </si>
  <si>
    <t>Natural Resources and Environmental Governance Technical Assistance</t>
  </si>
  <si>
    <t>2014-2016</t>
  </si>
  <si>
    <t>The Project Development Objective of the proposed Technical Assistance operation is to improve institutional capacity of key ministries, departments and agencies in natural resource and environmental management.</t>
  </si>
  <si>
    <t>202- Implementation Status Report</t>
  </si>
  <si>
    <t>Hectares_Land Area Where Sustainable Land Management Practices Adopted</t>
  </si>
  <si>
    <t xml:space="preserve">Number_Land Users Adopting Sustainable Land Management Practices </t>
  </si>
  <si>
    <t>Number_Direct Project Beneficiaries</t>
  </si>
  <si>
    <t>Number_Demonstration Plots Established in Target Watersheds</t>
  </si>
  <si>
    <t>Hectares_reforested withing target preserve</t>
  </si>
  <si>
    <t>Number_Female Beneficiaries of Project</t>
  </si>
  <si>
    <t>Outcome_Number_Communities With Watershed Development Plans Consistent With Manual</t>
  </si>
  <si>
    <t>Outcome_Number_ Targetd CREMA Communities Adopting Management Plans According to CREMA Agreement Criteria</t>
  </si>
  <si>
    <t>Budget_Capacity Building for Integrated Special Planning_USD</t>
  </si>
  <si>
    <t>Budget_Land and Water Management_USD</t>
  </si>
  <si>
    <t>Budget_Project Management and Coordination_USD</t>
  </si>
  <si>
    <t>Sustainable Land and Water Management Implementation Status Report</t>
  </si>
  <si>
    <t>Project Development Objective is to (a) demonstrate improved sustainable land and water management practices aimed at
reducinglanddegradation and enhancing maintenance of biodiversity in selected micro-watersheds, and (b) strengthen spatial planning
foridentification of linked watershed investments in the Northern Savannah region of Ghana. Project objective was updated to expand the area under sustainable land and water management in select watersheds.</t>
  </si>
  <si>
    <t>203 - Implementation Status and Results Report</t>
  </si>
  <si>
    <t>Budget_Provision of Environmental Sanitation and Water Supply Services_USD</t>
  </si>
  <si>
    <t>Budget_Improvement and Expansion of Water Distribution Network_USD</t>
  </si>
  <si>
    <t>Budget_Planning, Improvement, and Expansion of Environmental Sanitation Services_USD</t>
  </si>
  <si>
    <t>Budget_Institutional Strengthening_USD</t>
  </si>
  <si>
    <t>Budget_Physical and Price Contingencies_USD</t>
  </si>
  <si>
    <t>Budget_Repayment of PPF_USD</t>
  </si>
  <si>
    <t>GH-GAMA Sanitation and Water Project</t>
  </si>
  <si>
    <t>204 - Implementation Status and Results Report</t>
  </si>
  <si>
    <t>Number of School Invested In</t>
  </si>
  <si>
    <t xml:space="preserve">Number of Communities With Sanitation Markets Completed </t>
  </si>
  <si>
    <t>Number of Schools With Toilets Rehabilitated</t>
  </si>
  <si>
    <t>Number of People With Access to "Improved Sanitation Facilities"</t>
  </si>
  <si>
    <t>Number of People Trained to Improved Community Hygiene Practices</t>
  </si>
  <si>
    <t>Number of Females Trained to Improve Hygiene Practices</t>
  </si>
  <si>
    <t>Outcome_Number of Students Practicing Daily Handwashing in Schools With at Least One Latrine_Number</t>
  </si>
  <si>
    <t>Outcome_Households and Schools With At Least One Latrine</t>
  </si>
  <si>
    <t>Outcome_Communities Self-Assesses as Open Defectation Free_Number</t>
  </si>
  <si>
    <t>Budget_Stimulating Demand for Sanitation and Hygiene services in Communities_USD</t>
  </si>
  <si>
    <t>Budget_Investment in Household Latrines and Provision of Waste Collection Bins_USD</t>
  </si>
  <si>
    <t>Budget_Investment in School Sanitation and Hygiene Facilities Using Results Based Financing_USD</t>
  </si>
  <si>
    <t>Results Based Financing for Sanitation and Hygiene</t>
  </si>
  <si>
    <t>To improve sanitation and hygiene practices for an estimated 112,500 poor and vulnerable people in northern Ghana through programs that use funds and stimulate demand for investing in water, sanitation, and hygiene services.</t>
  </si>
  <si>
    <t>205 - Implementation Status and Results Report</t>
  </si>
  <si>
    <t>Framework Created For Dealing With Investors at Agricultural Sector Level</t>
  </si>
  <si>
    <t>Model Lease Agreement Developed</t>
  </si>
  <si>
    <t>Framework for Out Grower Scheme Developed</t>
  </si>
  <si>
    <t>Budget_Strengthening Investment Promotion Infrastructure, Facilitating Secure Access To Land and Project Management_USD</t>
  </si>
  <si>
    <t>Budget_Securing Public Private Partnerships and small holder linkages in Accra Plains_USD</t>
  </si>
  <si>
    <t>Budget_Securing Public Private Partnerships and small holder linkages in SADA Zone_USD</t>
  </si>
  <si>
    <t>Budget_Project Management, Monitoring, and Evaluation_USD</t>
  </si>
  <si>
    <t>The World Bank/USAID</t>
  </si>
  <si>
    <t>Ghana Commercial Agriculture</t>
  </si>
  <si>
    <t>Increase access to land, private sector finance, input and output markets by small holder farms from private-public partnerships in commercial agriculture in Accra Plains and SADA zone.</t>
  </si>
  <si>
    <t>206 - Implementation Status and Results Report</t>
  </si>
  <si>
    <t>SADA Zone</t>
  </si>
  <si>
    <t>Project Contracts Completed</t>
  </si>
  <si>
    <t>Community Water Points Constructed or Rehabilitated</t>
  </si>
  <si>
    <t>Piped Household Water Connections Created</t>
  </si>
  <si>
    <t>Number of People in Urban Areas Provided with Access to Improved Water Sources</t>
  </si>
  <si>
    <t>Number of Water Utilities Directly Supported</t>
  </si>
  <si>
    <t>Outcome_Female Project Beneficiaries_Percent</t>
  </si>
  <si>
    <t>Urban Water Project</t>
  </si>
  <si>
    <t>005-2015</t>
  </si>
  <si>
    <t>Increase access to piped water system in urban centers and restore the long term financial stability, viability, and sustainability of the Ghana Water Company Limited.</t>
  </si>
  <si>
    <t>207 - Implementation Status and Results Report</t>
  </si>
  <si>
    <t>Number of People With Access To Improved Sanitation Facilities Under Project</t>
  </si>
  <si>
    <t>Number of Direct Female Beneficiaries</t>
  </si>
  <si>
    <t>Improved Latrines Under Project</t>
  </si>
  <si>
    <t>Number of Communities Sensitized about Hygiene Practices and Open Free Defecation</t>
  </si>
  <si>
    <t>Number of New Institutional Toilet Facilities Constructed and Operational</t>
  </si>
  <si>
    <t>Number of Open Boreholes Rehabilitated</t>
  </si>
  <si>
    <t xml:space="preserve">Number of Operational New Water Systems Based on Boreholes Fitted With Handpumps </t>
  </si>
  <si>
    <t>Budget_Rural and Small Town Water Supply_USD</t>
  </si>
  <si>
    <t>Budget_Rural and Small Town Integrated Sanitation and Hygiene Promotion_USD</t>
  </si>
  <si>
    <t>Budget_Institutional Strengthening and Project Management_USD</t>
  </si>
  <si>
    <t>Sunstainable Rural Water &amp; Sanitation Service</t>
  </si>
  <si>
    <t>Expand access to, and ensure sustainability of water and sanitation services in rural and small town communities in 6 regions over 6 years.</t>
  </si>
  <si>
    <t>208 - Implementation Status and Results Report</t>
  </si>
  <si>
    <t>Number of Claims Received Electronically By Processors From Provider</t>
  </si>
  <si>
    <t>Outcome_Total Claims Submitted By Providers For Processing That Passed Initial Screening_Percent</t>
  </si>
  <si>
    <t>Outcome_Total Clean Claims that Are Reimbursed By Payers to Providers within 60 Days_Percent</t>
  </si>
  <si>
    <t>Outcome_Population in Lowest Quintile Registered under NHIS with Valid Card_Percent</t>
  </si>
  <si>
    <t>Budget_Total Baseline Costs for Components A &amp; B_USD</t>
  </si>
  <si>
    <t>Health Insurance Project</t>
  </si>
  <si>
    <t>2007-2014</t>
  </si>
  <si>
    <t>Strengthen Financial Aid and Operational Management of National Health Insurance Scheme by Improving policy adaptation and implementation, and the purchasing and billing functions of providers.</t>
  </si>
  <si>
    <t>209 - Implementation Completion and Results Report</t>
  </si>
  <si>
    <t>Number of Health Personnel Receiving Training</t>
  </si>
  <si>
    <t>Number of Long Lasting Insecticide Nets Purchased and Distributed</t>
  </si>
  <si>
    <t>Number of Direct Project Beneficiaries That Are Children</t>
  </si>
  <si>
    <t>Number of Direct Project Beneficiaries That Are Pregnant Women</t>
  </si>
  <si>
    <t>Outcome_Infants Under 6 months Age Who Are Exclusively Breastfed in Past 24 Hours_Percent</t>
  </si>
  <si>
    <t>Outcome_Proportion of Infants Between 6-9 Months Age That Received Semi-Solid/Solid Foods in Addition to Breast Milk in Last 24 Hours_Percent</t>
  </si>
  <si>
    <t>Outcome_Children Under Age of 2 With Diarrhea Who Received Oral rehydration Therapy_Percent</t>
  </si>
  <si>
    <t>Outcome_Percent of Planned Supervision and Support Activities Conducted By District Health Management Teams_Percent</t>
  </si>
  <si>
    <t>Outcome_Percent of Communities in Target Areas With Functional Community Health Committee_Percent</t>
  </si>
  <si>
    <t>Outcome_Proportion of Mothers of Children Under 2 Who Had at Least 4 Pregnancy Care Visits_Percent</t>
  </si>
  <si>
    <t>Outcome_Proportion of Children Ages 6-59 Months That Have Received At Least One Vitamin A Supplement in Last 6 months_Percent</t>
  </si>
  <si>
    <t>Outcome_Proportion (%) of new mothers who receive high-dosage vitamin A supplements
within 8 weeks of delivery_Percent</t>
  </si>
  <si>
    <t>Outcome_Proportion (%) of households with children under five having at least one Long Lasting Insecticide Net_Percent</t>
  </si>
  <si>
    <t>Budget_Institutional Strengthening For Coordination, Implementation, and Outcomes_USD</t>
  </si>
  <si>
    <t>Budget_Community Based Health and Nutrition Service Delivery_USD</t>
  </si>
  <si>
    <t>Budget_Malaria Prevention_USD</t>
  </si>
  <si>
    <t>Nutrition and Malaria Control For Child Survival Project</t>
  </si>
  <si>
    <t>2007-2013</t>
  </si>
  <si>
    <t xml:space="preserve">Improve utilization of selected community-based health and nutrition services for children under the age of 2 and pregnat women in selected districts. </t>
  </si>
  <si>
    <t>210 - Implementation Completion and Results Report</t>
  </si>
  <si>
    <t>Demand Driven Research Projects Identified</t>
  </si>
  <si>
    <t>Quantity In Metric Tons Of Certified Seed Available For Sale</t>
  </si>
  <si>
    <t>Outcome_Value of Selected Non-Traditional Crops_USD</t>
  </si>
  <si>
    <t>Outcome_Agro Distributors Selling Fertilizer and Seed_Number</t>
  </si>
  <si>
    <t>Budget_Lending and Supervision_USD</t>
  </si>
  <si>
    <t>Third Agriculture Development Operation</t>
  </si>
  <si>
    <t>To enhance productivity and market access among farmers, and to improve agriculture sector management.</t>
  </si>
  <si>
    <t>211 - Implementation Completion and Results Report</t>
  </si>
  <si>
    <t>Quantity In Metric Tons Of Certified Seed AvailableProduced</t>
  </si>
  <si>
    <t>Outcome_Agro Distributors Selling Seed_Number</t>
  </si>
  <si>
    <t>Outcome_Value of Selected Non-Traditional Exports_USD</t>
  </si>
  <si>
    <t>Outcome_Total Lending by Banks to Ag, Forestry, and Fishery Sectors_USD</t>
  </si>
  <si>
    <t>Outcome_Storage Capacity for Ag Commodities_Tons</t>
  </si>
  <si>
    <t>Outcome_New Public Private Partnerships on Irrigation at Pre-Feasibility Stage_Number</t>
  </si>
  <si>
    <t>Fourth Agriculture Development Operation</t>
  </si>
  <si>
    <t>2011-2012</t>
  </si>
  <si>
    <t>Length in Kilometers of Roads Built, With Roadside Drains</t>
  </si>
  <si>
    <t>Outcome_Reduction in Resident Complains About Refuse Accumulations and Flooding_Percent</t>
  </si>
  <si>
    <t>Outcome_Number of Project Towns Where Total MSW Collected Increased by at least 5% Yearly_Number</t>
  </si>
  <si>
    <t>Outcome_Number of Waste Management Departments in Which at Least 60% of Serviceable Waste Management Equipment is Operable_Number</t>
  </si>
  <si>
    <t>Budget_Storm Drainage_USD</t>
  </si>
  <si>
    <t>Budget_Sanitation_USD</t>
  </si>
  <si>
    <t>Budget_Solid Waste Management_USD</t>
  </si>
  <si>
    <t>Budget_Community Infrastructure Upgrading_USD</t>
  </si>
  <si>
    <t>The World Bank, Nordic Development Fund, and French Development Agency</t>
  </si>
  <si>
    <t xml:space="preserve">Second Urban Environmental Sanitation Project </t>
  </si>
  <si>
    <t>2004-2012</t>
  </si>
  <si>
    <t>Improve urban living conditions in regard to environmental health, sanitation, drainage, vehicular access, and solid waste management in a sustainable fashion, with special emphasis on the poor.</t>
  </si>
  <si>
    <t>212 - Implementation Completion and Results Report</t>
  </si>
  <si>
    <t>Number of District Assemblies (DA) for capacity building</t>
  </si>
  <si>
    <t>Area councils (AC) and communities trained</t>
  </si>
  <si>
    <t>ACs introduced to Rapid Results Initiative</t>
  </si>
  <si>
    <t>Communities introduced to social accountability</t>
  </si>
  <si>
    <t>Districts trained to use Community Score Cards</t>
  </si>
  <si>
    <t>Acs trained to use Community Score Cards</t>
  </si>
  <si>
    <t>Feeder Roads constructed and rehabilitated</t>
  </si>
  <si>
    <t>Feeder Roads constructed and rehabilitated_km</t>
  </si>
  <si>
    <t>Markets constructed</t>
  </si>
  <si>
    <t>Slaughterhouses constructed</t>
  </si>
  <si>
    <t>Number of Banks where capacity was improved</t>
  </si>
  <si>
    <t xml:space="preserve">Number of trainees </t>
  </si>
  <si>
    <t>Trainees supported by project</t>
  </si>
  <si>
    <t>Learning centers receiving loans and grants</t>
  </si>
  <si>
    <t>People trained for vocational skills</t>
  </si>
  <si>
    <t>Boreholes drilled and built</t>
  </si>
  <si>
    <t>School structures rehabilitated</t>
  </si>
  <si>
    <t>Community health compounds built</t>
  </si>
  <si>
    <t>Nutrition centers built</t>
  </si>
  <si>
    <t>Nurseries established</t>
  </si>
  <si>
    <t>Hectares of critically degraded watershed area restored</t>
  </si>
  <si>
    <t>Personnel trained</t>
  </si>
  <si>
    <t>DAs where personnel trained</t>
  </si>
  <si>
    <t>Number of subprojects implemented</t>
  </si>
  <si>
    <t>Outcome_Change in value of productive assets of the enterprise_percent</t>
  </si>
  <si>
    <t>Outcome_Change in turnover_percent</t>
  </si>
  <si>
    <t>Outcome_reduction in time spent travelling_minutes per km</t>
  </si>
  <si>
    <t>Outcome_reduction in time spent traveling_percent</t>
  </si>
  <si>
    <t>Outcome_increase in gross enrollment overall_percent</t>
  </si>
  <si>
    <t>Outcome_increase in gross enrolment 2007/2008_percent</t>
  </si>
  <si>
    <t>Outcome_increase in gross enrolment 2008/2009_percent</t>
  </si>
  <si>
    <t>Outcome_increase in gross enrolment 2009/2010_percent</t>
  </si>
  <si>
    <t>Outcome_School days cancelled because school structures could not be used in bad weather</t>
  </si>
  <si>
    <t>Outcome_reduction in bad weather related non-school days in intervention areas</t>
  </si>
  <si>
    <t>Outcome_number of people with access to safe water</t>
  </si>
  <si>
    <t>Outcome_increase in access to drinkable water_percent</t>
  </si>
  <si>
    <t>Outcome_time lapse between breakdwon and repairs of water facility_days</t>
  </si>
  <si>
    <t>Outcome_percentage of DAs implementing plans</t>
  </si>
  <si>
    <t>Outcome_DAs implementing plans</t>
  </si>
  <si>
    <t>Outcome_people benefitting from capacity building activities</t>
  </si>
  <si>
    <t>Outcome_men benefitting from capacity building activities_percent</t>
  </si>
  <si>
    <t>Outcome_men benefitting from capacity building activities</t>
  </si>
  <si>
    <t>Outcome_women benefitting from capacity building activities_percent</t>
  </si>
  <si>
    <t>Outcome_women benefitting from capacity building activities</t>
  </si>
  <si>
    <t>Outcome_Percentage of participating Acs implementing plans</t>
  </si>
  <si>
    <t>Outcome_number of ACs implementing plans and delivering services</t>
  </si>
  <si>
    <t>Outcome_ACs receiving funding to implement priority project_percent</t>
  </si>
  <si>
    <t>Outcome_ACs receiving funding to implement priority project</t>
  </si>
  <si>
    <t>Outcome_Das and ACs meeting requirements of Procurement Act_percent</t>
  </si>
  <si>
    <t>Outcome_DAs meeting Procurement Plans_percent</t>
  </si>
  <si>
    <t>Outcome_DAs and ACs setting up tender coms. And review boards_percent</t>
  </si>
  <si>
    <t>Outcome_DAs with procurement plans_percent</t>
  </si>
  <si>
    <t>Outcome_DAs advertising nationally and locally</t>
  </si>
  <si>
    <t>Outcome_DAs able to set up evaluation panels_percent</t>
  </si>
  <si>
    <t>Outcome_DAs carry out evals_percent</t>
  </si>
  <si>
    <t>Outcome_Percentage of participating DAs and ACs meeting the financial accountability requirements of the Financial Administration and Internal Audit Agency Act</t>
  </si>
  <si>
    <t>Outcome_DAs using FMR reporting format</t>
  </si>
  <si>
    <t>Outcome_DAs with Assets Registers_Percent</t>
  </si>
  <si>
    <t>Outcome_Trainees assisted to set up their own enterprises_percent</t>
  </si>
  <si>
    <t>Outcome_Beneficiaries accessing health facility</t>
  </si>
  <si>
    <t>Outcome_increase in attendace to health facility_percent</t>
  </si>
  <si>
    <t>Outcome_ DAs fully adopting participatory planning in accordance with National Development Planning Commission (NDPC) guidelines</t>
  </si>
  <si>
    <t xml:space="preserve">Outcome_Percentage of DAs fully adopting participatory planning in accordance with National Development Planning Commission (NDPC) guidelines </t>
  </si>
  <si>
    <t>Outcome_Percentage of ACs fully adopting participatory planning in accordance with NDPC</t>
  </si>
  <si>
    <t>Outcome_ ACs fully adopting participatory planning in accordance with NDPC</t>
  </si>
  <si>
    <t>Outcome_Percentage of DAs undertaking procurement in line with the National Procurement Law</t>
  </si>
  <si>
    <t>Outcome_Percentage of ACs undertaking procurement in line with the National Procurement</t>
  </si>
  <si>
    <t>Outcome_Percentage of DAs and ACs fulfilling the requirements of the Financial Administration and Internal Audit Act</t>
  </si>
  <si>
    <t>Outcome_Changes in cropping intensity of targeted farmers_number of changes</t>
  </si>
  <si>
    <t>Outcome_Number of people using water from dams or wind pumps each day for domestic purposes.</t>
  </si>
  <si>
    <t>Outcome_Number of animals drinking from the dams or wind pumps</t>
  </si>
  <si>
    <t>Outcome_number of dams used</t>
  </si>
  <si>
    <t>Outcome_number of wind pumps used</t>
  </si>
  <si>
    <t>Outcome_Number of vehicles plying the route on a market day</t>
  </si>
  <si>
    <t>Outcome_Number of roads completed</t>
  </si>
  <si>
    <t>Outcome_time spent travelling_minutes</t>
  </si>
  <si>
    <t>Outcome_Trainees setting up their own business</t>
  </si>
  <si>
    <t>Outcome_Percentage of degraded watershed restored within targeted watersheds.</t>
  </si>
  <si>
    <t>Outcome_Number of DAs requesting for NRM support</t>
  </si>
  <si>
    <t>Outcome_Number of ACs requesting for NRM support</t>
  </si>
  <si>
    <t>Outcome_Number of communities requesting for NRM support</t>
  </si>
  <si>
    <t>Outcome_Communities where Score Cards used</t>
  </si>
  <si>
    <t>Outcome_Respondents believing community leadership fair and responsive_percent</t>
  </si>
  <si>
    <t>Outcome_Number of days that road is impassable each year</t>
  </si>
  <si>
    <t>Outcome_people benefitting from imrpoved roads</t>
  </si>
  <si>
    <t>Outcome_Men benefitting from imrpoved roads_percent</t>
  </si>
  <si>
    <t>Outcome_Men benefitting from imrpoved roads</t>
  </si>
  <si>
    <t>Outcome_Women benefitting from imrpoved roads_percent</t>
  </si>
  <si>
    <t>Outcome_Women benefitting from improved roads</t>
  </si>
  <si>
    <t>Outcome_loans and grants disbursed_GHS</t>
  </si>
  <si>
    <t>Outcome_number of grant and loan recipients</t>
  </si>
  <si>
    <t>Outcome_recipients with an change in value of assets</t>
  </si>
  <si>
    <t>Outcome_jobs created by trainee businesses</t>
  </si>
  <si>
    <t>Outcome_learning centers using improved facilites_percent</t>
  </si>
  <si>
    <t>Outcome_communities with improved drinking water</t>
  </si>
  <si>
    <t>Outcome_students and teachers benefitting from improvements in schol structures</t>
  </si>
  <si>
    <t>Outcome_increase in number of people seeking medical attention_percent</t>
  </si>
  <si>
    <t>Outcome_communities where DA staff enabled beneficiary District Planning Coordination Units (DCPUs) to facilitate preparation of NRM action plans</t>
  </si>
  <si>
    <t>Outcome_community members who learned for bushfire control</t>
  </si>
  <si>
    <t>Outcome_survival rate of planted areas_percent</t>
  </si>
  <si>
    <t>Outcome_school environmental clubs formed</t>
  </si>
  <si>
    <t>Outcome_community environmental management committees formed</t>
  </si>
  <si>
    <t>Budget_Total_SDR</t>
  </si>
  <si>
    <t>Budget_Civil Works_SDR</t>
  </si>
  <si>
    <t>Budget_Goods_SDR</t>
  </si>
  <si>
    <t>Budget_Consultants, Studies, Training_SDR</t>
  </si>
  <si>
    <t>Budget_Subprojects financed by grants_SDR</t>
  </si>
  <si>
    <t>Budget_Subprojects_SDR</t>
  </si>
  <si>
    <t>Budget_Operating Costs_SDR</t>
  </si>
  <si>
    <t>Budget_Unallocated_SDR</t>
  </si>
  <si>
    <t xml:space="preserve">COMMUNITY-BASED RURAL DEVELOPMENT PROJECT </t>
  </si>
  <si>
    <t>2004-2011</t>
  </si>
  <si>
    <t>"The project's development objective is to strengthen the capacity of rural communities to enhance their quality of life by improving their productive assets, rural infrastructure and access to key support services from private and public sources."</t>
  </si>
  <si>
    <t>213 - Implementation Completion and Results Report</t>
  </si>
  <si>
    <t>5.1 million</t>
  </si>
  <si>
    <t>Upper West Region</t>
  </si>
  <si>
    <t>Efforts to increase collection of already mandated fees and taxes</t>
  </si>
  <si>
    <t>Efforts to improve accounting systems and software</t>
  </si>
  <si>
    <t>Efforts to increase staffing and technical capacity within the Commission</t>
  </si>
  <si>
    <t>Efforts to improve monitoring</t>
  </si>
  <si>
    <t>Efforts to improve speed at which royalties were distributed</t>
  </si>
  <si>
    <t>Efforts to update national forest and wildlife policy</t>
  </si>
  <si>
    <t>Efforts to develop activity plan</t>
  </si>
  <si>
    <t>Management plans prepared or updated</t>
  </si>
  <si>
    <t>Efforts to reduce wildfire incidence in forest reserves</t>
  </si>
  <si>
    <t>Efforts to harmonize legal systems for off-reserve and on-reserve permits</t>
  </si>
  <si>
    <t>Efforts to sign Voluntary Partnership Agreement between Ghana and EU</t>
  </si>
  <si>
    <t>Efforts to track legal status of timber</t>
  </si>
  <si>
    <t>Efforts to encourage plantations</t>
  </si>
  <si>
    <t>Efforts to encourage private sector investment</t>
  </si>
  <si>
    <t>Efforts to develop a National Plantation Strategy</t>
  </si>
  <si>
    <t>Efforts to develop a Domestic Market Policy Proposal</t>
  </si>
  <si>
    <t>Efforts to pilot the policy</t>
  </si>
  <si>
    <t>Households assisted</t>
  </si>
  <si>
    <t xml:space="preserve">Districts assisted </t>
  </si>
  <si>
    <t>Prosecuters trained and established within the Commission</t>
  </si>
  <si>
    <t>Park staff trained in law enforcement</t>
  </si>
  <si>
    <t>Efforts to establish a Revenue Task Force</t>
  </si>
  <si>
    <t>Efforts to assess mining tax payments</t>
  </si>
  <si>
    <t>Efforts to finance production of Extractive Industries Transparency Initiative</t>
  </si>
  <si>
    <t>Sites as identified as viable</t>
  </si>
  <si>
    <t xml:space="preserve">Areas explored for mining cooperatives </t>
  </si>
  <si>
    <t>District level monitoring offices created</t>
  </si>
  <si>
    <t>Efforts to establish regional forest fora</t>
  </si>
  <si>
    <t>Efforts to pilot social conflict tracking tool</t>
  </si>
  <si>
    <t>Outcome_conflict tracking tool used_communities</t>
  </si>
  <si>
    <t>Outcome_change in revenues_percent_2006-2008</t>
  </si>
  <si>
    <t>Outcome_change in revenues_percent_2007-200</t>
  </si>
  <si>
    <t>Outcome_change in plantation forest area</t>
  </si>
  <si>
    <t>Outcome_Forestry Commission Approved Budget_GHS millions_2007</t>
  </si>
  <si>
    <t>Outcome_Forestry Commission Approved Budget_GHS millions_2008</t>
  </si>
  <si>
    <t>Outcome_Forestry Commission Approved Budget_GHS millions_2009</t>
  </si>
  <si>
    <t>Outcome_Forestry Commission Approved Budget_GHS millions_2010</t>
  </si>
  <si>
    <t>Outcome_Forestry Commission Approved Budget_GHS millions_2011</t>
  </si>
  <si>
    <t>Outcome_Forestry Commission Approved Budget_GHS millions_2012</t>
  </si>
  <si>
    <t>Outcome_Forestry Commission Approved Budget_GHS millions_2013</t>
  </si>
  <si>
    <t>Outcome_collection of stumpage fees_percent_2011</t>
  </si>
  <si>
    <t>Outcome_collection of stumpage fees_percent_2013</t>
  </si>
  <si>
    <t>Outcome_lumber production for domestic market_percent</t>
  </si>
  <si>
    <t>Outcome_lumber for export_percent</t>
  </si>
  <si>
    <t>Outcome_average annual expansion of forest cover_percent</t>
  </si>
  <si>
    <t>Outcome_average annual degradation_percent</t>
  </si>
  <si>
    <t>Outcome_net annual expansion of forest cover_percent</t>
  </si>
  <si>
    <t>Outcome_revenue from timber exports in 2012_GHS millions</t>
  </si>
  <si>
    <t>Outcome_contribution of forestry sector to GDP 2010_percent</t>
  </si>
  <si>
    <t>Outcome_trees that did not survive by 2012_percent</t>
  </si>
  <si>
    <t>Outcome_wildfires 2012-13_fires</t>
  </si>
  <si>
    <t>Outcome_wildfires 2012-13_hectares</t>
  </si>
  <si>
    <t>Outcome_wildfires 2011-12_fires</t>
  </si>
  <si>
    <t>Outcome_wildfires 2011-12_hectares</t>
  </si>
  <si>
    <t xml:space="preserve">Outcome_visitor numbers to protected areas and zoos </t>
  </si>
  <si>
    <t>Outcome_revenue from ecotourism_GHS</t>
  </si>
  <si>
    <t>Outcome_nominal revenue change_percent</t>
  </si>
  <si>
    <t>Outcome_real revenue change_percent</t>
  </si>
  <si>
    <t>Outcome_gold mining production increased_percent</t>
  </si>
  <si>
    <t>Outcome_international gold prices increased_percent</t>
  </si>
  <si>
    <t>Outcome_revenue from mining_GHS millions_2005</t>
  </si>
  <si>
    <t>Outcome_revenue from mining_GHS millions_2006</t>
  </si>
  <si>
    <t>Outcome_revenue from mining_GHS millions_2007</t>
  </si>
  <si>
    <t>Outcome_revenue from mining_GHS millions_2008</t>
  </si>
  <si>
    <t>Outcome_revenue from mining_GHS millions_2009</t>
  </si>
  <si>
    <t>Outcome_revenue from mining_GHS millions_2010</t>
  </si>
  <si>
    <t>Outcome_revenue from mining_GHS millions_2011</t>
  </si>
  <si>
    <t>Outcome_revenue from mining_GHS millions_2012</t>
  </si>
  <si>
    <t>Outcome_Total revenue from domestic taxes_GHS millions_2005</t>
  </si>
  <si>
    <t>Outcome_Total revenue from domestic taxes_GHS millions_2006</t>
  </si>
  <si>
    <t>Outcome_Total revenue from domestic taxes_GHS millions_2007</t>
  </si>
  <si>
    <t>Outcome_Total revenue from domestic taxes_GHS millions_2008</t>
  </si>
  <si>
    <t>Outcome_Total revenue from domestic taxes_GHS millions_2009</t>
  </si>
  <si>
    <t>Outcome_Total revenue from domestic taxes_GHS millions_2010</t>
  </si>
  <si>
    <t>Outcome_Total revenue from domestic taxes_GHS millions_2011</t>
  </si>
  <si>
    <t>Outcome_Total revenue from domestic taxes_GHS millions_2012</t>
  </si>
  <si>
    <t>Outcome_% of revenue from mining_2005</t>
  </si>
  <si>
    <t>Outcome_% of revenue from mining_2006</t>
  </si>
  <si>
    <t>Outcome_% of revenue from mining_2007</t>
  </si>
  <si>
    <t>Outcome_% of revenue from mining_2008</t>
  </si>
  <si>
    <t>Outcome_% of revenue from mining_2009</t>
  </si>
  <si>
    <t>Outcome_% of revenue from mining_2010</t>
  </si>
  <si>
    <t>Outcome_% of revenue from mining_2011</t>
  </si>
  <si>
    <t>Outcome_% of revenue from mining_2012</t>
  </si>
  <si>
    <t>Outcome_small scale mining production_million ounces</t>
  </si>
  <si>
    <t>Outcome_mining companies receiving an "adequate" rating</t>
  </si>
  <si>
    <t>Outcome_Large-scale mining sector: Share of companies receiving at least "blue" rating for On-site hazardous/toxic waste management_percent_2009</t>
  </si>
  <si>
    <t>Outcome_Large-scale mining sector: Share of companies receiving at least "blue" rating for On-site hazardous/toxic waste management_percent_2010</t>
  </si>
  <si>
    <t>Outcome_Large-scale mining sector: Share of companies receiving at least "blue" rating for On-site hazardous/toxic waste management_percent_2011</t>
  </si>
  <si>
    <t>Outcome_Large-scale mining sector: Share of companies receiving at least "blue" rating for On-site hazardous/toxic waste management_percent_2012</t>
  </si>
  <si>
    <t>Outcome_Large-scale mining sector: Share of companies receiving at least "blue" rating for Toxic discharge compliance_percent_2009</t>
  </si>
  <si>
    <t>Outcome_Large-scale mining sector: Share of companies receiving at least "blue" rating for Toxic discharge compliance_percent_2010</t>
  </si>
  <si>
    <t>Outcome_Large-scale mining sector: Share of companies receiving at least "blue" rating for Toxic discharge compliance_percent_2011</t>
  </si>
  <si>
    <t>Outcome_Large-scale mining sector: Share of companies receiving at least "blue" rating for Toxic discharge compliance_percent_2012</t>
  </si>
  <si>
    <t>Outcome_Large-scale mining sector: Share of companies receiving at least "blue" rating for Non-toxic discharge, noise and vibration compliance_percent_2009</t>
  </si>
  <si>
    <t>Outcome_Large-scale mining sector: Share of companies receiving at least "blue" rating for Non-toxic discharge, noise and vibration compliance_percent_2010</t>
  </si>
  <si>
    <t>Outcome_Large-scale mining sector: Share of companies receiving at least "blue" rating for Non-toxic discharge, noise and vibration compliance_percent_2011</t>
  </si>
  <si>
    <t>Outcome_Large-scale mining sector: Share of companies receiving at least "blue" rating for Non-toxic discharge, noise and vibration compliance_percent_2012</t>
  </si>
  <si>
    <t>Outcome_Large-scale mining sector: Share of companies receiving at least "blue" rating for Environmental management best practice_percent_2009</t>
  </si>
  <si>
    <t>Outcome_Large-scale mining sector: Share of companies receiving at least "blue" rating for Environmental management best practice_percent_2010</t>
  </si>
  <si>
    <t>Outcome_Large-scale mining sector: Share of companies receiving at least "blue" rating for Environmental management best practice_percent_2011</t>
  </si>
  <si>
    <t>Outcome_Large-scale mining sector: Share of companies receiving at least "blue" rating for Environmental management best practice_percent_2012</t>
  </si>
  <si>
    <t>Outcome_Manufacturing sector: Share of companies receiving at least "blue" rating for On-site hazardous/toxic waste management_percent_2009</t>
  </si>
  <si>
    <t>Outcome_Manufacturing sector: Share of companies receiving at least "blue" rating for On-site hazardous/toxic waste management_percent_2010</t>
  </si>
  <si>
    <t>Outcome_Manufacturing sector: Share of companies receiving at least "blue" rating for On-site hazardous/toxic waste management_percent_2011</t>
  </si>
  <si>
    <t>Outcome_Manufacturing sector: Share of companies receiving at least "blue" rating for On-site hazardous/toxic waste management_percent_2012</t>
  </si>
  <si>
    <t>Outcome_Manufacturing sector: Share of companies receiving at least "blue" rating for Toxic discharge compliance_percent_2009</t>
  </si>
  <si>
    <t>Outcome_Manufacturing sector: Share of companies receiving at least "blue" rating for Toxic discharge compliance_percent_2010</t>
  </si>
  <si>
    <t>Outcome_Manufacturing sector: Share of companies receiving at least "blue" rating for Toxic discharge compliance_percent_2011</t>
  </si>
  <si>
    <t>Outcome_Manufacturing sector: Share of companies receiving at least "blue" rating for Toxic discharge compliance_percent_2012</t>
  </si>
  <si>
    <t>Outcome_Manufacturing sector: Share of companies receiving at least "blue" rating for Non-toxic discharge, noise and vibration compliance_percent_2009</t>
  </si>
  <si>
    <t>Outcome_Manufacturing sector: Share of companies receiving at least "blue" rating for Non-toxic discharge, noise and vibration compliance_percent_2010</t>
  </si>
  <si>
    <t>Outcome_Manufacturing sector: Share of companies receiving at least "blue" rating for Non-toxic discharge, noise and vibration compliance_percent_2011</t>
  </si>
  <si>
    <t>Outcome_Manufacturing sector: Share of companies receiving at least "blue" rating for Non-toxic discharge, noise and vibration compliance_percent_2012</t>
  </si>
  <si>
    <t>Outcome_Manufacturing sector: Share of companies receiving at least "blue" rating for Environmental management best practice_percent_2009</t>
  </si>
  <si>
    <t>Outcome_Manufacturing sector: Share of companies receiving at least "blue" rating for Environmental management best practice_percent_2010</t>
  </si>
  <si>
    <t>Outcome_Manufacturing sector: Share of companies receiving at least "blue" rating for Environmental management best practice_percent_2011</t>
  </si>
  <si>
    <t>Outcome_Manufacturing sector: Share of companies receiving at least "blue" rating for Environmental management best practice_percent_2012</t>
  </si>
  <si>
    <t>Budget_Total_SDR million</t>
  </si>
  <si>
    <t>Budget_Total_USD million</t>
  </si>
  <si>
    <t xml:space="preserve">NATURAL RESOURCES AND ENVIRONMENTAL GOVERNANCE FIRST, SECOND AND THIRD DEVELOPMENT POLICY OPERATIONS </t>
  </si>
  <si>
    <t>"The objectives of the three operations in this DPO series were to: (a) ensure predictable and sustainable financing for the forest and wildlife sectors and effective forest law enforcement; (b) improve mining sector revenue collection, management, and transparency; (c) address social issues in forest and mining communities; and (d) mainstream environment into economic growth through Strategic Environmental Assessment (SEA), Environmental Impact Assessment (EIA), and development of a climate change strategy."</t>
  </si>
  <si>
    <t>214-Project Performance Assessment Report</t>
  </si>
  <si>
    <t>214 - Implementation Completion and Results Report; 214-Project Performance Assessment Report</t>
  </si>
  <si>
    <t>Efforts to draft Land Bill</t>
  </si>
  <si>
    <t>Efforts to pass Lands Commision Act</t>
  </si>
  <si>
    <t>Efforts to complete and operationalize policy</t>
  </si>
  <si>
    <t xml:space="preserve">Pilot districts completed </t>
  </si>
  <si>
    <t>Districts completed</t>
  </si>
  <si>
    <t>Efforts to consult with National House of Chiefs on Draft Precedent</t>
  </si>
  <si>
    <t>Efforts to complete and implement policy</t>
  </si>
  <si>
    <t>Efforts to complete gender strategy</t>
  </si>
  <si>
    <t>Efforts to complete study on land rights and vulnerability</t>
  </si>
  <si>
    <t>CLSs established</t>
  </si>
  <si>
    <t>CLSs strengthened</t>
  </si>
  <si>
    <t>Small grants approved and disbursed</t>
  </si>
  <si>
    <t>Studies conducted</t>
  </si>
  <si>
    <t>Efforts to develop and pilot LIS</t>
  </si>
  <si>
    <t>Allodial boundaries demarcated but not registered</t>
  </si>
  <si>
    <t>Properties revalued</t>
  </si>
  <si>
    <t>Properties revalued_districts</t>
  </si>
  <si>
    <t>Land parceles surveyed</t>
  </si>
  <si>
    <t>Land parcels approved</t>
  </si>
  <si>
    <t>Progress reports generated</t>
  </si>
  <si>
    <t>Beneficiary assessments conducted</t>
  </si>
  <si>
    <t>Efforts to complete preparation for LAP2</t>
  </si>
  <si>
    <t>Individuals trained</t>
  </si>
  <si>
    <t>M&amp;E progress reports produced</t>
  </si>
  <si>
    <t>Efforts to complete communication strategy</t>
  </si>
  <si>
    <t>Outcome_time taken to register deeds_months</t>
  </si>
  <si>
    <t>Outcome_time take to register titles_months</t>
  </si>
  <si>
    <t>Outcome_boundary disputes resolved</t>
  </si>
  <si>
    <t>Outcome_ 
Land transaction revenues to local and central government_GHS</t>
  </si>
  <si>
    <t>Outcome_ 
Land transaction revenues to local and central government_USD</t>
  </si>
  <si>
    <t>Outcome_land titles issued to women</t>
  </si>
  <si>
    <t>Outcome_deeds issued to women</t>
  </si>
  <si>
    <t>Outcome_reduction in turnaroudn time for women_percent</t>
  </si>
  <si>
    <t>Outcome_cases cleared_2011_cases</t>
  </si>
  <si>
    <t>Outcome_cases cleared_by June 2011_percent</t>
  </si>
  <si>
    <t>Outcome_cases cleared_by May 2010_cases</t>
  </si>
  <si>
    <t>Outcome_cases cleared_2010_cases</t>
  </si>
  <si>
    <t>Budget_Total_SDR Millions</t>
  </si>
  <si>
    <t xml:space="preserve">Budget_Total_USD Millions </t>
  </si>
  <si>
    <t>Budget_Goods and Vehicles_original allocation_SDR</t>
  </si>
  <si>
    <t>Budget_Goods and Vehicles_2008 allocation_SDR</t>
  </si>
  <si>
    <t>Budget_Goods and Vehicles_revised allocation_2010_SDR</t>
  </si>
  <si>
    <t>Budget_Consultant services for Part C6 of the project_original allocation_SDR</t>
  </si>
  <si>
    <t>Budget_Consultant services for Part C6 of the project_2008 allocation_SDR</t>
  </si>
  <si>
    <t>Budget_Consultant services for Part C6 of the project_2010 allocation_SDR</t>
  </si>
  <si>
    <t>Budget_Consultant services for Part C7 of the project_Original allocation_SDR</t>
  </si>
  <si>
    <t>Budget_Consultant services for Part C7 of the project_2008 allocation_SDR</t>
  </si>
  <si>
    <t>Budget_Consultant services for Part C7 of the project_2010 allocation_SDR</t>
  </si>
  <si>
    <t>Budget_All other consultant services, including audit fees_Original allocation_SDR</t>
  </si>
  <si>
    <t>Budget_All other consultant services, including audit fees_2008 allocation_SDR</t>
  </si>
  <si>
    <t>Budget_All other consultant services, including audit fees_2010 allocation_SDR</t>
  </si>
  <si>
    <t>Budget_Training, workshops, and study tours_Original allocation_SDR</t>
  </si>
  <si>
    <t>Budget_Training, workshops, and study tours_2008 allocation_SDR</t>
  </si>
  <si>
    <t>Budget_Training, workshops, and study tours_2010 allocation_SDR</t>
  </si>
  <si>
    <t>Budget_Incremental operating costs_original allocation_SDR</t>
  </si>
  <si>
    <t>Budget_Incremental operating costs_2008 allocation_SDR</t>
  </si>
  <si>
    <t>Budget_Incremental operating costs_2010 allocation_SDR</t>
  </si>
  <si>
    <t>Budget_Refunding of PPF advance_original allocation_SDR</t>
  </si>
  <si>
    <t>Budget_Refunding of PPF advance_2008 allocation_SDR</t>
  </si>
  <si>
    <t>Budget_Refunding of PPF advance_2010 allocation_SDR</t>
  </si>
  <si>
    <t>Budget_unallocated_original allocation_SDR</t>
  </si>
  <si>
    <t>Budget_unallocated_2008 allocation_SDR</t>
  </si>
  <si>
    <t>Budget_unallocated_2010_ allocation_SDR</t>
  </si>
  <si>
    <t>Budget_Grants_original allocation_SDR</t>
  </si>
  <si>
    <t>Budget_Grants_2008 allocation_SDR</t>
  </si>
  <si>
    <t>Budget_Grants_2010 allocation_SDR</t>
  </si>
  <si>
    <t xml:space="preserve">LAND ADMINISTRATION PROJECT </t>
  </si>
  <si>
    <t>2003-2011</t>
  </si>
  <si>
    <t xml:space="preserve">The revised PDO is to undertake land policy and institutional reforms and key land administration pilots for laying the foundation for a sustainable, decentralized land administration system that is fair, efficient, and cost effective and ensures land tenure security. </t>
  </si>
  <si>
    <t>215 - Implementation Completion and Results Report</t>
  </si>
  <si>
    <t>Ejisu</t>
  </si>
  <si>
    <t>Efforts to assess postharvest losses</t>
  </si>
  <si>
    <t>Efforts to design an action plan to reduce postharvest losses</t>
  </si>
  <si>
    <t>Efforts to increase per capita key staple crop production</t>
  </si>
  <si>
    <t>Informal irrigation sites mapped</t>
  </si>
  <si>
    <t>Water use associations formed</t>
  </si>
  <si>
    <t>WUAs membership</t>
  </si>
  <si>
    <t xml:space="preserve">Farmers trained </t>
  </si>
  <si>
    <t>FBOs trained</t>
  </si>
  <si>
    <t>Farmer0based organizations validated</t>
  </si>
  <si>
    <t>Efforts to increasebanking sector's lending portfolio for private sector agriculture</t>
  </si>
  <si>
    <t>Efforts to pass new fisheries regulations</t>
  </si>
  <si>
    <t>Efforts to improve export diversification</t>
  </si>
  <si>
    <t>Efforts to adopt fertilizer technology</t>
  </si>
  <si>
    <t>Fertilizer subsidized_tons_2008</t>
  </si>
  <si>
    <t>Fertilizer subsidized_tons_2010</t>
  </si>
  <si>
    <t>Farmer groups established</t>
  </si>
  <si>
    <t>Outcome_percent capita increase in maize</t>
  </si>
  <si>
    <t>Outcome_per capita increase in maize_kg</t>
  </si>
  <si>
    <t>Outcome_per capita increase in milled rice_kg</t>
  </si>
  <si>
    <t>Outcome_per capita increase in milled rice_percent</t>
  </si>
  <si>
    <t>Outcome_per capita increase in cassava_kg</t>
  </si>
  <si>
    <t>Outcome_per capita increase in cassava_percent</t>
  </si>
  <si>
    <t>Outcome_per capita increase in sorghuma_kg</t>
  </si>
  <si>
    <t>Outcome_per capita increase in sorghuma_percent</t>
  </si>
  <si>
    <t>Outcome_per capita increase in yams_kg</t>
  </si>
  <si>
    <t>Outcome_per capita increase in yams_percent</t>
  </si>
  <si>
    <t>Outcome_per capita increase in groundnuts_kg</t>
  </si>
  <si>
    <t>Outcome_per capita increase in groundnuts_percent</t>
  </si>
  <si>
    <t>Outcome_increase in maize production_tons</t>
  </si>
  <si>
    <t>Outcome_increase in maize production_percent</t>
  </si>
  <si>
    <t>Outcome_increase in milled rice production_tons</t>
  </si>
  <si>
    <t>Outcome_increase in milled rice production_percent</t>
  </si>
  <si>
    <t>Outcome_increase in cassava production_tons</t>
  </si>
  <si>
    <t>Outcome_increase in cassava production_percent</t>
  </si>
  <si>
    <t>Outcome_increase in sorghum production_tons</t>
  </si>
  <si>
    <t>Outcome_increase in sorghum production_percent</t>
  </si>
  <si>
    <t>Outcome_increase in yams production_tons</t>
  </si>
  <si>
    <t>Outcome_increase in yams production_percent</t>
  </si>
  <si>
    <t>Outcome_increase in groundnuts production_tons</t>
  </si>
  <si>
    <t>Outcome_increase in groundnuts production_percent</t>
  </si>
  <si>
    <t>Outcome_performance improvement_percent</t>
  </si>
  <si>
    <t>Outcome_total WUAs</t>
  </si>
  <si>
    <t xml:space="preserve">Outcome_total WUA membership </t>
  </si>
  <si>
    <t>Outcome_increase in functioning FBOs_percent</t>
  </si>
  <si>
    <t>Outcome_increase in FBOs accessing financial services_percent</t>
  </si>
  <si>
    <t>Outcome_FBOs accessing marketing information increase_percent</t>
  </si>
  <si>
    <t>Outcome_share of banking sector's lending portfolio_percent</t>
  </si>
  <si>
    <t>Outcome_agriculture lending expansion_percent</t>
  </si>
  <si>
    <t>Outcome_deposit Money Banks agricultural lending portfolio increase_percent</t>
  </si>
  <si>
    <t>Outcome_Revenues from Fisheries Directorate increase_percent</t>
  </si>
  <si>
    <t>Outcome_revenues from fisheries levy increase_percent</t>
  </si>
  <si>
    <t>Outcome_increase in nontraditional agricultural exports_percent</t>
  </si>
  <si>
    <t>Outcome_yield increase for maize_percent</t>
  </si>
  <si>
    <t>Outcome_yield increase for rice_percent</t>
  </si>
  <si>
    <t>Outcome_yield increase for sorghum_percent</t>
  </si>
  <si>
    <t>Outcome_yield increase for cassava_percent</t>
  </si>
  <si>
    <t>Outcome_yield increase for yams_percent</t>
  </si>
  <si>
    <t>Budget_Total_SDR millions</t>
  </si>
  <si>
    <t>Budget_First Agriculture Development Policy_SDR millions</t>
  </si>
  <si>
    <t>Budget_Second Agriculture Development Policy_SDR millions</t>
  </si>
  <si>
    <t>Budget_Total_USD millions</t>
  </si>
  <si>
    <t>Budget_First Agriculture Development Policy_USD millions</t>
  </si>
  <si>
    <t>Budget_Second Agriculture Development Policy_USD millions</t>
  </si>
  <si>
    <t>FIRST AGRICULTURE DEVELOPMENT POLICY OPERATION AND A SECOND AGRICULTURE DEVELOPMENT POLICY OPERATION</t>
  </si>
  <si>
    <t>"The development objectives of the programmatic series were to increase the contribution of agriculture to growth and poverty reduction while improving the management of soil and water resources."</t>
  </si>
  <si>
    <t>216 - Implementation Completion and Results Report</t>
  </si>
  <si>
    <t>Water Boards trained</t>
  </si>
  <si>
    <t>Systems completed</t>
  </si>
  <si>
    <t>Districts receiving capacity building</t>
  </si>
  <si>
    <t>Regional governments receiving capacity building</t>
  </si>
  <si>
    <t>Private sector providers receiving capacity building</t>
  </si>
  <si>
    <t>Water supply systems provided_small towns</t>
  </si>
  <si>
    <t>Household Latrines built</t>
  </si>
  <si>
    <t>Institutional latrines built</t>
  </si>
  <si>
    <t>Outcome_number of people who gained access to water</t>
  </si>
  <si>
    <t>Outcome_number of people who gained access to sanitation</t>
  </si>
  <si>
    <t>Outcome_amount of funds disbursed by CWSA_USD</t>
  </si>
  <si>
    <t>Outcome_population growth rate_percent</t>
  </si>
  <si>
    <t>Outcome_percent of people with access to water-related sanitation_2006</t>
  </si>
  <si>
    <t>Outcome_percent of people with access to safe water_2004</t>
  </si>
  <si>
    <t>Outcome_percent of people with access to water related sanitation_2009</t>
  </si>
  <si>
    <t>Outcome_percent of people with access to safe water_2009</t>
  </si>
  <si>
    <t>Budget_Component 1 (Community subprojects)_USD millions</t>
  </si>
  <si>
    <t>Budget_Component 2 (Sector Support)_USD millions</t>
  </si>
  <si>
    <t>Budget_Component 3 (Project management)_USD millions</t>
  </si>
  <si>
    <t xml:space="preserve">SMALL TOWNS WATER AND SANITATION PROJECT </t>
  </si>
  <si>
    <t>2004-2010</t>
  </si>
  <si>
    <t xml:space="preserve">To increase access to small towns water supply and sanitation services in six regions over the next 4 years, providing 550,000 people with water supply facilities, and 50,000 people with sanitary facilities. </t>
  </si>
  <si>
    <t>217 - Implementation Completion and Results Report</t>
  </si>
  <si>
    <t>Upper East</t>
  </si>
  <si>
    <t>Upper West</t>
  </si>
  <si>
    <t>Efforts to reform energy sector</t>
  </si>
  <si>
    <t>Efforts to increase efficiency of domestic utility companies</t>
  </si>
  <si>
    <t>Efforts to set up and license independent operator for transmission system</t>
  </si>
  <si>
    <t>Farmers provided with training</t>
  </si>
  <si>
    <t>Irrigation schemes provided</t>
  </si>
  <si>
    <t>Efforts to increase health care spending</t>
  </si>
  <si>
    <t>Efforts to increase budget execution</t>
  </si>
  <si>
    <t>Efforts to icnrease coverage under NHI scheme</t>
  </si>
  <si>
    <t>Efforts to improve targeting of resources for vulnerable groups</t>
  </si>
  <si>
    <t>Efforts to broaden access to water and sanitation</t>
  </si>
  <si>
    <t>Efforts to make water and sanitation policy framework more programmatic</t>
  </si>
  <si>
    <t>Efforts to improve transparency</t>
  </si>
  <si>
    <t>Efforts to decentralize delivery of local public services</t>
  </si>
  <si>
    <t>Outcome_GDP growth_percent</t>
  </si>
  <si>
    <t>Outcome_real GDP growth_percent_2006</t>
  </si>
  <si>
    <t>Outcome_real GDP growth_percent_2007</t>
  </si>
  <si>
    <t>Outcome_real GDP growth_percent_2008</t>
  </si>
  <si>
    <t>Outcome_account deficit_%GDP</t>
  </si>
  <si>
    <t>Outcome_fiscal deficit_%GDP</t>
  </si>
  <si>
    <t>Outcome_reduction in teacher vacancies_percent</t>
  </si>
  <si>
    <t>Outcome_gross primary enrolment rate_percent</t>
  </si>
  <si>
    <t>Outcome_Gender Parity Index</t>
  </si>
  <si>
    <t>Outcome_primary students dropping out</t>
  </si>
  <si>
    <t>Outcome_per capita expenditures_percen tincrease</t>
  </si>
  <si>
    <t>Outcome_percent rate of expansion in student enrolment</t>
  </si>
  <si>
    <t>Outcome_under-5 mortality_per 1000 births</t>
  </si>
  <si>
    <t>Outcome_malnourished under-5_percent</t>
  </si>
  <si>
    <t>Outcome_superviced maternal delivieries_percent</t>
  </si>
  <si>
    <t>Outcome_increase number of children immunized</t>
  </si>
  <si>
    <t>Outcome_% children immunized</t>
  </si>
  <si>
    <t>Outcome_Malaria fatalities_percent</t>
  </si>
  <si>
    <t>Outcome_use of ITNs under 5_percent</t>
  </si>
  <si>
    <t>Outcome_HIV/AIDS prevealence in pregnant women_%</t>
  </si>
  <si>
    <t>Outcome_Population registered by NHIS</t>
  </si>
  <si>
    <t>Outcome_Population registered by NHIS_percent</t>
  </si>
  <si>
    <t>Outcome_% of population who are registered NHIS participants with ID cards</t>
  </si>
  <si>
    <t>Outcome_numer of population who are registered NHIS participants with ID cards</t>
  </si>
  <si>
    <t>Outcome_health care trainees</t>
  </si>
  <si>
    <t>Outcome_schools benefitting from school feeding programs</t>
  </si>
  <si>
    <t>Outcome_children benefitting from school feeding programs</t>
  </si>
  <si>
    <t>Outcome_attendance rising in schools with school feeding programs_percent</t>
  </si>
  <si>
    <t>Outcome_access to safe drinking water_percent</t>
  </si>
  <si>
    <t>Outcome_% of population without access to sanitation facilities</t>
  </si>
  <si>
    <t>Outcome_ranking in Transparency International Perception of Corruption Indicator</t>
  </si>
  <si>
    <t>Outcome_increase in overall tax revenues_percent</t>
  </si>
  <si>
    <t>Budget_Total_SDR Million</t>
  </si>
  <si>
    <t>Budget_Poverty Reduction Support Credit 4_SDR Million</t>
  </si>
  <si>
    <t>Budget_Poverty Reduction Support Credit 5_SDR Million</t>
  </si>
  <si>
    <t>Budget_Poverty Reduction Support Credit 6_SDR Million</t>
  </si>
  <si>
    <t>Budget_Total_USD Million</t>
  </si>
  <si>
    <t>Budget_Poverty Reduction Support Credit 4_USD Million</t>
  </si>
  <si>
    <t>Budget_Poverty Reduction Support Credit 5_USD Million</t>
  </si>
  <si>
    <t>Budget_Poverty Reduction Support Credit 6_USD Million</t>
  </si>
  <si>
    <t xml:space="preserve">POVERTY REDUCTION SUPPORT CREDIT (4-5-6) </t>
  </si>
  <si>
    <t>"The program development objectives of the PRSCs were to support the implementation of the GPRS II and facilitate the implementation of cross-cutting reforms aimed at improving the living conditions of the Ghanaian population by promoting private sector-led growth, vigorous human development, and strengthening governance and civic responsibility. "</t>
  </si>
  <si>
    <t>218 - Implementation Completion and Results Report</t>
  </si>
  <si>
    <t>Efforts to create a policy document on indigenous knowledge</t>
  </si>
  <si>
    <t>Efforts to create guidelines for intellectual property protection for indigenous knowledge</t>
  </si>
  <si>
    <t>Efforts to create background paper on Savanna NRM issues</t>
  </si>
  <si>
    <t>Efforts to develop SBSAP</t>
  </si>
  <si>
    <t>Efforts to establish herbarium at UDS</t>
  </si>
  <si>
    <t>Efforts to train and direct logistical and operational support</t>
  </si>
  <si>
    <t>Efforts to develop education and public awareness strategies</t>
  </si>
  <si>
    <t>Efforts to develop communication strategy</t>
  </si>
  <si>
    <t>Workshops organized to improve NGO/CBO capacity</t>
  </si>
  <si>
    <t>Biological corridors established</t>
  </si>
  <si>
    <t>Efforts to conduct corridor feasibility report and biological resource inventory</t>
  </si>
  <si>
    <t>Corridor community resource management committees established_communities</t>
  </si>
  <si>
    <t>Efforts to pilote CREMAs in corridor areas</t>
  </si>
  <si>
    <t>Efforts to complete accomodation for Forestry Commission staff</t>
  </si>
  <si>
    <t>CORMACs established_communities</t>
  </si>
  <si>
    <t>Efforts to conduct biological surveys and specific surveys</t>
  </si>
  <si>
    <t>Efforts to support various eco-tourism activities</t>
  </si>
  <si>
    <t>Efforts to establish CORMACs</t>
  </si>
  <si>
    <t>Efforts to provide operational support</t>
  </si>
  <si>
    <t>Unit rangers for field staff</t>
  </si>
  <si>
    <t>Efforts to provide new infrastructures</t>
  </si>
  <si>
    <t>Efforts to provide logistical support</t>
  </si>
  <si>
    <t>Efforts to create guidelines to implement CREMAs</t>
  </si>
  <si>
    <t>Management plans_forest reserves</t>
  </si>
  <si>
    <t>Efforts to provide logistical suppor for Forest Service Division</t>
  </si>
  <si>
    <t>Bee-framing established_communities</t>
  </si>
  <si>
    <t>Community nurseries established</t>
  </si>
  <si>
    <t>Efforts to support forest boundaries and maintenance</t>
  </si>
  <si>
    <t>Forest Management Commitees established_communities</t>
  </si>
  <si>
    <t>Efforts to provide office accomodations and ranger stations</t>
  </si>
  <si>
    <t>Mango orchards established_acres</t>
  </si>
  <si>
    <t>Mango orchards established_communities</t>
  </si>
  <si>
    <t>Low tillage and small ruminants programs implemented_communities</t>
  </si>
  <si>
    <t>Low tillage and small ruminants programs implemented_beneficiaries</t>
  </si>
  <si>
    <t>Farmers trained in soil and water conservation techniques</t>
  </si>
  <si>
    <t>Communities trained in soil and water conservation techniques</t>
  </si>
  <si>
    <t>Village Tree Enterprises established_communities</t>
  </si>
  <si>
    <t>Efforts to conduct healer survey</t>
  </si>
  <si>
    <t>Traditional healers trained</t>
  </si>
  <si>
    <t>Efforts to develop training manual</t>
  </si>
  <si>
    <t>Efforts to establish medicinal plant home gardens</t>
  </si>
  <si>
    <t xml:space="preserve">Efforts to establish square mile farms for conservation of identified endangered species </t>
  </si>
  <si>
    <t>THAs supported</t>
  </si>
  <si>
    <t>Leader healers trained</t>
  </si>
  <si>
    <t>Efforts to train on hygenic handling of prep, handling of patients</t>
  </si>
  <si>
    <t>Efforts to conduct inventory of endangered indigenous crops species and hotspots for in-situ conservation</t>
  </si>
  <si>
    <t xml:space="preserve">Efforts to develop manuals for the cultivation of some indigenous crop species </t>
  </si>
  <si>
    <t>Network established that introduce ICs_farmers</t>
  </si>
  <si>
    <t>Efforts to promote material for indigenous crop conservation produced</t>
  </si>
  <si>
    <t>Higher-level staff trained</t>
  </si>
  <si>
    <t>Efforts to train staff on conservation of ICs</t>
  </si>
  <si>
    <t>Outcome_districts that made reference to the SBSAP and Indigenous Knowledge Policy Paper</t>
  </si>
  <si>
    <t>Outcome_policy makers made reference to the SBSAP and Indigenous Knowledge Policy Paper</t>
  </si>
  <si>
    <t>Outcome_Management Effectiveness Score</t>
  </si>
  <si>
    <t>Outcome_Change in Management Effectiveness Score</t>
  </si>
  <si>
    <t>Outcome_family annual income_GHS per year</t>
  </si>
  <si>
    <t>Outcome_change in family annual income_GHS per year</t>
  </si>
  <si>
    <t>Outcome_families benefiting from mango plantation</t>
  </si>
  <si>
    <t>Outcome_families benefitting from alternative livelihood schemes</t>
  </si>
  <si>
    <t>Outcome_communities cultivating IC crops</t>
  </si>
  <si>
    <t>Outcome_acres of indigenous crops</t>
  </si>
  <si>
    <t>Outcome_survival rate of mango trees each year after planting_percent</t>
  </si>
  <si>
    <t>Outcome_farmers receiving assistance for Ics</t>
  </si>
  <si>
    <t>Outcome_communities receiving assistance in cultivation of medicinal plants</t>
  </si>
  <si>
    <t>Outcome_awareness level of biodiversity conservation and sustainable use of resources_percent</t>
  </si>
  <si>
    <t>Outcome_adoption rates_percent</t>
  </si>
  <si>
    <t>Budget_Policy Framework Establishment_USD_project entry</t>
  </si>
  <si>
    <t>Budget_Capacity Building and awareness creation_USD_at project entry</t>
  </si>
  <si>
    <t>Budget_Biodiversity Conservation and Sustainable
Livelihoods_USD_At Project Entry</t>
  </si>
  <si>
    <t>Budget_Project Coordination and Management_USD_At project entry</t>
  </si>
  <si>
    <t>Budget_Capacity Building and awareness creation_USD_Revised budget</t>
  </si>
  <si>
    <t>Budget_Capacity Building and Awareness Creation_Revised Budget</t>
  </si>
  <si>
    <t>Budget_Biodiversity Conservation and Sustainable
Livelihoods_USD_Revised Budget</t>
  </si>
  <si>
    <t>Budget_Project Coordination and Management_USD_Revised Budget</t>
  </si>
  <si>
    <t>Budget_Goods_USD_initial allocation</t>
  </si>
  <si>
    <t xml:space="preserve">Budget_Goods_USD_Reallocation </t>
  </si>
  <si>
    <t>Budget_Civil Works_USD_Initial Allocation</t>
  </si>
  <si>
    <t>Budget_Civil Works_USD_Reallocation</t>
  </si>
  <si>
    <t>Budget_Consultant Services, Training and Audits_USD_Initial Allocation</t>
  </si>
  <si>
    <t>Budget_Consultant Services, Training and Audits_USD_Reallocation</t>
  </si>
  <si>
    <t>Budget_Incremental Operating Costs_USD_Initial Allocation</t>
  </si>
  <si>
    <t>Budget_Incremental Operating Costs_USD_Reallocation</t>
  </si>
  <si>
    <t>Budget_Unallocated_USD_Initial Allocation</t>
  </si>
  <si>
    <t>Budget_Unallocated_USD_Reallocation</t>
  </si>
  <si>
    <t>Budget_Total_SRD</t>
  </si>
  <si>
    <t xml:space="preserve">NORTHERN SAVANNA BIODIVERSITY CONSERVATION PROJECT </t>
  </si>
  <si>
    <t>2002-2009</t>
  </si>
  <si>
    <t>"The Project Development Objective (PDO) of the project was “to improve the livelihoods and health of communities in the northern savanna zone and the environment through the conservation and sustainable use of natural resources, including medicinal plants”."</t>
  </si>
  <si>
    <t>219 - Implementation Completion and Results Report</t>
  </si>
  <si>
    <t>&gt;1</t>
  </si>
  <si>
    <t>Bolgatanga</t>
  </si>
  <si>
    <t>Mole NP</t>
  </si>
  <si>
    <t>Mole</t>
  </si>
  <si>
    <t>Gbele RR</t>
  </si>
  <si>
    <t>Gbele</t>
  </si>
  <si>
    <t>Northern Ghana</t>
  </si>
  <si>
    <t>Mawbia FR</t>
  </si>
  <si>
    <t>Kulpawn FR</t>
  </si>
  <si>
    <t>Ambalara FR</t>
  </si>
  <si>
    <t>Kenikeni FR</t>
  </si>
  <si>
    <t>Sinsabligbini</t>
  </si>
  <si>
    <t>Sinsabligbini FR</t>
  </si>
  <si>
    <t>Efforts to prepare policy documents on tolling of roads and axle load control</t>
  </si>
  <si>
    <t>Weigh bridges installed_loactions</t>
  </si>
  <si>
    <t>Efforts to prepare National Transport Policy and Strategy Documents</t>
  </si>
  <si>
    <t>Efforts to prepare a Fuel levy policy study</t>
  </si>
  <si>
    <t>Efforts to establish Masters program in road transport energy</t>
  </si>
  <si>
    <t>Efforts to launch a post-graduate program in road and transport engineering</t>
  </si>
  <si>
    <t>Engineers enrolled</t>
  </si>
  <si>
    <t>Commercial vehicle drivers whose training was upgraded</t>
  </si>
  <si>
    <t>Children trained in basic traffic survival skills</t>
  </si>
  <si>
    <t>Teachers trained in basic traffic survival skills</t>
  </si>
  <si>
    <t>Efforts to produce documentaries on road safety</t>
  </si>
  <si>
    <t>Efforts to raise awareness on road safety</t>
  </si>
  <si>
    <t>Efforts to modernize registration and testing system for drivers' license</t>
  </si>
  <si>
    <t>Efforts to develop environmental compliance program for vehicles</t>
  </si>
  <si>
    <t>Efforts to privatize testing and examination of vehicles</t>
  </si>
  <si>
    <t>Efforts to introduce written exam for drivers</t>
  </si>
  <si>
    <t>Efforts to educate communities about HIV/AIDS</t>
  </si>
  <si>
    <t>Road safety coordinators trained</t>
  </si>
  <si>
    <t>Persons consulted</t>
  </si>
  <si>
    <t>Persons consulted excluding local government and national government officials</t>
  </si>
  <si>
    <t>Heads of households consulted</t>
  </si>
  <si>
    <t>Female heads of households consulted</t>
  </si>
  <si>
    <t>Businesses consulted</t>
  </si>
  <si>
    <t>Feeder roads made maintanable_km</t>
  </si>
  <si>
    <t>Sites treated with calming devices</t>
  </si>
  <si>
    <t>Traffic signals installed</t>
  </si>
  <si>
    <t>Road line marking achieved_km</t>
  </si>
  <si>
    <t>Efforts to enact Road Traffic Act</t>
  </si>
  <si>
    <t>Efforts to create and update National road accident statistics</t>
  </si>
  <si>
    <t>Outcome_ good road condition_percent</t>
  </si>
  <si>
    <t>Outcome_fair road condition</t>
  </si>
  <si>
    <t>Outcome_poor road condition</t>
  </si>
  <si>
    <t>Outcome_fuel levy_GHS per liter</t>
  </si>
  <si>
    <t>Outcome_maintainable network of feeder roads_km</t>
  </si>
  <si>
    <t>Outcome_accident fatality rate_percent</t>
  </si>
  <si>
    <t>Outcome_routine maintenance carried out by GHA_km</t>
  </si>
  <si>
    <t>Outcome_routine maintenance carried out by DFR_km</t>
  </si>
  <si>
    <t>Outcome_routine maintenance carried out by DUR_km</t>
  </si>
  <si>
    <t>Outcome_fatality rate per 10000 vehicles_2002</t>
  </si>
  <si>
    <t>Outcome_fatality rate per 10000 vehicles_2003</t>
  </si>
  <si>
    <t>Outcome_fatality rate per 10000 vehicles_2004</t>
  </si>
  <si>
    <t>Outcome_fatality rate per 10000 vehicles_2005</t>
  </si>
  <si>
    <t>Outcome_fatality rate per 10000 vehicles_2006</t>
  </si>
  <si>
    <t>Outcome_fatality risks_deaths per 100000 population</t>
  </si>
  <si>
    <t>Outcome_good roads maintained by GHA_percent</t>
  </si>
  <si>
    <t>Outcome_good roads maintained by GHA_km</t>
  </si>
  <si>
    <t>Outcome_Fair roads maintained by GHA_percent</t>
  </si>
  <si>
    <t>Outcome_Fair roads maintained by GHA_km</t>
  </si>
  <si>
    <t>Outcome_poor roads maintained by GHA_percent</t>
  </si>
  <si>
    <t>Outcome_poor roads maintained by GHA_km</t>
  </si>
  <si>
    <t>Outcome_Roads maintained by GHA_km</t>
  </si>
  <si>
    <t>Outcome_good roads maintained by DFR_percent</t>
  </si>
  <si>
    <t>Outcome_good roads maintained by DFR_km</t>
  </si>
  <si>
    <t>Outcome_Fair roads maintained by DFR_percent</t>
  </si>
  <si>
    <t>Outcome_Fair roads maintained by DFR_km</t>
  </si>
  <si>
    <t>Outcome_poor roads maintained by DFR_percent</t>
  </si>
  <si>
    <t>Outcome_poor roads maintained by DFR_km</t>
  </si>
  <si>
    <t>Outcome_Roads maintained by DFR_km</t>
  </si>
  <si>
    <t>Outcome_good roads maintained by DUR_percent</t>
  </si>
  <si>
    <t>Outcome_good roads maintained by DUR_km</t>
  </si>
  <si>
    <t>Outcome_Fair roads maintained by DUR_percent</t>
  </si>
  <si>
    <t>Outcome_Fair roads maintained by DUR_km</t>
  </si>
  <si>
    <t>Outcome_poor roads maintained by DUR_percent</t>
  </si>
  <si>
    <t>Outcome_poor roads maintained by DUR_km</t>
  </si>
  <si>
    <t>Outcome_number of vehicles_2002</t>
  </si>
  <si>
    <t>Outcome_number of vehicles_2003</t>
  </si>
  <si>
    <t>Outcome_number of vehicles_2004</t>
  </si>
  <si>
    <t>Outcome_number of vehicles_2005</t>
  </si>
  <si>
    <t>Outcome_number of vehicles_2006</t>
  </si>
  <si>
    <t>Outcome_number of vehicles_2007</t>
  </si>
  <si>
    <t>Outcome_number of vehicles_2008</t>
  </si>
  <si>
    <t>Outcome_number of vehicles inspected_2002</t>
  </si>
  <si>
    <t>Outcome_number of vehicles inspected_2003</t>
  </si>
  <si>
    <t>Outcome_number of vehicles inspected_2004</t>
  </si>
  <si>
    <t>Outcome_number of vehicles inspected_2005</t>
  </si>
  <si>
    <t>Outcome_number of vehicles inspected_2006</t>
  </si>
  <si>
    <t>Outcome_number of vehicles inspected_2007</t>
  </si>
  <si>
    <t>Outcome_number of vehicles inspected_2008</t>
  </si>
  <si>
    <t>Outcome_number of vehicles registered_2002</t>
  </si>
  <si>
    <t>Outcome_number of vehicles registered_2003</t>
  </si>
  <si>
    <t>Outcome_number of vehicles registered_2004</t>
  </si>
  <si>
    <t>Outcome_number of vehicles registered_2005</t>
  </si>
  <si>
    <t>Outcome_number of vehicles registered_2006</t>
  </si>
  <si>
    <t>Outcome_number of vehicles registered_2007</t>
  </si>
  <si>
    <t>Outcome_number of vehicles registered_2008</t>
  </si>
  <si>
    <t>Outcome_percent of vehicles inspected_2002</t>
  </si>
  <si>
    <t>Outcome_percent of vehicles inspected_2003</t>
  </si>
  <si>
    <t>Outcome_percent of vehicles inspected_2004</t>
  </si>
  <si>
    <t>Outcome_percent of vehicles inspected_2005</t>
  </si>
  <si>
    <t>Outcome_percent of vehicles inspected_2006</t>
  </si>
  <si>
    <t>Outcome_percent of vehicles inspected_2007</t>
  </si>
  <si>
    <t>Outcome_percent of vehicles inspected_2008</t>
  </si>
  <si>
    <t>Outcome_targeted routine maintenance carried by GHA_km_Average</t>
  </si>
  <si>
    <t>Outcome_targeted routine maintenance carried by GHA_km_2002</t>
  </si>
  <si>
    <t>Outcome_targeted routine maintenance carried by GHA_km_2003</t>
  </si>
  <si>
    <t>Outcome_targeted routine maintenance carried by GHA_km_2004</t>
  </si>
  <si>
    <t>Outcome_targeted routine maintenance carried by GHA_km_2005</t>
  </si>
  <si>
    <t>Outcome_targeted routine maintenance carried by GHA_km_2006</t>
  </si>
  <si>
    <t>Outcome_targeted routine maintenance carried by GHA_km_2007</t>
  </si>
  <si>
    <t>Outcome_targeted routine maintenance carried by DFR_2002</t>
  </si>
  <si>
    <t>Outcome_targeted routine maintenance carried by DFR_2003</t>
  </si>
  <si>
    <t>Outcome_targeted routine maintenance carried by DFR_2004</t>
  </si>
  <si>
    <t>Outcome_targeted routine maintenance carried by DFR_2005</t>
  </si>
  <si>
    <t>Outcome_targeted routine maintenance carried by DFR_2006</t>
  </si>
  <si>
    <t>Outcome_targeted routine maintenance carried by DFR_2007</t>
  </si>
  <si>
    <t>Outcome_targeted routine maintenance carried by DFR_average</t>
  </si>
  <si>
    <t>Outcome_targeted routine maintenance carried by DUR_2002</t>
  </si>
  <si>
    <t>Outcome_targeted routine maintenance carried by DUR_2003</t>
  </si>
  <si>
    <t>Outcome_targeted routine maintenance carried by DUR_2004</t>
  </si>
  <si>
    <t>Outcome_targeted routine maintenance carried by DUR_2005</t>
  </si>
  <si>
    <t>Outcome_targeted routine maintenance carried by DUR_2006</t>
  </si>
  <si>
    <t>Outcome_targeted routine maintenance carried by DUR_2007</t>
  </si>
  <si>
    <t>Outcome_targeted routine maintenance carried by DUR_average</t>
  </si>
  <si>
    <t>Outcome_Periodic Maint,, Rehabilitation and Upgrading by GHA_km_2002</t>
  </si>
  <si>
    <t>Outcome_Periodic Maint,, Rehabilitation and Upgrading by GHA_km_2003</t>
  </si>
  <si>
    <t>Outcome_Periodic Maint,, Rehabilitation and Upgrading by GHA_km_2004</t>
  </si>
  <si>
    <t>Outcome_Periodic Maint,, Rehabilitation and Upgrading by GHA_km_2005</t>
  </si>
  <si>
    <t>Outcome_Periodic Maint,, Rehabilitation and Upgrading by GHA_km_2006</t>
  </si>
  <si>
    <t>Outcome_Periodic Maint,, Rehabilitation and Upgrading by GHA_km_2007</t>
  </si>
  <si>
    <t>Outcome_Periodic Maint., Rehabilitation and Upgrading by GHA_km_Total</t>
  </si>
  <si>
    <t>Outcome_Periodic Maint., Rehabilitation and Upgrading by DFR_km_2002</t>
  </si>
  <si>
    <t>Outcome_Periodic Maint., Rehabilitation and Upgrading by DFR_km_2003</t>
  </si>
  <si>
    <t>Outcome_Periodic Maint., Rehabilitation and Upgrading by DFR_km_2004</t>
  </si>
  <si>
    <t>Outcome_Periodic Maint., Rehabilitation and Upgrading by DFR_km_2005</t>
  </si>
  <si>
    <t>Outcome_Periodic Maint., Rehabilitation and Upgrading by DFR_km_2006</t>
  </si>
  <si>
    <t>Outcome_Periodic Maint., Rehabilitation and Upgrading by DFR_km_2007</t>
  </si>
  <si>
    <t>Outcome_Periodic Maint., Rehabilitation and Upgrading by DFR_km_total</t>
  </si>
  <si>
    <t>Outcome_Periodic Maint., Rehabilitation and Upgrading by DUR_km_2002</t>
  </si>
  <si>
    <t>Outcome_Periodic Maint., Rehabilitation and Upgrading by DUR_km_2003</t>
  </si>
  <si>
    <t>Outcome_Periodic Maint., Rehabilitation and Upgrading by DUR_km_2004</t>
  </si>
  <si>
    <t>Outcome_Periodic Maint., Rehabilitation and Upgrading by DUR_km_2005</t>
  </si>
  <si>
    <t>Outcome_Periodic Maint., Rehabilitation and Upgrading by DUR_km_2006</t>
  </si>
  <si>
    <t>Outcome_Periodic Maint., Rehabilitation and Upgrading by DUR_km_2007</t>
  </si>
  <si>
    <t>Outcome_Periodic Maint., Rehabilitation and Upgrading by DUR_km_total</t>
  </si>
  <si>
    <t>Outcome_Major Rehab. and Reconstruction by GHA_km_2002</t>
  </si>
  <si>
    <t>Outcome_Major Rehab. and Reconstruction by GHA_km_2003</t>
  </si>
  <si>
    <t>Outcome_Major Rehab. and Reconstruction by GHA_km_2004</t>
  </si>
  <si>
    <t>Outcome_Major Rehab. and Reconstruction by GHA_km_2005</t>
  </si>
  <si>
    <t>Outcome_Major Rehab. and Reconstruction by GHA_km_2006</t>
  </si>
  <si>
    <t>Outcome_Major Rehab. and Reconstruction by GHA_km_2007</t>
  </si>
  <si>
    <t>Outcome_Major Rehab. and Reconstruction by GHA_km_total</t>
  </si>
  <si>
    <t>Outcome_Major Rehab. and Reconstruction by DUR_km_2005</t>
  </si>
  <si>
    <t>Outcome_Major Rehab. and Reconstruction by DUR_km_2006</t>
  </si>
  <si>
    <t>Outcome_Major Rehab. and Reconstruction by DUR_km_2007</t>
  </si>
  <si>
    <t>Outcome_Major Rehab. and Reconstruction by DUR_km_total</t>
  </si>
  <si>
    <t>Outcome_percent of work carried by contract</t>
  </si>
  <si>
    <t>Budget_routine maintenance_USD</t>
  </si>
  <si>
    <t>Budget_Periodic maintenance, Minor Rehabilitation and Minor Upgrading_USD millions</t>
  </si>
  <si>
    <t>Budget_Major rehabilitation, Reconstruction &amp; upgrading_USD millions</t>
  </si>
  <si>
    <t>Budget_Traffic management and safety_USD millions</t>
  </si>
  <si>
    <t>Budget_Institutional strengthening_USD millions</t>
  </si>
  <si>
    <t>Budget_Project operation_USD millions</t>
  </si>
  <si>
    <t xml:space="preserve">ROAD SECTOR DEVELOPMENT PROJECT </t>
  </si>
  <si>
    <t>"The development objective of the Ghana Road Sector Development Program (RSDP) is to achieve sustainable improvements in the supply and performance of roads and road transport services in a regionally equitable manner. All types of roads are included: trunk roads, feeder roads and urban roads. The road works range from routine maintenance to reconstruction. To achieve better transport services, the program extends beyond road conditions to a variety of road safety measures, improved environmental practices, better reporting and information systems."</t>
  </si>
  <si>
    <t>220 - Implementation Completion and Results Report</t>
  </si>
  <si>
    <t>Anyinam-Nkawkaw</t>
  </si>
  <si>
    <t>Forest reserves identified and excluded from timber harvesting</t>
  </si>
  <si>
    <t>Forest reserves wholly protected</t>
  </si>
  <si>
    <t>Forest reserves partially covered</t>
  </si>
  <si>
    <t>GSBAs surveyed, demarcated and pillared</t>
  </si>
  <si>
    <t>PPAs surveyed, demarcated and pillared</t>
  </si>
  <si>
    <t>Efforts to write biodiversity management plans</t>
  </si>
  <si>
    <t>CBAG members trained</t>
  </si>
  <si>
    <t>Efforts to train FSD officers</t>
  </si>
  <si>
    <t>Community Biodiversity Advisory Groups (CBAGs) formed</t>
  </si>
  <si>
    <t>Efforts to conduct socioeconomic surveys</t>
  </si>
  <si>
    <t>Efforts to study ecotourism development</t>
  </si>
  <si>
    <t>Survey and videography_ number of GSBAs covered</t>
  </si>
  <si>
    <t>Studies conducted to provide modern perspectives on need for provenance protection</t>
  </si>
  <si>
    <t>Report submitted</t>
  </si>
  <si>
    <t>Efforts to conduct botanical surveys of GSBAs</t>
  </si>
  <si>
    <t>Faunal surveys of GSBAs</t>
  </si>
  <si>
    <r>
      <t xml:space="preserve">Efforts to formuate a conservation strategy for </t>
    </r>
    <r>
      <rPr>
        <i/>
        <sz val="12"/>
        <rFont val="Calibri"/>
        <family val="2"/>
        <scheme val="minor"/>
      </rPr>
      <t>Talbotiella gentii</t>
    </r>
  </si>
  <si>
    <t>Efforts to develop a Great Ape Survival Plan</t>
  </si>
  <si>
    <t>Floral and fauna surveys conducted for SDFs</t>
  </si>
  <si>
    <t>SDFs surveyed, demarcated and pillared</t>
  </si>
  <si>
    <t>Green firebreaks established_km</t>
  </si>
  <si>
    <t>Efforts to support small business enterprises</t>
  </si>
  <si>
    <t>Stakeholders who received capacity building</t>
  </si>
  <si>
    <t>GSBAs surveyed in avifauna survey</t>
  </si>
  <si>
    <t>Hectares identified and demarcated</t>
  </si>
  <si>
    <t>Beneficiaries surveyed</t>
  </si>
  <si>
    <t>Outcome_respondents saw a decreasing trend in farming, clearing and burning in the GSBAs_percent</t>
  </si>
  <si>
    <t>Outcome_respondents saw a decreasing trend in farming, clearing and burning in the GSBAs</t>
  </si>
  <si>
    <t>Outcome_respondents indicating a decreasing trend in accidental fires in GSBAs_percent</t>
  </si>
  <si>
    <t>Outcome_respondents indicating a decreasing trend in accidental fires in GSBAs</t>
  </si>
  <si>
    <t>Outcome_respondents said that the trend of game hunting in GSBAs is decreasing_percent</t>
  </si>
  <si>
    <t>Outcome_respondents said that the trend of game hunting in GSBAs is decreasing</t>
  </si>
  <si>
    <t xml:space="preserve">Outcome_respondents the trend in the production of NTFP production in the GSBAs is increasing. </t>
  </si>
  <si>
    <t>Outcome_respondents the trend in the production of NTFP production in the GSBAs is increasing_percent</t>
  </si>
  <si>
    <t>Outcome_respondents say health of GSBAs has improved_percent</t>
  </si>
  <si>
    <t>Outcome_respondents say health of GSBAs has improved</t>
  </si>
  <si>
    <t>Outcome_respondents say vegetation along banks of streams and rivers has improved_percent</t>
  </si>
  <si>
    <t>Outcome_respondents say vegetation along banks of streams and rivers has improved</t>
  </si>
  <si>
    <t>Outcome_respondents feel that their rivers and streams now hold water over longer periods_percent</t>
  </si>
  <si>
    <t>Outcome_respondents feel that their rivers and streams now hold water over longer periods</t>
  </si>
  <si>
    <t>Outcome_respondents indicated a satisfactory level of being aware of the project_percent</t>
  </si>
  <si>
    <t>Outcome_respondents indicated a satisfactory level of being aware of the project</t>
  </si>
  <si>
    <t>Outcome_respondents indicated that the project has achieved its objectives_percent</t>
  </si>
  <si>
    <t>Outcome_respondents indicated that the project has achieved its objectives</t>
  </si>
  <si>
    <t>Outcome_respondents were unequivocal that the project had benefited them_percent</t>
  </si>
  <si>
    <t>Outcome_respondents were unequivocal that the project had benefited them</t>
  </si>
  <si>
    <t>Outcome_globally threatened species protected</t>
  </si>
  <si>
    <t>Outcome_Species recorded in avifauna survey</t>
  </si>
  <si>
    <t xml:space="preserve">Outcome_Avian families recorded in avifauna survey </t>
  </si>
  <si>
    <t xml:space="preserve">Outcome_Bird Species recorded </t>
  </si>
  <si>
    <t>Outcome_Large mammal species recorded</t>
  </si>
  <si>
    <t>Outcome_Species of butterflies recorded</t>
  </si>
  <si>
    <t>Outcome_individuals who have benefitted from Community Investment Fund</t>
  </si>
  <si>
    <t>Outcome_funds disbursed through CIF_USD</t>
  </si>
  <si>
    <t>Outcome_communities and educational institutions have developed tree nurseries in all project regions</t>
  </si>
  <si>
    <t>Outcome_tourists and researchers</t>
  </si>
  <si>
    <t>Outcome_butterfly families recorded</t>
  </si>
  <si>
    <t xml:space="preserve">Outcome_mammal species protected </t>
  </si>
  <si>
    <t>Outcome_globally threatened bird species recorded</t>
  </si>
  <si>
    <t>Outcome_nationally wholly protected bird species recorded</t>
  </si>
  <si>
    <t>Budget_Civil Works Original Allocation_USD</t>
  </si>
  <si>
    <t>Budget_Civil Works Reallocation_2004_USD</t>
  </si>
  <si>
    <t>Budget_Civil Works Reallocation_2006_USD</t>
  </si>
  <si>
    <t>Budget_Civil Works Reallocation_2007_USD</t>
  </si>
  <si>
    <t>Budget_Goods Original Allocation_USD</t>
  </si>
  <si>
    <t>Budget_Goods Reallocation_2004_USD</t>
  </si>
  <si>
    <t>Budget_Goods Reallocation_2006_USD</t>
  </si>
  <si>
    <t>Budget_Goods Reallocation_2007_USD</t>
  </si>
  <si>
    <t>Budget_Consultants' services and Training Original allocation_USD</t>
  </si>
  <si>
    <t>Budget_Consultants’ services and Training Reallocation_2004_USD</t>
  </si>
  <si>
    <t>Budget_Consultants’ services and Training Reallocation_2006_USD</t>
  </si>
  <si>
    <t>Budget_Consultants’ services and Training Reallocation_2007_USD</t>
  </si>
  <si>
    <t>Budget_Sub-grant ALIF Original Allocation_USD</t>
  </si>
  <si>
    <t>Budget_Sub-grant ALIF Reallocation_2004_USD</t>
  </si>
  <si>
    <t>Budget_Sub-grant ALIF Reallocation_2006_USD</t>
  </si>
  <si>
    <t>Budget_Sub-grant ALIF Reallocation_2007_USD</t>
  </si>
  <si>
    <t>Budget_Operating Cost Original Allocation_USD</t>
  </si>
  <si>
    <t>Budget_Operating Cost Reallocation_2004_USD</t>
  </si>
  <si>
    <t>Budget_Operating Cost Reallocation_2006_USD</t>
  </si>
  <si>
    <t>Budget_Operating Cost Reallocation_2007_USD</t>
  </si>
  <si>
    <t>Budget_Unallocated Original Allocation_USD</t>
  </si>
  <si>
    <t>Budget_Unallocated Reallocation_2004_USD</t>
  </si>
  <si>
    <t>Budget_Unallocated Reallocation_2006_USD</t>
  </si>
  <si>
    <t>Budget_Unallocated Reallocation_2007_USD</t>
  </si>
  <si>
    <t xml:space="preserve">HIGH FOREST BIODIVERSITY CONSERVATION PROJECT </t>
  </si>
  <si>
    <t>1998-2007</t>
  </si>
  <si>
    <t>"Specific objectives were to: (i) protect a significant portion of forest biodiversity through implementing an ecosystem approach to management within the high forest zone that involves strengthening management of national parks and taking selected high-biodiversity forest reserves out of production; (ii) improve knowledge of the distribution and status of rare, threatened and endemic species through targeted surveys to better focus conservation measures; (iii) enhance biodiversity protection within multiple-use production forests through exclusion of critical habitats from logging; and, (iv) ensure sustainability and preserve genetic diversity of non-timber forest species that are collected by rural populations for medicinal and consumptive uses, by improved data collection, monitoring, harvest regulation, and sustainable management within forest reserves and/or at currently deforested areas at the forest margins."</t>
  </si>
  <si>
    <t>221 - Implementation Completion and Results Report</t>
  </si>
  <si>
    <t>Atewa</t>
  </si>
  <si>
    <t>Efforts to expand Penta 3 coverage</t>
  </si>
  <si>
    <t>Efforts to expand Measles coverage</t>
  </si>
  <si>
    <t>Efforts for family planning acceptors</t>
  </si>
  <si>
    <t>Efforts to expand antenatal care coverage</t>
  </si>
  <si>
    <t>Efforts to supervise delivieries</t>
  </si>
  <si>
    <t>Efforts to expand postnatal care coverage</t>
  </si>
  <si>
    <t>Efforts to audit maternal deaths</t>
  </si>
  <si>
    <t>Efforts to reduce acute flaccid paralysis non-polio rate</t>
  </si>
  <si>
    <t>Efforts to reduce materna mortality</t>
  </si>
  <si>
    <t>Efforts to exempty users from delivery fees</t>
  </si>
  <si>
    <t>Efforts to improve doctor to population ratio</t>
  </si>
  <si>
    <t>Efforts to improve nurse to population ratio</t>
  </si>
  <si>
    <t xml:space="preserve">Efforts to reallocate capital works expenditures </t>
  </si>
  <si>
    <t>Efforts to fund regional training centers</t>
  </si>
  <si>
    <t>Efforts to enhance infrastructure and support services</t>
  </si>
  <si>
    <t>Community-based Health Planning and Services zones established</t>
  </si>
  <si>
    <t>Efforts to pass Patients' Charter of Rights</t>
  </si>
  <si>
    <t>Efforts to improve regulation</t>
  </si>
  <si>
    <t>Efforts to reorganize MoH and GHS</t>
  </si>
  <si>
    <t xml:space="preserve">Outcome_Penta 3 coverage_percent_2002 </t>
  </si>
  <si>
    <t>Outcome_Penta 3 coverage_percent_2003</t>
  </si>
  <si>
    <t>Outcome_Penta 3 coverage_percent_2004</t>
  </si>
  <si>
    <t>Outcome_Penta 3 coverage_percent_2005</t>
  </si>
  <si>
    <t>Outcome_Penta 3 coverage_percent_2006</t>
  </si>
  <si>
    <t xml:space="preserve">Outcome_Measles coverage_percent_2002 </t>
  </si>
  <si>
    <t>Outcome_Measles coverage_percent_2003</t>
  </si>
  <si>
    <t>Outcome_Measles coverage_percent_2004</t>
  </si>
  <si>
    <t>Outcome_Measles coverage_percent_2005</t>
  </si>
  <si>
    <t>Outcome_Measles coverage_percent_2006</t>
  </si>
  <si>
    <t>Outcome_Family Planning Acceptors_percent_2002</t>
  </si>
  <si>
    <t>Outcome_Family Planning Acceptors_percent_2003</t>
  </si>
  <si>
    <t>Outcome_Family Planning Acceptors_percent_2004</t>
  </si>
  <si>
    <t>Outcome_Family Planning Acceptors_percent_2005</t>
  </si>
  <si>
    <t>Outcome_Family Planning Acceptors_percent_2006</t>
  </si>
  <si>
    <t>Outcome_Antenatal care coverage_percent_2002</t>
  </si>
  <si>
    <t>Outcome_Antenatal care coverage_percent_2003</t>
  </si>
  <si>
    <t>Outcome_Antenatal care coverage_percent_2004</t>
  </si>
  <si>
    <t>Outcome_Antenatal care coverage_percent_2005</t>
  </si>
  <si>
    <t>Outcome_Antenatal care coverage_percent_2006</t>
  </si>
  <si>
    <t>Outcome_Supervised deliveries_percent_2002</t>
  </si>
  <si>
    <t>Outcome_Supervised deliveries_percent_2003</t>
  </si>
  <si>
    <t>Outcome_Supervised deliveries_percent_2004</t>
  </si>
  <si>
    <t>Outcome_Supervised deliveries_percent_2005</t>
  </si>
  <si>
    <t>Outcome_Supervised deliveries_percent_2006</t>
  </si>
  <si>
    <t>Outcome_Postnatal care coverage_percent_2002</t>
  </si>
  <si>
    <t>Outcome_Postnatal care coverage_percent_2003</t>
  </si>
  <si>
    <t>Outcome_Postnatal care coverage_percent_2004</t>
  </si>
  <si>
    <t>Outcome_Postnatal care coverage_percent_2005</t>
  </si>
  <si>
    <t>Outcome_Postnatal care coverage_percent_2006</t>
  </si>
  <si>
    <t>Outcome_Maternal deaths audited_percent_2002</t>
  </si>
  <si>
    <t>Outcome_Maternal deaths audited_percent_2003</t>
  </si>
  <si>
    <t>Outcome_Maternal deaths audited_percent_2004</t>
  </si>
  <si>
    <t>Outcome_Maternal deaths audited_percent_2005</t>
  </si>
  <si>
    <t>Outcome_Maternal deaths audited_percent_2006</t>
  </si>
  <si>
    <t>Outcome_Acute flaccid paralysis (AFP) non polio rate_percent_2002</t>
  </si>
  <si>
    <t>Outcome_Acute flaccid paralysis (AFP) non polio rate_percent_2003</t>
  </si>
  <si>
    <t>Outcome_Acute flaccid paralysis (AFP) non polio rate_percent_2004</t>
  </si>
  <si>
    <t>Outcome_Acute flaccid paralysis (AFP) non polio rate_percent_2005</t>
  </si>
  <si>
    <t>Outcome_Acute flaccid paralysis (AFP) non polio rate_percent_2006</t>
  </si>
  <si>
    <t>Outcome_Tuberculosis cure rate_percent_2001</t>
  </si>
  <si>
    <t>Outcome_Tuberculosis cure rate_percent_2002</t>
  </si>
  <si>
    <t>Outcome_Tuberculosis cure rate_percent_2003</t>
  </si>
  <si>
    <t>Outcome_Tuberculosis cure rate_percent_2004</t>
  </si>
  <si>
    <t>Outcome_Tuberculosis cure rate_percent_2006</t>
  </si>
  <si>
    <t>Outcome_Guinea worm cases_2001</t>
  </si>
  <si>
    <t>Outcome_Guinea worm cases_2002</t>
  </si>
  <si>
    <t>Outcome_Guinea worm cases_2003</t>
  </si>
  <si>
    <t>Outcome_Guinea worm cases_2004</t>
  </si>
  <si>
    <t>Outcome_Guinea worm cases_2005</t>
  </si>
  <si>
    <t>Outcome_Guinea worm cases_2006</t>
  </si>
  <si>
    <t>Outcome_HIV seroprevalence_percent_2001</t>
  </si>
  <si>
    <t>Outcome_HIV seroprevalence_percent_2002</t>
  </si>
  <si>
    <t>Outcome_HIV seroprevalence_percent_2003</t>
  </si>
  <si>
    <t>Outcome_HIV seroprevalence_percent_2004</t>
  </si>
  <si>
    <t>Outcome_HIV seroprevalence_percent_2005</t>
  </si>
  <si>
    <t>Outcome_HIV seroprevalence_percent_2006</t>
  </si>
  <si>
    <t>Outcome_Under five malaria case fatality rate_percent_2001</t>
  </si>
  <si>
    <t>Outcome_Under five malaria case fatality rate_percent_2002</t>
  </si>
  <si>
    <t>Outcome_Under five malaria case fatality rate_percent_2003</t>
  </si>
  <si>
    <t>Outcome_Under five malaria case fatality rate_percent_2004</t>
  </si>
  <si>
    <t>Outcome_Under five malaria case fatality rate_percent_2005</t>
  </si>
  <si>
    <t>Outcome_Under five malaria case fatality rate_percent_2006</t>
  </si>
  <si>
    <t>Outcome_doctor to population ratio_1:number_2001</t>
  </si>
  <si>
    <t>Outcome_doctor to population ratio_1:number_2002</t>
  </si>
  <si>
    <t>Outcome_doctor to population ratio_1:number_2003</t>
  </si>
  <si>
    <t>Outcome_doctor to population ratio_1:number_2004</t>
  </si>
  <si>
    <t>Outcome_doctor to population ratio_1:number_2005</t>
  </si>
  <si>
    <t>Outcome_doctor to population ratio_1:number_2006</t>
  </si>
  <si>
    <t>Outcome_nurse to population ratio_1:number_2001</t>
  </si>
  <si>
    <t>Outcome_nurse to population ratio_1:number_2002</t>
  </si>
  <si>
    <t>Outcome_nurse to population ratio_1:number_2003</t>
  </si>
  <si>
    <t>Outcome_nurse to population ratio_1:number_2004</t>
  </si>
  <si>
    <t>Outcome_nurse to population ratio_1:number_2005</t>
  </si>
  <si>
    <t>Outcome_nurse to population ratio_1:number_2006</t>
  </si>
  <si>
    <t>Outcome_tracer drug availability_percent_2001</t>
  </si>
  <si>
    <t>Outcome_tracer drug availability_percent_2002</t>
  </si>
  <si>
    <t>Outcome_tracer drug availability_percent_2003</t>
  </si>
  <si>
    <t>Outcome_tracer drug availability_percent_2004</t>
  </si>
  <si>
    <t>Outcome_tracer drug availability_percent_2005</t>
  </si>
  <si>
    <t>Outcome_tracer drug availability_percent_2006</t>
  </si>
  <si>
    <t>Outcome_bed occupancy rates_percent_2001</t>
  </si>
  <si>
    <t>Outcome_bed occupancy rates_percent_2002</t>
  </si>
  <si>
    <t>Outcome_bed occupancy rates_percent_2003</t>
  </si>
  <si>
    <t>Outcome_bed occupancy rates_percent_2004</t>
  </si>
  <si>
    <t>Outcome_bed occupancy rates_percent_2005</t>
  </si>
  <si>
    <t>Outcome_bed occupancy rates_percent_2006</t>
  </si>
  <si>
    <t>Outcome_proportion of GOG allocations to health_percent_2001</t>
  </si>
  <si>
    <t>Outcome_proportion of GOG allocations to health_percent_2002</t>
  </si>
  <si>
    <t>Outcome_proportion of GOG allocations to health_percent_2003</t>
  </si>
  <si>
    <t>Outcome_proportion of GOG allocations to health_percent_2004</t>
  </si>
  <si>
    <t>Outcome_proportion of GOG allocations to health_percent_2005</t>
  </si>
  <si>
    <t>Outcome_proportion of GOG allocations to health_percent_2006</t>
  </si>
  <si>
    <t>Outcome_proportion of GOG recurrent budget on health_percent_2001</t>
  </si>
  <si>
    <t>Outcome_proportion of GOG recurrent budget on health_percent_2002</t>
  </si>
  <si>
    <t>Outcome_proportion of GOG recurrent budget on health_percent_2003</t>
  </si>
  <si>
    <t>Outcome_proportion of GOG recurrent budget on health_percent_2004</t>
  </si>
  <si>
    <t>Outcome_proportion of GOG recurrent budget on health_percent_2005</t>
  </si>
  <si>
    <t>Outcome_proportion of GOG recurrent budget on health_percent_2006</t>
  </si>
  <si>
    <t>Outcome_proportion of GOG health on nonsalary items_percent_2001</t>
  </si>
  <si>
    <t>Outcome_proportion of GOG health on nonsalary items_percent_2002</t>
  </si>
  <si>
    <t>Outcome_proportion of GOG health on nonsalary items_percent_2003</t>
  </si>
  <si>
    <t>Outcome_proportion of GOG health on nonsalary items_percent_2004</t>
  </si>
  <si>
    <t>Outcome_proportion of GOG health on nonsalary items_percent_2005</t>
  </si>
  <si>
    <t>Outcome_proportion of GOG health on nonsalary items_percent_2006</t>
  </si>
  <si>
    <t>Outcome_proportion spending on districts and below_percent_2002</t>
  </si>
  <si>
    <t>Outcome_proportion spending on districts and below_percent_2003</t>
  </si>
  <si>
    <t>Outcome_proportion spending on districts and below_percent_2004</t>
  </si>
  <si>
    <t>Outcome_proportion spending on districts and below_percent_2005</t>
  </si>
  <si>
    <t>Outcome_proportion spending on districts and below_percent_2006</t>
  </si>
  <si>
    <t>Outcome_proportion earmarked/total DP_percent_2001</t>
  </si>
  <si>
    <t>Outcome_proportion earmarked/total DP_percent_2002</t>
  </si>
  <si>
    <t>Outcome_proportion earmarked/total DP_percent_2003</t>
  </si>
  <si>
    <t>Outcome_proportion earmarked/total DP_percent_2004</t>
  </si>
  <si>
    <t>Outcome_proportion earmarked/total DP_percent_2005</t>
  </si>
  <si>
    <t>Outcome_proportion earmarked/total DP_percent_2006</t>
  </si>
  <si>
    <t>Outcome_proportion IGF from pre-payment schemes_percent_2001</t>
  </si>
  <si>
    <t>Outcome_proportion of Recurrent funds from GOG+HF allocated to CSO_percent_2001</t>
  </si>
  <si>
    <t>Outcome_proportion of Recurrent funds from GOG+HF allocated to CSO_percent_2005</t>
  </si>
  <si>
    <t>Outcome_proportion of Recurrent funds on exemptions_percent_2001</t>
  </si>
  <si>
    <t>Outcome_proportion of Recurrent funds on exemptions_percent_2005</t>
  </si>
  <si>
    <t>Outcome_proportion of Recurrent funds on exemptions_percent_2006</t>
  </si>
  <si>
    <t>Outcome_per capita expenditure on health_USD_2001</t>
  </si>
  <si>
    <t>Outcome_per capita expenditure on health_USD_2002</t>
  </si>
  <si>
    <t>Outcome_per capita expenditure on health_USD_2003</t>
  </si>
  <si>
    <t>Outcome_per capita expenditure on health_USD_2004</t>
  </si>
  <si>
    <t>Outcome_per capita expenditure on health_USD_2005</t>
  </si>
  <si>
    <t>Outcome_per capita expenditure on health_USD_2006</t>
  </si>
  <si>
    <t xml:space="preserve">HEALTH SECTOR PROGRAM SUPPORT PROJECT II </t>
  </si>
  <si>
    <t>"The overall objective of the 2002-2006 MOH Program of Work (POW-II) is to improve the health status of the population while reducing the geographical, socioeconomic and gender inequalities in health outcomes."</t>
  </si>
  <si>
    <t>222 - Implementation Completion and Results Report</t>
  </si>
  <si>
    <t>Efforts to improve research governance and management and financial acountability</t>
  </si>
  <si>
    <t>Efforts to introduce sustainable and competitive research funding and voluntary contributions</t>
  </si>
  <si>
    <t>Efforts to fund priority research programs</t>
  </si>
  <si>
    <t>Efforts to strengthen/rationalize scientific information systems, human resources and research infrastructure</t>
  </si>
  <si>
    <t>Efforts to decentralize front-line extension activities to District Assemblies</t>
  </si>
  <si>
    <t>Efforts to empower beneficiaries to participate in priority setting and decision making</t>
  </si>
  <si>
    <t>Efforts to establish and operate an Extension Services Development Fund</t>
  </si>
  <si>
    <t>Efforts to mainsteam gender, equity and environmental conservation issues in extension services</t>
  </si>
  <si>
    <t>Efforts to support the national initiative on prevention and control of HIV/AIDS</t>
  </si>
  <si>
    <t>Efforts to assess and realign MOFA's structure, staff skill mix and and internal processes</t>
  </si>
  <si>
    <t>Efforts to develop policies and a legal framework conducive for the development of FBOs and the operation of NGO</t>
  </si>
  <si>
    <t>Efforts to promote the development of grass-root level FBOs</t>
  </si>
  <si>
    <t>Efforts to strengthen the capacity of agencies and entities responsible for assisting the promotion and development of FBOs</t>
  </si>
  <si>
    <t>Efforts to upgrade the Cooperative College and transform it into a College of FBOs</t>
  </si>
  <si>
    <t>FBO Development Fund established</t>
  </si>
  <si>
    <t>In-depth review of Ghana's agricultural education strategy completed</t>
  </si>
  <si>
    <t>Curricula of colleges and the institutes reviewed to cater to the skill needs of the private sector</t>
  </si>
  <si>
    <t>Horticulture Export Industry Initiative developed to increase incomes of farmers and small/medium enterprises involved in the horticulture export industry</t>
  </si>
  <si>
    <t>Efforts to develop the palm oil industry</t>
  </si>
  <si>
    <t>Efforts to develop community fisheries infrastructure</t>
  </si>
  <si>
    <t>Efforts to rehabilitate irrigation schemes</t>
  </si>
  <si>
    <t>New crop varieties introduced</t>
  </si>
  <si>
    <t>New or improved farming systems introduced</t>
  </si>
  <si>
    <t>New production practices introduced</t>
  </si>
  <si>
    <t>New or improved equipment introduced</t>
  </si>
  <si>
    <t>Research projects completed</t>
  </si>
  <si>
    <t>MD2 pineapple plantlets distributed to farmers</t>
  </si>
  <si>
    <t>Farmers receiving MD2 plantlets</t>
  </si>
  <si>
    <t>Palm seedlings supplied to nurseries</t>
  </si>
  <si>
    <t>FBO executives received training</t>
  </si>
  <si>
    <t>FBOs supported for several training and economic activities</t>
  </si>
  <si>
    <t>Outcome_GDP average growth_percent</t>
  </si>
  <si>
    <t>Outcome_poverty headcount among food crop households_percent</t>
  </si>
  <si>
    <t>Outcome_poverty headcount among export crop households_percent</t>
  </si>
  <si>
    <t>Outcome_primary school net enrollment_percent</t>
  </si>
  <si>
    <t>Outcome_access to electricity_percent</t>
  </si>
  <si>
    <t>Outcome_increase in aggregate production_percent</t>
  </si>
  <si>
    <t>Outcome_expansion of cropped areas_percent</t>
  </si>
  <si>
    <t>Outcome_contribution of total factor productivity increase in production_percent</t>
  </si>
  <si>
    <t>Outcome_increase in crop yield_percent</t>
  </si>
  <si>
    <t>Outcome_increase in agricultural labor productivity_percent</t>
  </si>
  <si>
    <t>Outcome_increase value of cereals production_percent</t>
  </si>
  <si>
    <t>Outcome_increase in value of starchy crops production_percent</t>
  </si>
  <si>
    <t>Outcome_increased value of cowpea and groundnuts production_percent</t>
  </si>
  <si>
    <t>Outcome_increased value of horticultural exports_percent</t>
  </si>
  <si>
    <t>Outcome_research projects implemented</t>
  </si>
  <si>
    <t>Outcome_district specific agricultural development plans established</t>
  </si>
  <si>
    <t>Outcome_revised Fisheries Act 652 passed by Parliament</t>
  </si>
  <si>
    <t>Outcome_board of trustees established</t>
  </si>
  <si>
    <t>Outcome_projects funded under FBODF operating satisfactorily_percent</t>
  </si>
  <si>
    <t>Outcome_Research-extension linkages committees (RELCS) established</t>
  </si>
  <si>
    <t>Outcome_research projects operating satisfactorily_percent</t>
  </si>
  <si>
    <t>Outcome_agricultural colleges rehabilitated</t>
  </si>
  <si>
    <t>Outcome_Farm institutes rehabilitated</t>
  </si>
  <si>
    <t>Budget_technology generation and diffusion_USD millions</t>
  </si>
  <si>
    <t>Budget_Reform and strengthening of MOFA and district assemblies_USD millions</t>
  </si>
  <si>
    <t>Budget_Development of farmer-based organizations_USD millions</t>
  </si>
  <si>
    <t>Budget_Strengthening agricultural education and training_USD millions</t>
  </si>
  <si>
    <t>Budget_International Development Association_Actual/Latest Estimate_USD millions</t>
  </si>
  <si>
    <t>Agricultural Services Subsector Investment Project</t>
  </si>
  <si>
    <t>2001 - 2007</t>
  </si>
  <si>
    <t>Improve rural income generation through increased agricultural productivity and diversification and enhanced farmer participation in production and marketing</t>
  </si>
  <si>
    <t>223 - Implementation Completion and Results Report</t>
  </si>
  <si>
    <t>Survey completed of regulatory and administrative costs of business to prepare an action plan for reducing transaction costs of business</t>
  </si>
  <si>
    <t>School mapping exercises completed with the objective of improving the targeting of budgetary resources</t>
  </si>
  <si>
    <t>Procurement Bill submitted to Parliament to provide the legal framework for ensuring that public resources are used to finance quality expenditures</t>
  </si>
  <si>
    <t>New computerized budget and expenditure accounting and information system (BPMES) was made operational in the Ministry of Finance and Economic Planning and at the Controller's and Accounting General Department to improve the efficiency in managing public expenditure</t>
  </si>
  <si>
    <t>Efforts to launch power sector reform</t>
  </si>
  <si>
    <t>Public-private partnership plan implemented</t>
  </si>
  <si>
    <t>Customs procedures automated to speed up clearance times</t>
  </si>
  <si>
    <t>Developed and began implementation of a Cabinet approved private sector development strategy with an action plan to remove key regulatory and administrative barriers for business development</t>
  </si>
  <si>
    <t>Efforts to establish incentive schemes, including scholarships, to enable girls to complete primary school in deprived disticts</t>
  </si>
  <si>
    <t>Exemption polcy implemented on maternal deliveries in deprived regions</t>
  </si>
  <si>
    <t>New health recurrent expenditure allocation formula approved</t>
  </si>
  <si>
    <t>Public Procurement Institutions established to ensure value for money in government purchases</t>
  </si>
  <si>
    <t>Policy statement issued to Cabinet on public sector reform</t>
  </si>
  <si>
    <t>Efforts to expand BPEMS to cover the Ministries of Education, Health, and Roads and Transport</t>
  </si>
  <si>
    <t>Efforts to issue requests for proposals for bidders for the performance-baed ECG Management of Support Services Agreements</t>
  </si>
  <si>
    <t>Efforts to transform the VRA into two separate companies</t>
  </si>
  <si>
    <t>Efforts to strengthen the institutional framework for the implementation of the PSDS action plan</t>
  </si>
  <si>
    <t>Completed and began implementation of the National Trade Policy</t>
  </si>
  <si>
    <t>Land Registries established</t>
  </si>
  <si>
    <t>Efforts to expand GCMS/GCNet facilities</t>
  </si>
  <si>
    <t>Automation of Registrar-General's department completed</t>
  </si>
  <si>
    <t>Efforts to eliminate all government-controlled fees for girls in public primary schools in deprived districts and in all public primary schools for the disabled</t>
  </si>
  <si>
    <t>Efforts to introduce capitation grants for girls in public primary schools in deprived districts and in all public primary schools for the disabled</t>
  </si>
  <si>
    <t>Efforts to assess health professional attraction and retention</t>
  </si>
  <si>
    <t>Efforts to decentralize management of human resources</t>
  </si>
  <si>
    <t>Efforts to finalize and implement a professional HR framework</t>
  </si>
  <si>
    <t>Efforts to develop and commence implemention of a communications strategy</t>
  </si>
  <si>
    <t>Efforts to restructure organization of the civil service</t>
  </si>
  <si>
    <t xml:space="preserve">Regulatory framework established for subvented agencies </t>
  </si>
  <si>
    <t>Efforts to restructure subvented agencies</t>
  </si>
  <si>
    <t>Efforts to strengthen systems for payroll management and control</t>
  </si>
  <si>
    <t>Efforts to develop and implement systems for capture and management of subverted agencies payroll data</t>
  </si>
  <si>
    <t>Efforts to clarify institutional responsibilities for payroll and personnel database management</t>
  </si>
  <si>
    <t>Efforts to develop guidelines and procedures for more comprehensive collation of annual financial accounts comprised of the consolidated fund, statutory funds, and funds for donor funded sector projects and programs</t>
  </si>
  <si>
    <t>Efforts to increase the share of the budget dedicated to non-salary poverty-related domestically-financed expenditures</t>
  </si>
  <si>
    <t>Efforts to fully operationalize Public Procurement Institutions with MDAs</t>
  </si>
  <si>
    <t>Automatic tariff adjustment mechanism implemented</t>
  </si>
  <si>
    <t>Outcome_Electricity tariffs raised_percent</t>
  </si>
  <si>
    <t>Outcome_Power sector reform approved by cabinet</t>
  </si>
  <si>
    <t>Outcome_Central Internal Audit Agency Bill approved by Cabinet</t>
  </si>
  <si>
    <t>Outcome_GDP Growth_percent</t>
  </si>
  <si>
    <t>Outcome_GDP growth per capita_Percent</t>
  </si>
  <si>
    <t>Outcome_Domestically financed public spending on pro-poor services_percent</t>
  </si>
  <si>
    <t>Outcome_Inflation_percent</t>
  </si>
  <si>
    <t>Outcome_ECG System losses_percent</t>
  </si>
  <si>
    <t>Outcome_time to register a new business_days</t>
  </si>
  <si>
    <t>Outcome_gross primary enrollment rates_percent</t>
  </si>
  <si>
    <t>Outcome_Supervised maternal deliveries_percent</t>
  </si>
  <si>
    <t>Outcome_HIV/AIDS prevalence rate among pregnant women_percent</t>
  </si>
  <si>
    <t>Outcome_under-five mortality rate from malaria_percent</t>
  </si>
  <si>
    <t>Outcome_Gross investment/GDP_percent</t>
  </si>
  <si>
    <t>Outcome_gross national savings/gdp_percent</t>
  </si>
  <si>
    <t>Outcome_credit to private sector as share of domestic credit_percent</t>
  </si>
  <si>
    <t>Outcome_non traditonal exports_USD millions</t>
  </si>
  <si>
    <t>Outcome_forest cover_ha</t>
  </si>
  <si>
    <t>Outcome_pupil:teacher ratio</t>
  </si>
  <si>
    <t>Outcome_pupil:textbook ratio</t>
  </si>
  <si>
    <t>Outcome_proportion of non-salary budget increased in deprived districts_percent</t>
  </si>
  <si>
    <t>Outcome_non-salary expenditures as share of total expenditures in the education sector_percent</t>
  </si>
  <si>
    <t>Outcome_non-salary expenditure as share of total discretionary budget_percent</t>
  </si>
  <si>
    <t>Outcome_ratio of population to nurses</t>
  </si>
  <si>
    <t>Outcome_ratio of population to doctors</t>
  </si>
  <si>
    <t>Outcome_National Health Insurance scheme coverage_percent</t>
  </si>
  <si>
    <t>Outcome_population with access to safe water_percent</t>
  </si>
  <si>
    <t>Outcome_rural population with access to safe water_percent</t>
  </si>
  <si>
    <t>Outcome_Whistleblower and Freedom of Information acts passed</t>
  </si>
  <si>
    <t>Outcome_financial administration act passed</t>
  </si>
  <si>
    <t>Budget_Staff costs_USD thousands</t>
  </si>
  <si>
    <t>Budget_total_USD Millions</t>
  </si>
  <si>
    <t>Poverty Reduction Support Credit (1-3)</t>
  </si>
  <si>
    <t>2003 - 2006</t>
  </si>
  <si>
    <t>Improving the living conditions of the population through three components: (i) the promotion of growth, income and employment; (ii) improving service delivery for human development; and (iii) improving governance and public sector reform.</t>
  </si>
  <si>
    <t>224 - Implementation Completion and Results Report</t>
  </si>
  <si>
    <t>Takoradi and Tema ports</t>
  </si>
  <si>
    <t>Aflao and Elubo</t>
  </si>
  <si>
    <t>northern</t>
  </si>
  <si>
    <t>upper east</t>
  </si>
  <si>
    <t>upper west</t>
  </si>
  <si>
    <t>Number of contracts negotiated and/or signed by Districts and/or community</t>
  </si>
  <si>
    <t>Number of service providers trained and/or operational at the District/Community levels</t>
  </si>
  <si>
    <t>WSDBs trained</t>
  </si>
  <si>
    <t>Number of gender-balanced WATSAN communities and/or Water Boards trained and functioning</t>
  </si>
  <si>
    <t xml:space="preserve">Number of handpumps fitted </t>
  </si>
  <si>
    <t>Number of Latrine Artisans trained</t>
  </si>
  <si>
    <t>Number of Hand-Dug Well Contractors trained</t>
  </si>
  <si>
    <t>Number of Area Mechanics Trained</t>
  </si>
  <si>
    <t>Number of Small Town operators trained</t>
  </si>
  <si>
    <t>Number of pre-selected communities for sub-project implementation</t>
  </si>
  <si>
    <t>Number of pre-selected communities that submit acceptable proposals which are appraised, approved, and funded by DA</t>
  </si>
  <si>
    <t>Number of boreholes drilled</t>
  </si>
  <si>
    <t>Number of hand dug wells built</t>
  </si>
  <si>
    <t>Number of Small Towns Systems rehabilitated</t>
  </si>
  <si>
    <t>Number of Household Latrines completed</t>
  </si>
  <si>
    <t>Contracts Issued to the Private Sector by Das</t>
  </si>
  <si>
    <t>Number of School Latrines Completed</t>
  </si>
  <si>
    <t>Outcome_number of communities adequately, using, managing, and sustaining improved service</t>
  </si>
  <si>
    <t xml:space="preserve">Outcome_Number of people with access to CWS and adequately using, managing, and sustaining their improved services </t>
  </si>
  <si>
    <t>Outcome_districts with functioning private sector delivery system of goods and services to support and sustain CWS</t>
  </si>
  <si>
    <t>Outcome_Districts actively implementing water and sanitation programs</t>
  </si>
  <si>
    <t>Outcome_Communities adequately using and managing water facilities</t>
  </si>
  <si>
    <t>Outcome_People provided access to safe water supply</t>
  </si>
  <si>
    <t>Community Sub-projects_USD (million)</t>
  </si>
  <si>
    <t>Sector strengthening_USD (million)</t>
  </si>
  <si>
    <t>Program Management_USD (million)</t>
  </si>
  <si>
    <t>Physical Facilities_USD (million)</t>
  </si>
  <si>
    <t>Community Development_USD (million)</t>
  </si>
  <si>
    <t>Second Community Water and Sanitation</t>
  </si>
  <si>
    <t>1999-2003</t>
  </si>
  <si>
    <t>To increase access and achieve effective and sustained use of improved community water supply and sanitation services in villages and small towns in four regions, namely Ashanti, Brong Ahafo, Upper East and Upper West Regions.</t>
  </si>
  <si>
    <t>Public toilets rehabilitated_seats</t>
  </si>
  <si>
    <t>Public toilets constructed_seats</t>
  </si>
  <si>
    <t>Liquid waste management equipment acquisitions</t>
  </si>
  <si>
    <t>Urinals constructed</t>
  </si>
  <si>
    <t>Bathhouses constructed</t>
  </si>
  <si>
    <t>Solid Waste collection trucks acquisitions</t>
  </si>
  <si>
    <t>Communal containers acquisitions</t>
  </si>
  <si>
    <t>Evacuation of solid waste dumps in towns</t>
  </si>
  <si>
    <t>Hardstandings</t>
  </si>
  <si>
    <t>Rehabilitated town roads_km</t>
  </si>
  <si>
    <t>Reconstructed storm drains_km</t>
  </si>
  <si>
    <t>Security lights provided in public places</t>
  </si>
  <si>
    <t>Walkways and drains provided_sq m</t>
  </si>
  <si>
    <t>Open sheds provided</t>
  </si>
  <si>
    <t>Lockable stores provided</t>
  </si>
  <si>
    <t>Paving provided_Sqm</t>
  </si>
  <si>
    <t>Waiting sheds provided</t>
  </si>
  <si>
    <t>Training days provided</t>
  </si>
  <si>
    <t>Training costs_USD million</t>
  </si>
  <si>
    <t>Technical assistance costs_USD million</t>
  </si>
  <si>
    <t>Mapping costs_USD million</t>
  </si>
  <si>
    <t>Infrastructure and Municipal Services Sub-Projects costs_USD million</t>
  </si>
  <si>
    <t>Implementation support costs_USD million</t>
  </si>
  <si>
    <t>Urban 5 Project in Support of the First Phase of the Urban Development Program</t>
  </si>
  <si>
    <t>2000-2004</t>
  </si>
  <si>
    <t>To strengthen the technical, financial and management capacities of the 23 participating District Assemblies (DAs) and to finance the provision and/or rehabiliation of basic infrastructure</t>
  </si>
  <si>
    <t>Dunkwa, Savelugu Nsawam</t>
  </si>
  <si>
    <t>Berekum, Akwatia, Yendi</t>
  </si>
  <si>
    <t>Mampong</t>
  </si>
  <si>
    <t>Winneba, Asamakese</t>
  </si>
  <si>
    <t>Asamankese</t>
  </si>
  <si>
    <t>Prestea</t>
  </si>
  <si>
    <t>Asamankese and Begoro</t>
  </si>
  <si>
    <t>Berekum, Begoro, Akwatia, Tarkwa</t>
  </si>
  <si>
    <t>Dugouts/dams constructed or rehabilitated</t>
  </si>
  <si>
    <t>Boreholes constructed</t>
  </si>
  <si>
    <t>Hand dug wells constructed</t>
  </si>
  <si>
    <t>Irrigation pumps and accessories provided</t>
  </si>
  <si>
    <t>Community watershed management committees trained</t>
  </si>
  <si>
    <t>Water and sanitation committees put in place</t>
  </si>
  <si>
    <t>Area of lowland intensification_hectares</t>
  </si>
  <si>
    <t>Outcome_Incremental crop production for beneficiaries with irrigation facilities_percent</t>
  </si>
  <si>
    <t xml:space="preserve">Outcome_Yields increased for vegetables through supplemental irrigation_percent
</t>
  </si>
  <si>
    <t>Outcome_Dry season crop intensification for vegetables_harvest</t>
  </si>
  <si>
    <t>Outcome_Increase in access to safe water_villages</t>
  </si>
  <si>
    <t>Local capacity strengthened  (catchment area and slopes of reservoirs and dugouts protected, boreholes properly maintained)_percent</t>
  </si>
  <si>
    <t>Budget_total_USD million</t>
  </si>
  <si>
    <t>Rural water infrastructure</t>
  </si>
  <si>
    <t>The project would support the integrated development and
management of water resources, including catchment management and other water conservation practices, and
investments for the rational use of water for agriculture, livestock and human consumption including small dams,
dugouts, boreholes, hand-dug wells, streamflow diversion and pumping to support small-scale irrigation in the dry
season, and rainfall conservation and management for more effective use in rain-fed crop production.</t>
  </si>
  <si>
    <t>229 - Implementation Completion Report</t>
  </si>
  <si>
    <t>Feeder roads rehabilitated_kilometers</t>
  </si>
  <si>
    <t>Tracks and trails constructed</t>
  </si>
  <si>
    <t>Units of IMTs provided</t>
  </si>
  <si>
    <t>Additional IMT beneficiaries trained in management operation and maintenance</t>
  </si>
  <si>
    <t>Community leaders (representatives) trained in maintenance of farm tracks</t>
  </si>
  <si>
    <t>Outcome_Rural incomes increased_percent</t>
  </si>
  <si>
    <t>Outcome_Vehicle access to rural communities increased_percent</t>
  </si>
  <si>
    <t xml:space="preserve">Outcome_Greater vehicle access to participating communities_percent
</t>
  </si>
  <si>
    <t xml:space="preserve">Outcome_Reduced headloading by women and children/1_percent
</t>
  </si>
  <si>
    <t>Outcome_Delay in evacuating surpluses reduced_percent</t>
  </si>
  <si>
    <t>Rural Transport Infrastructure</t>
  </si>
  <si>
    <t>The project would support selective rehabilitation and spot
improvements of degraded feeder roads, the development of village tracks and trails (VTTs) linking farms to
villages that would permit the use of simple wheeled vehicles for reducing the drudgery of head portage (a task
performed mainly by women and children), and a pilot program to develop Intermediate Means of Transportation
(IMTs) for the rural poor to increase the efficiency of evacuating produce from farms to villages and onwards to
markets.</t>
  </si>
  <si>
    <t>Construction of markets</t>
  </si>
  <si>
    <t xml:space="preserve">Agro-processing machines/equipment installed
</t>
  </si>
  <si>
    <t>Increase in new cribs and drying floors</t>
  </si>
  <si>
    <t>Improved community level storage facilities constructed</t>
  </si>
  <si>
    <t>No of common groups benefiting from post-harvest infrastructure increased</t>
  </si>
  <si>
    <t>No of markets constructed</t>
  </si>
  <si>
    <t>Outcome_Capacity enhanced and empowerment fostered _percent</t>
  </si>
  <si>
    <t>Rural Post-Harvest Infrastructure</t>
  </si>
  <si>
    <t>The project would support the development of on-farm
and village-level drying facilities to reduce post harvest losses, on-farm and community storage, and other
village-level market infrastructure for more efficient marketing of produce, appropriate facilities for processing
crops, livestock and fisheries products to increase their quality, shelf life and market value, and income-generating
activities targeted at the poorest segments of the rural population to enable them to enhance their incomes.</t>
  </si>
  <si>
    <t>NGOs providing technical assistance for project implementation</t>
  </si>
  <si>
    <t>Traditional leaders participating in the project, trained in participatory community identification, planning, implementation and management of projects</t>
  </si>
  <si>
    <t>Number of communities reached through IEC strategies</t>
  </si>
  <si>
    <t>Total number of individual reached by IEC campaign</t>
  </si>
  <si>
    <t>Districts covered by the project_percent</t>
  </si>
  <si>
    <t>Coverage of communities participating within district</t>
  </si>
  <si>
    <t>NGOs trained to assume support role effectively</t>
  </si>
  <si>
    <t xml:space="preserve">Training/sensitization of 110 DAs completed </t>
  </si>
  <si>
    <t>District assembly members trained in project implementation mechanisms and procurement</t>
  </si>
  <si>
    <t xml:space="preserve">District Planning Officers trained in decentralization, participatory and strategic planning skills </t>
  </si>
  <si>
    <t>District Finance Officers trained in financial management</t>
  </si>
  <si>
    <t>Beneficiary groups trained in group development, business management and O&amp;M</t>
  </si>
  <si>
    <t>Outcome_DAs capable of independent setting of development priorities _percent of district assembly</t>
  </si>
  <si>
    <t>Outcome_DAs with improved district administration _percent of district assembly</t>
  </si>
  <si>
    <t>Outcome_DAs with improved financial management_percent of district assembly</t>
  </si>
  <si>
    <t xml:space="preserve">Outcome_Participating villages capable of undertaking new projects with own funds, without relying on outside assistance_percent
</t>
  </si>
  <si>
    <t>Outcome_Facilities are properly run by beneficiaries_percent</t>
  </si>
  <si>
    <t>Outcome_Increased capacity of communities for planning, negotiation and O&amp;M_area councils</t>
  </si>
  <si>
    <t>Outcome_Capacity enhanced and empowerment fostered at village level _villages</t>
  </si>
  <si>
    <t>Institutional Strengthening</t>
  </si>
  <si>
    <t>The project would support capacity building within District Assemblies
(DAs) to strengthen their planning and financial management of rural infrastructure; strengthen NGOs and other
community based organizations (CBOs) to provide more effective implementation support to beneficiary
communities and groups in developing sustainable rural infrastructure; and empower beneficiary associations and
groups to take direct responsibility for the sustainable operations and maintenance of rural infrastructure.</t>
  </si>
  <si>
    <t>Survey of regulatory and administrative costs of doing business</t>
  </si>
  <si>
    <t>Outcome_increase in electricity tariffs_percent</t>
  </si>
  <si>
    <t>Power sector reform receiving cabinet approval</t>
  </si>
  <si>
    <t>Budget_Credit_USD$million</t>
  </si>
  <si>
    <t>Budget_Grant_USD$million</t>
  </si>
  <si>
    <t>Growth, income and employment promotion</t>
  </si>
  <si>
    <t>2003-2004</t>
  </si>
  <si>
    <t>focused on ensuring progress on macroeconomic stability and pro-poor growth by eliminating factors inhibiting growth.</t>
  </si>
  <si>
    <t>230 - Implementation Completion Report</t>
  </si>
  <si>
    <t>Completion of the school mapping exercise_district</t>
  </si>
  <si>
    <t>Implementation of the fee exemption policy for maternal deliveries_regions</t>
  </si>
  <si>
    <t>Community-Based Health Planning Services Launch</t>
  </si>
  <si>
    <t>Human service delivery improvement</t>
  </si>
  <si>
    <t>measures aimed at improving service delivery in education, health and social protection.</t>
  </si>
  <si>
    <t>Submission of bill supporting greater decentralization of government</t>
  </si>
  <si>
    <t>Review of public sector programs to align with GPRS</t>
  </si>
  <si>
    <t>Census of public sector employees launch</t>
  </si>
  <si>
    <t>Financial Administration Bill submission</t>
  </si>
  <si>
    <t>More standardized and independent audit function with cabinet approval</t>
  </si>
  <si>
    <t>Bill submission to ensure value for money</t>
  </si>
  <si>
    <t>Computerized budget and public expenditure accounting and information system</t>
  </si>
  <si>
    <t>Governance and public sector management strengthening</t>
  </si>
  <si>
    <t>actions designed to: (i) strengthen the institutions of participatory democracy and accountable rule; and (ii)improve the efficiency of the public services and the quality of public expenditure management.</t>
  </si>
  <si>
    <t>Waste Management Departments are established and performing effectively_towns</t>
  </si>
  <si>
    <t>Built house hold toilets (drop holes)</t>
  </si>
  <si>
    <t>Built school toilets</t>
  </si>
  <si>
    <t>Built Public toilets</t>
  </si>
  <si>
    <t>Completed roads_unit_meters</t>
  </si>
  <si>
    <t>Completed drains_meters</t>
  </si>
  <si>
    <t>Installed pipeline_meters</t>
  </si>
  <si>
    <t>Provided standpipes</t>
  </si>
  <si>
    <t>Installed streetlights</t>
  </si>
  <si>
    <t>Constructed an abattoir</t>
  </si>
  <si>
    <t>Efforts to train, provide technical assistance and on the job coaching</t>
  </si>
  <si>
    <t>Hired professionals for MLGRD</t>
  </si>
  <si>
    <t>Hired professionals for MA's</t>
  </si>
  <si>
    <t>Completed sanitary landfills</t>
  </si>
  <si>
    <t>Outcome_Drain maintenance program established in every project town</t>
  </si>
  <si>
    <t>Outcome_Percent change in discard capacity_%</t>
  </si>
  <si>
    <t>Outcome_decrease in average distance from water supply mains_unit_meter</t>
  </si>
  <si>
    <t>Outcome_decrease in proportion of households dependent on illegal connections</t>
  </si>
  <si>
    <t>Outcome_decrease in length of service connections_unit_meters</t>
  </si>
  <si>
    <t>Urban Environmental Sanitation</t>
  </si>
  <si>
    <t>1996-2003</t>
  </si>
  <si>
    <t>(a) Promote productivity and raise living standards in Ghana’s major cities, especially for lower-income people, by improving drainage, sanitation, and solid waste services. (b) Help establish better institutional and financing mechanisms and more effective policy frameworks so that improvements are sustained over time. (c) Build capacity of the Metropolitan and Municipal Assemblies to manage environmental sanitation services.</t>
  </si>
  <si>
    <t>231- Implementation and Completion and Results Report</t>
  </si>
  <si>
    <t>Tema</t>
  </si>
  <si>
    <t>Sekondi-Takoradi</t>
  </si>
  <si>
    <t>Kumasi</t>
  </si>
  <si>
    <t>Tamale</t>
  </si>
  <si>
    <t xml:space="preserve">Tamale </t>
  </si>
  <si>
    <t xml:space="preserve">Tema's East Ashaiman </t>
  </si>
  <si>
    <t>Takoradi</t>
  </si>
  <si>
    <t>Kumasai</t>
  </si>
  <si>
    <t>Completed priority reserve management plans</t>
  </si>
  <si>
    <t>Efforts to complete a log export ban study</t>
  </si>
  <si>
    <t>Planned community based pilots</t>
  </si>
  <si>
    <t>Planned priority off-reserve watersheds</t>
  </si>
  <si>
    <t>Completed management plans</t>
  </si>
  <si>
    <t>Effort to lift a 45% duty on imported timber</t>
  </si>
  <si>
    <t>Effort to develop a log-tracking system</t>
  </si>
  <si>
    <t>Established new divisions under the Forest Commission</t>
  </si>
  <si>
    <t>Completed integrated resource inventories</t>
  </si>
  <si>
    <t>Efforts to hold a series of workshops</t>
  </si>
  <si>
    <t>Completed of socio-economic and biological surveys</t>
  </si>
  <si>
    <t>Completed residential areas for staff</t>
  </si>
  <si>
    <t>Built bungalo</t>
  </si>
  <si>
    <t>Built rehabilitated quarters</t>
  </si>
  <si>
    <t>Efforts to rehabilitate forest offices</t>
  </si>
  <si>
    <t>Efforts to set up technology systems demonstration center</t>
  </si>
  <si>
    <t>Prepared integrated watershed management plans</t>
  </si>
  <si>
    <t>farmers in 12 pilot communities were taught soil and water management techniques including soil bunding, crop rotation, mulching, preservation and
agroforestry techniques;</t>
  </si>
  <si>
    <t>Completed enrichment planting in degraded forest reserves_hectares</t>
  </si>
  <si>
    <t>Established woodlots_hectares</t>
  </si>
  <si>
    <t>set aside and protected  woodlands outside the reserves  from fires and governed by local by-laws and regulations_hectares</t>
  </si>
  <si>
    <t>assisted pilot communities with materials, training and simple tools, to operate their own nurseries;</t>
  </si>
  <si>
    <t>Efforts to establish local community natural resource management committees</t>
  </si>
  <si>
    <t>Planted exotic tree species to ensure rapid re-growth_hectares</t>
  </si>
  <si>
    <t>Efforts to repair or replace to ensure boundary pillars proper demarcation of the reserves;</t>
  </si>
  <si>
    <t>Woodfuel producing and trading associations were formed and strengthened</t>
  </si>
  <si>
    <t xml:space="preserve">Formed Community Natural Resources Management Committees (CONSARs) </t>
  </si>
  <si>
    <t>Efforts to accomplish training programs and information systems to account for woodfuel
levy fuels</t>
  </si>
  <si>
    <t>Surveyed woodlands outside the reserve_hectares</t>
  </si>
  <si>
    <t>Developed District Energy Profiles</t>
  </si>
  <si>
    <t xml:space="preserve"> establishe woodlots_hectares</t>
  </si>
  <si>
    <t>assisted farmers to establish agroforestry woodlots on farms_farmers</t>
  </si>
  <si>
    <t>established woodfuel plantation of cassia and teak_hectares</t>
  </si>
  <si>
    <t>Efforts to establish and make functional wildlife education resource</t>
  </si>
  <si>
    <t>identified and excluded from timber harvesting forest reserves</t>
  </si>
  <si>
    <t>demarcation and pillaring of GSBA/SDFs</t>
  </si>
  <si>
    <t>work has been completed on forest reserves</t>
  </si>
  <si>
    <t>staff members have been sent overseas to complete training in pollution control management and urban air quality, industrial waste management and environment and mining.</t>
  </si>
  <si>
    <t xml:space="preserve"> sponsored a saff member to pursue a Masters in International Maritime Law.</t>
  </si>
  <si>
    <t>successfully installed Regional EIS systems in regions</t>
  </si>
  <si>
    <t xml:space="preserve">Efforts to successfully set up The National Framework for Geospatial Information Management (NAFGIM)  as the Spatial Data Infrastructure </t>
  </si>
  <si>
    <t>Outcome_wildlife fees increased_%</t>
  </si>
  <si>
    <t>Outcome_increase in number of visiters</t>
  </si>
  <si>
    <t>Recruited consultants to aid with the transformation process</t>
  </si>
  <si>
    <t>Outcome_incremental benefit to the Forestry Commission_USD</t>
  </si>
  <si>
    <t>Outcome_incremental benefit to forest owners_USD</t>
  </si>
  <si>
    <t>Outcome_ cultivated soya_unit_hectares</t>
  </si>
  <si>
    <t>Outcome_ cultivated cowpea_unit_hectares</t>
  </si>
  <si>
    <t>Outcome_ cultivated maize_unit_hectares</t>
  </si>
  <si>
    <t>Outcome_total incremental revenue_unit_USD per year</t>
  </si>
  <si>
    <t>Outcome_beneficiaries of micro-project activities in improved bee-keeping, production and marketing of Shea Butter, rice processing and dry season gardening_unit_persons</t>
  </si>
  <si>
    <t>Outcome_registered expressions of interest</t>
  </si>
  <si>
    <t>Outcome_total incremental revenue_USD</t>
  </si>
  <si>
    <t>Outcome_raised timber stumpage_USD</t>
  </si>
  <si>
    <t>Outcome_price of logs increased_USD/m^3</t>
  </si>
  <si>
    <t>Outcome_revenue collection rates improved_%</t>
  </si>
  <si>
    <t>Outcome_stumpage fee collection increased_%</t>
  </si>
  <si>
    <t>Outcome_final management plans completed</t>
  </si>
  <si>
    <t>Outcome_revision of benefit sharing arragements for natural forest time revenue yielded an incremental benefit to stool landowners_USD</t>
  </si>
  <si>
    <t>Outcome_collected sufficient seeds for_hectares</t>
  </si>
  <si>
    <t>Outcome_Agumatsa Wildlife Sanctuary increased revenue_GHS</t>
  </si>
  <si>
    <t>Outcome_Shai Hills Resource Reserve increase in revenue_GHS</t>
  </si>
  <si>
    <t>Outcome_Kakum National Park increase in revenue_GHS</t>
  </si>
  <si>
    <t>Natural Resource Management</t>
  </si>
  <si>
    <t>restructuring and strengthening sector institutions, (b) finalizing policy reform and enacting legislation related to resource
pricing, (c) forest concession allocation and management and (d) piloting collaborative resource
management programs.</t>
  </si>
  <si>
    <t>232 - Implementation Completion and Results Report</t>
  </si>
  <si>
    <t>Wa</t>
  </si>
  <si>
    <t>Pwalugu</t>
  </si>
  <si>
    <t>Tamale, Wa, Bolgatanga, Wulugu</t>
  </si>
  <si>
    <t>Volta region</t>
  </si>
  <si>
    <t>Volta</t>
  </si>
  <si>
    <t>Efforts to Strengthen the Department of fisheries</t>
  </si>
  <si>
    <t>Efforts to build national capacity for stock assessment of marine fisheries</t>
  </si>
  <si>
    <t>Efforts to support improved management and development of lake fisheries</t>
  </si>
  <si>
    <t>Efforts to monitor, control and surveill</t>
  </si>
  <si>
    <t>Revenue from license fees 1996_cedis_millions</t>
  </si>
  <si>
    <t>Revenue from license fees 2002_cedis_millions</t>
  </si>
  <si>
    <t>additional staff for divisions</t>
  </si>
  <si>
    <t>total staff capacity</t>
  </si>
  <si>
    <t>staffed tranferred to RADUS and DADUs</t>
  </si>
  <si>
    <t>Residential units constructed or rehabilitated</t>
  </si>
  <si>
    <t>Residential units constructed or rehabilitated_percent</t>
  </si>
  <si>
    <t>Offices constructed or rehabilitated</t>
  </si>
  <si>
    <t>Offices constructed or rehabilitated_percent</t>
  </si>
  <si>
    <t>Community-based fisheries management communities (CBFMCs) visited</t>
  </si>
  <si>
    <t>Community-based fisheries management communities (CBFMCs) formed along the coast</t>
  </si>
  <si>
    <t>Energetic awareness campain landing sites</t>
  </si>
  <si>
    <t>Canoe frame surveys completed</t>
  </si>
  <si>
    <t>Increase in number of canoes_percent</t>
  </si>
  <si>
    <t>Number of canoes 1997</t>
  </si>
  <si>
    <t>Number of canoes 2001</t>
  </si>
  <si>
    <t>Canoe frame and gear surveys conducted</t>
  </si>
  <si>
    <t>Number of villages along Volta Lake</t>
  </si>
  <si>
    <t>Types of fishing motories and non motorized planked canoes and boats identified</t>
  </si>
  <si>
    <t>Number of fishermen identified</t>
  </si>
  <si>
    <t>Maps developed to manage fisherie resources</t>
  </si>
  <si>
    <t xml:space="preserve">Fisheries management plan completed </t>
  </si>
  <si>
    <t>joint patrol ship days 2001</t>
  </si>
  <si>
    <t>Department of Fisheries staff</t>
  </si>
  <si>
    <t>DOF staff in regional/district offices</t>
  </si>
  <si>
    <t>DOF Staff in headquarters</t>
  </si>
  <si>
    <t>Reorganization of DoF projected in last PSR_percent</t>
  </si>
  <si>
    <t>Reorganization of DoF actual/latest estimate_percent</t>
  </si>
  <si>
    <t>Additional DoF staff appointments projected in last PSR</t>
  </si>
  <si>
    <t>Additional DoF staff appointments actual/latest estimate</t>
  </si>
  <si>
    <t>DoF Manager appointments_percent</t>
  </si>
  <si>
    <t>Registration of canoe freets_percent</t>
  </si>
  <si>
    <t>Construction of aquaculture fingerling center_percent</t>
  </si>
  <si>
    <t>Outcome_divisions after reorganisation of department of fisheries</t>
  </si>
  <si>
    <t>Outcome_aquaculture centres set up</t>
  </si>
  <si>
    <t>Outcome_FAOSponsored Dr. Fridjof Nansen Survey Programmes</t>
  </si>
  <si>
    <t>Outcome_Gulf of Guinea Large Marine Ecosystem Surveys</t>
  </si>
  <si>
    <t>Outcome_surveys of fisheries resources on the continental shelf</t>
  </si>
  <si>
    <t>Outcome_Tuna Resources Studies</t>
  </si>
  <si>
    <t>Outcome_training programs for selected fish farmers in fingerling production</t>
  </si>
  <si>
    <t>outcome_National Aquaculture Policies</t>
  </si>
  <si>
    <t>Outcome_DOF staff in regional/district offices</t>
  </si>
  <si>
    <t>Outcome_DOF Staff in headquarters</t>
  </si>
  <si>
    <t>Outcome_DOF Staff in the Marine Research Division</t>
  </si>
  <si>
    <t>Outcome_DOF staff in the Inland Division</t>
  </si>
  <si>
    <t>Outcome_fish production projected in last PSR_tuna_tons</t>
  </si>
  <si>
    <t>Outcome_fish production 2001_tuna_tons</t>
  </si>
  <si>
    <t>Outcome_fish production projected in last PSR_demersals_tons</t>
  </si>
  <si>
    <t>Outcome_fish production 2001_demersals_tons</t>
  </si>
  <si>
    <t>Outcome_fish production projected in last PSR_inland_tons</t>
  </si>
  <si>
    <t>Outcome_fish production projected in last PSR_crustacean_tons</t>
  </si>
  <si>
    <t>Outcome_fish production 2001_crustacean_tons</t>
  </si>
  <si>
    <t>Outcome_fish production projected in last PSR_aquaculture_farms</t>
  </si>
  <si>
    <t>Outcome_Fisheries laws passed through Parliament</t>
  </si>
  <si>
    <t>Outcome_Increase levies on non-canoe fleet projected in last PSR_cedis per GRT</t>
  </si>
  <si>
    <t>Outcome_Increase levies on non-canoe fleet 2001_cedis per GRT</t>
  </si>
  <si>
    <t>Outcome_Annual fisheries levies generated projected in last PSR_Cedis_million</t>
  </si>
  <si>
    <t>Outcome_Annual fisheries levies generated 2001_Cedis_million</t>
  </si>
  <si>
    <t>Budget_Appraisal Estimate_Strengthening of DoF_USD_Million</t>
  </si>
  <si>
    <t>Budget_Actual/Latest Estimate_Strengthening of DoF_USD_Million</t>
  </si>
  <si>
    <t>Budget_Strengthening of DoF_Percent of Appraisal</t>
  </si>
  <si>
    <t>Budget_Appraisal Estimate_Marine Fisheries Management_USD_Million</t>
  </si>
  <si>
    <t>Budget_Actual/Latest Estimate_Marine Fisheries Management_USD_Million</t>
  </si>
  <si>
    <t>Budget_Marine Fisheries Management_Percent of Appraisal</t>
  </si>
  <si>
    <t>Budget_Appraisal Estimate_Inland Fisheries Management_USD_Million</t>
  </si>
  <si>
    <t>Budget_Actual/Latest Estimate_Inland Fisheries Management_USD_Million</t>
  </si>
  <si>
    <t>Budget_Inland Fisheries Management_Percent of Appraisal</t>
  </si>
  <si>
    <t>Budget_Appraisal Estimate_Monitoring, Control and Surveillance_USD_Million</t>
  </si>
  <si>
    <t>Budget_Actual/Latest Estimate_Monitoring, Control and Surveillance_USD_Million</t>
  </si>
  <si>
    <t>Budget_Monitoring, Control and Surveillance_Percent of Appraisal</t>
  </si>
  <si>
    <t>Budget_Appraisal Estimate_Total Baseline Cost_USD_Million</t>
  </si>
  <si>
    <t>Budget_Actual/Latest Estimate_Total Baseline Cost_USD_Million</t>
  </si>
  <si>
    <t>Budget_Appraisal Estimate_Physical Contingencies_USD_Million</t>
  </si>
  <si>
    <t>Budget_Actual/Latest Estimate_Physical Contingencies_USD_Million</t>
  </si>
  <si>
    <t>Budget_Physical Contingencies_Percent of Appraisal</t>
  </si>
  <si>
    <t>Budget_Appraisal Estimate_Price Contingencies_USD_Million</t>
  </si>
  <si>
    <t>Budget_Actual/Latest Estimate_Price Contingencies_USD_Million</t>
  </si>
  <si>
    <t>Budget_Price Contingencies_Percent of Appraisal</t>
  </si>
  <si>
    <t>Budget_Appraisal Estimate_Total Project Costs_USD_Million</t>
  </si>
  <si>
    <t>Budget_Actual/Latest Estimate_Total Project Costs_USD_Million</t>
  </si>
  <si>
    <t>Budget_Appraisal Estimate_Total Financing Required_USD_Million</t>
  </si>
  <si>
    <t>Budget_Actual/Latest Estimate_Total Financing Required_USD_Million</t>
  </si>
  <si>
    <t>Budget_Project Cost_Appraisal Estimate_Works_procured by ICB_USD_Million</t>
  </si>
  <si>
    <t>Budget_Project Cost_Appraisal Estimate_Works_procured by ICB_financed by IDA credit_USD_Million</t>
  </si>
  <si>
    <t>Budget_Project Cost_Appraisal Estimate_Works_procured by NCB_USD_Million</t>
  </si>
  <si>
    <t>Budget_Project Cost_Appraisal Estimate_Works_procured by NCB_financed by IDA credit_USD_Million</t>
  </si>
  <si>
    <t>Budget_Project Cost_Appraisal Estimate_Works_procured by Other_USD_Million</t>
  </si>
  <si>
    <t>Budget_Project Cost_Appraisal Estimate_Works_procured by Other_financed by IDA credit_USD_Million</t>
  </si>
  <si>
    <t>Budget_Project Cost_Appraisal Estimate_Works_procured by N.B.F._USD_Million</t>
  </si>
  <si>
    <t>Budget_Project Cost_Appraisal Estimate_Works_procured by N.B.F._financed by IDA credit_USD_Million</t>
  </si>
  <si>
    <t>Budget_Project Cost_Appraisal Estimate_Works_Total Cost_USD_Million</t>
  </si>
  <si>
    <t>Budget_Project Cost_Appraisal Estimate_Works_Total Cost_financed by IDA credit_USD_Million</t>
  </si>
  <si>
    <t>Budget_Project Cost_Appraisal Estimate_Goods_procured by ICB_USD_Million</t>
  </si>
  <si>
    <t>Budget_Project Cost_Appraisal Estimate_Goods_procured by ICB_financed by IDA credit_USD_Million</t>
  </si>
  <si>
    <t>Budget_Project Cost_Appraisal Estimate_Goods_procured by NCB_USD_Million</t>
  </si>
  <si>
    <t>Budget_Project Cost_Appraisal Estimate_Goods_procured by NCB_financed by IDA credit_USD_Million</t>
  </si>
  <si>
    <t>Budget_Project Cost_Appraisal Estimate_Goods_procured by Other_USD_Million</t>
  </si>
  <si>
    <t>Budget_Project Cost_Appraisal Estimate_Goods_procured by Other_financed by IDA credit_USD_Million</t>
  </si>
  <si>
    <t>Budget_Project Cost_Appraisal Estimate_Goods_procured by N.B.F._USD_Million</t>
  </si>
  <si>
    <t>Budget_Project Cost_Appraisal Estimate_Goods_procured by N.B.F._financed by IDA credit_USD_Million</t>
  </si>
  <si>
    <t>Budget_Project Cost_Appraisal Estimate_Goods_Total Cost_USD_Million</t>
  </si>
  <si>
    <t>Budget_Project Cost_Appraisal Estimate_Goods_Total Cost_financed by IDA credit_USD_Million</t>
  </si>
  <si>
    <t>Budget_Project Cost_Appraisal Estimate_Services Consultants_procured by ICB_USD_Million</t>
  </si>
  <si>
    <t>Budget_Project Cost_Appraisal Estimate_Services Consultants_procured by ICB_financed by IDA credit_USD_Million</t>
  </si>
  <si>
    <t>Budget_Project Cost_Appraisal Estimate_Services Consultants_procured by NCB_USD_Million</t>
  </si>
  <si>
    <t>Budget_Project Cost_Appraisal Estimate_Services Consultants_procured by NCB_financed by IDA credit_USD_Million</t>
  </si>
  <si>
    <t>Budget_Project Cost_Appraisal Estimate_Services Consultants_procured by Other_USD_Million</t>
  </si>
  <si>
    <t>Budget_Project Cost_Appraisal Estimate_Services Consultants_procured by Other_financed by IDA credit_USD_Million</t>
  </si>
  <si>
    <t>Budget_Project Cost_Appraisal Estimate_Services Consultants_procured by N.B.F._USD_Million</t>
  </si>
  <si>
    <t>Budget_Project Cost_Appraisal Estimate_Services Consultants_procured by N.B.F._financed by IDA credit_USD_Million</t>
  </si>
  <si>
    <t>Budget_Project Cost_Appraisal Estimate_Services Consultants_Total Cost_USD_Million</t>
  </si>
  <si>
    <t>Budget_Project Cost_Appraisal Estimate_Services Consultants_Total Cost_financed by IDA credit_USD_Million</t>
  </si>
  <si>
    <t>Budget_Project Cost_Appraisal Estimate_Miscellaneous Training_procured by ICB_USD_Million</t>
  </si>
  <si>
    <t>Budget_Project Cost_Appraisal Estimate_Miscellaneous Training_procured by ICB_financed by IDA credit_USD_Million</t>
  </si>
  <si>
    <t>Budget_Project Cost_Appraisal Estimate_Miscellaneous Training_procured by NCB_USD_Million</t>
  </si>
  <si>
    <t>Budget_Project Cost_Appraisal Estimate_Miscellaneous Training_procured by NCB_financed by IDA credit_USD_Million</t>
  </si>
  <si>
    <t>Budget_Project Cost_Appraisal Estimate_Miscellaneous Training_procured by Other_USD_Million</t>
  </si>
  <si>
    <t>Budget_Project Cost_Appraisal Estimate_Miscellaneous Training_procured by Other_financed by IDA credit_USD_Million</t>
  </si>
  <si>
    <t>Budget_Project Cost_Appraisal Estimate_Miscellaneous Training_procured by N.B.F._USD_Million</t>
  </si>
  <si>
    <t>Budget_Project Cost_Appraisal Estimate_Miscellaneous Training_procured by N.B.F._financed by IDA credit_USD_Million</t>
  </si>
  <si>
    <t>Budget_Project Cost_Appraisal Estimate_Miscellaneous Training_Total Cost_USD_Million</t>
  </si>
  <si>
    <t>Budget_Project Cost_Appraisal Estimate_Miscellaneous Training_Total Cost_financed by IDA credit_USD_Million</t>
  </si>
  <si>
    <t>Budget_Project Cost_Appraisal Estimate_Incremental Operating Expenses_procured by ICB_USD_Million</t>
  </si>
  <si>
    <t>Budget_Project Cost_Appraisal Estimate_Incremental Operating Expenses_procured by ICB_financed by IDA credit_USD_Million</t>
  </si>
  <si>
    <t>Budget_Project Cost_Appraisal Estimate_Incremental Operating Expenses_procured by NCB_USD_Million</t>
  </si>
  <si>
    <t>Budget_Project Cost_Appraisal Estimate_Incremental Operating Expenses_procured by NCB_financed by IDA credit_USD_Million</t>
  </si>
  <si>
    <t>Budget_Project Cost_Appraisal Estimate_Incremental Operating Expenses_procured by Other_USD_Million</t>
  </si>
  <si>
    <t>Budget_Project Cost_Appraisal Estimate_Incremental Operating Expenses_procured by Other_financed by IDA credit_USD_Million</t>
  </si>
  <si>
    <t>Budget_Project Cost_Appraisal Estimate_Incremental Operating Expenses_procured by N.B.F._USD_Million</t>
  </si>
  <si>
    <t>Budget_Project Cost_Appraisal Estimate_Incremental Operating Expenses_procured by N.B.F._financed by IDA credit_USD_Million</t>
  </si>
  <si>
    <t>Budget_Project Cost_Appraisal Estimate_Incremental Operating Expenses_Total Cost_USD_Million</t>
  </si>
  <si>
    <t>Budget_Project Cost_Appraisal Estimate_Incremental Operating Expenses_Total Cost_financed by IDA credit_USD_Million</t>
  </si>
  <si>
    <t>Budget_Project Cost_Appraisal Estimate_Vessel Rehabilitation_procured by ICB_USD_Million</t>
  </si>
  <si>
    <t>Budget_Project Cost_Appraisal Estimate_Vessel Rehabilitation_procured by ICB_financed by IDA credit_USD_Million</t>
  </si>
  <si>
    <t>Budget_Project Cost_Appraisal Estimate_Vessel Rehabilitation_procured by NCB_USD_Million</t>
  </si>
  <si>
    <t>Budget_Project Cost_Appraisal Estimate_Vessel Rehabilitation_procured by NCB_financed by IDA credit_USD_Million</t>
  </si>
  <si>
    <t>Budget_Project Cost_Appraisal Estimate_Vessel Rehabilitation_procured by Other_USD_Million</t>
  </si>
  <si>
    <t>Budget_Project Cost_Appraisal Estimate_Vessel Rehabilitation_procured by Other_financed by IDA credit_USD_Million</t>
  </si>
  <si>
    <t>Budget_Project Cost_Appraisal Estimate_Vessel Rehabilitation_procured by N.B.F._USD_Million</t>
  </si>
  <si>
    <t>Budget_Project Cost_Appraisal Estimate_Vessel Rehabilitation_procured by N.B.F._financed by IDA credit_USD_Million</t>
  </si>
  <si>
    <t>Budget_Project Cost_Appraisal Estimate_Vessel Rehabilitation_Total Cost_USD_Million</t>
  </si>
  <si>
    <t>Budget_Project Cost_Appraisal Estimate_Vessel Rehabilitation_Total Cost_financed by IDA credit_USD_Million</t>
  </si>
  <si>
    <t>Budget_Project Cost_Appraisal Estimate_Total_procured by ICB_USD_Million</t>
  </si>
  <si>
    <t>Budget_Project Cost_Appraisal Estimate_Total_procured by ICB_financed by IDA credit_USD_Million</t>
  </si>
  <si>
    <t>Budget_Project Cost_Appraisal Estimate_Total_procured by NCB_USD_Million</t>
  </si>
  <si>
    <t>Budget_Project Cost_Appraisal Estimate_Total_procured by NCB_financed by IDA credit_USD_Million</t>
  </si>
  <si>
    <t>Budget_Project Cost_Appraisal Estimate_Total_procured by Other_USD_Million</t>
  </si>
  <si>
    <t>Budget_Project Cost_Appraisal Estimate_Total_procured by Other_financed by IDA credit_USD_Million</t>
  </si>
  <si>
    <t>Budget_Project Cost_Appraisal Estimate_Total_procured by N.B.F._USD_Million</t>
  </si>
  <si>
    <t>Budget_Project Cost_Appraisal Estimate_Total_procured by N.B.F._financed by IDA credit_USD_Million</t>
  </si>
  <si>
    <t>Budget_Project Cost_Appraisal Estimate_Total_Total Cost_USD_Million</t>
  </si>
  <si>
    <t>Budget_Project Cost_Appraisal Estimate_Total_Total Cost_financed by IDA credit_USD_Million</t>
  </si>
  <si>
    <t>Budget_Project Cost_Actual/Latest Estimate_Works_procured by ICB_USD_Million</t>
  </si>
  <si>
    <t>Budget_Project Cost_Actual/Latest Estimate_Works_procured by ICB_financed by IDA credit_USD_Million</t>
  </si>
  <si>
    <t>Budget_Project Cost_Actual/Latest Estimate_Works_procured by NCB_USD_Million</t>
  </si>
  <si>
    <t>Budget_Project Cost_Actual/Latest Estimate_Works_procured by NCB_financed by IDA credit_USD_Million</t>
  </si>
  <si>
    <t>Budget_Project Cost_Actual/Latest Estimate_Works_procured by Other_USD_Million</t>
  </si>
  <si>
    <t>Budget_Project Cost_Actual/Latest Estimate_Works_procured by Other_financed by IDA credit_USD_Million</t>
  </si>
  <si>
    <t>Budget_Project Cost_Actual/Latest Estimate_Works_procured by N.B.F._USD_Million</t>
  </si>
  <si>
    <t>Budget_Project Cost_Actual/Latest Estimate_Works_procured by N.B.F._financed by IDA credit_USD_Million</t>
  </si>
  <si>
    <t>Budget_Project Cost_Actual/Latest Estimate_Works_Total Cost_USD_Million</t>
  </si>
  <si>
    <t>Budget_Project Cost_Actual/Latest Estimate_Works_Total Cost_financed by IDA credit_USD_Million</t>
  </si>
  <si>
    <t>Budget_Project Cost_Actual/Latest Estimate_Goods_procured by ICB_USD_Million</t>
  </si>
  <si>
    <t>Budget_Project Cost_Actual/Latest Estimate_Goods_procured by ICB_financed by IDA credit_USD_Million</t>
  </si>
  <si>
    <t>Budget_Project Cost_Actual/Latest Estimate_Goods_procured by NCB_USD_Million</t>
  </si>
  <si>
    <t>Budget_Project Cost_Actual/Latest Estimate_Goods_procured by NCB_financed by IDA credit_USD_Million</t>
  </si>
  <si>
    <t>Budget_Project Cost_Actual/Latest Estimate_Goods_procured by Other_USD_Million</t>
  </si>
  <si>
    <t>Budget_Project Cost_Actual/Latest Estimate_Goods_procured by Other_financed by IDA credit_USD_Million</t>
  </si>
  <si>
    <t>Budget_Project Cost_Actual/Latest Estimate_Goods_procured by N.B.F._USD_Million</t>
  </si>
  <si>
    <t>Budget_Project Cost_Actual/Latest Estimate_Goods_procured by N.B.F._financed by IDA credit_USD_Million</t>
  </si>
  <si>
    <t>Budget_Project Cost_Actual/Latest Estimate_Goods_Total Cost_USD_Million</t>
  </si>
  <si>
    <t>Budget_Project Cost_Actual/Latest Estimate_Goods_Total Cost_financed by IDA credit_USD_Million</t>
  </si>
  <si>
    <t>Budget_Project Cost_Actual/Latest Estimate_Services Consultants_procured by ICB_USD_Million</t>
  </si>
  <si>
    <t>Budget_Project Cost_Actual/Latest Estimate_Services Consultants_procured by ICB_financed by IDA credit_USD_Million</t>
  </si>
  <si>
    <t>Budget_Project Cost_Actual/Latest Estimate_Services Consultants_procured by NCB_USD_Million</t>
  </si>
  <si>
    <t>Budget_Project Cost_Actual/Latest Estimate_Services Consultants_procured by NCB_financed by IDA credit_USD_Million</t>
  </si>
  <si>
    <t>Budget_Project Cost_Actual/Latest Estimate_Services Consultants_procured by Other_USD_Million</t>
  </si>
  <si>
    <t>Budget_Project Cost_Actual/Latest Estimate_Services Consultants_procured by Other_financed by IDA credit_USD_Million</t>
  </si>
  <si>
    <t>Budget_Project Cost_Actual/Latest Estimate_Services Consultants_procured by N.B.F._USD_Million</t>
  </si>
  <si>
    <t>Budget_Project Cost_Actual/Latest Estimate_Services Consultants_procured by N.B.F._financed by IDA credit_USD_Million</t>
  </si>
  <si>
    <t>Budget_Project Cost_Actual/Latest Estimate_Services Consultants_Total Cost_USD_Million</t>
  </si>
  <si>
    <t>Budget_Project Cost_Actual/Latest Estimate_Services Consultants_Total Cost_financed by IDA credit_USD_Million</t>
  </si>
  <si>
    <t>Budget_Project Cost_Actual/Latest Estimate_Miscellaneous Training_procured by ICB_USD_Million</t>
  </si>
  <si>
    <t>Budget_Project Cost_Actual/Latest Estimate_Miscellaneous Training_procured by ICB_financed by IDA credit_USD_Million</t>
  </si>
  <si>
    <t>Budget_Project Cost_Actual/Latest Estimate_Miscellaneous Training_procured by NCB_USD_Million</t>
  </si>
  <si>
    <t>Budget_Project Cost_Actual/Latest Estimate_Miscellaneous Training_procured by NCB_financed by IDA credit_USD_Million</t>
  </si>
  <si>
    <t>Budget_Project Cost_Actual/Latest Estimate_Miscellaneous Training_procured by Other_USD_Million</t>
  </si>
  <si>
    <t>Budget_Project Cost_Actual/Latest Estimate_Miscellaneous Training_procured by Other_financed by IDA credit_USD_Million</t>
  </si>
  <si>
    <t>Budget_Project Cost_Actual/Latest Estimate_Miscellaneous Training_procured by N.B.F._USD_Million</t>
  </si>
  <si>
    <t>Budget_Project Cost_Actual/Latest Estimate_Miscellaneous Training_procured by N.B.F._financed by IDA credit_USD_Million</t>
  </si>
  <si>
    <t>Budget_Project Cost_Actual/Latest Estimate_Miscellaneous Training_Total Cost_USD_Million</t>
  </si>
  <si>
    <t>Budget_Project Cost_Actual/Latest Estimate_Miscellaneous Training_Total Cost_financed by IDA credit_USD_Million</t>
  </si>
  <si>
    <t>Budget_Project Cost_Actual/Latest Estimate_Incremental Operating Expenses_procured by ICB_USD_Million</t>
  </si>
  <si>
    <t>Budget_Project Cost_Actual/Latest Estimate_Incremental Operating Expenses_procured by ICB_financed by IDA credit_USD_Million</t>
  </si>
  <si>
    <t>Budget_Project Cost_Actual/Latest Estimate_Incremental Operating Expenses_procured by NCB_USD_Million</t>
  </si>
  <si>
    <t>Budget_Project Cost_Actual/Latest Estimate_Incremental Operating Expenses_procured by NCB_financed by IDA credit_USD_Million</t>
  </si>
  <si>
    <t>Budget_Project Cost_Actual/Latest Estimate_Incremental Operating Expenses_procured by Other_USD_Million</t>
  </si>
  <si>
    <t>Budget_Project Cost_Actual/Latest Estimate_Incremental Operating Expenses_procured by Other_financed by IDA credit_USD_Million</t>
  </si>
  <si>
    <t>Budget_Project Cost_Actual/Latest Estimate_Incremental Operating Expenses_procured by N.B.F._USD_Million</t>
  </si>
  <si>
    <t>Budget_Project Cost_Actual/Latest Estimate_Incremental Operating Expenses_procured by N.B.F._financed by IDA credit_USD_Million</t>
  </si>
  <si>
    <t>Budget_Project Cost_Actual/Latest Estimate_Incremental Operating Expenses_Total Cost_USD_Million</t>
  </si>
  <si>
    <t>Budget_Project Cost_Actual/Latest Estimate_Incremental Operating Expenses_Total Cost_financed by IDA credit_USD_Million</t>
  </si>
  <si>
    <t>Budget_Project Cost_Actual/Latest Estimate_Vessel Rehabilitation_procured by ICB_USD_Million</t>
  </si>
  <si>
    <t>Budget_Project Cost_Actual/Latest Estimate_Vessel Rehabilitation_procured by ICB_financed by IDA credit_USD_Million</t>
  </si>
  <si>
    <t>Budget_Project Cost_Actual/Latest Estimate_Vessel Rehabilitation_procured by NCB_USD_Million</t>
  </si>
  <si>
    <t>Budget_Project Cost_Actual/Latest Estimate_Vessel Rehabilitation_procured by NCB_financed by IDA credit_USD_Million</t>
  </si>
  <si>
    <t>Budget_Project Cost_Actual/Latest Estimate_Vessel Rehabilitation_procured by Other_USD_Million</t>
  </si>
  <si>
    <t>Budget_Project Cost_Actual/Latest Estimate_Vessel Rehabilitation_procured by Other_financed by IDA credit_USD_Million</t>
  </si>
  <si>
    <t>Budget_Project Cost_Actual/Latest Estimate_Vessel Rehabilitation_procured by N.B.F._USD_Million</t>
  </si>
  <si>
    <t>Budget_Project Cost_Actual/Latest Estimate_Vessel Rehabilitation_procured by N.B.F._financed by IDA credit_USD_Million</t>
  </si>
  <si>
    <t>Budget_Project Cost_Actual/Latest Estimate_Vessel Rehabilitation_Total Cost_USD_Million</t>
  </si>
  <si>
    <t>Budget_Project Cost_Actual/Latest Estimate_Vessel Rehabilitation_Total Cost_financed by IDA credit_USD_Million</t>
  </si>
  <si>
    <t>Budget_Project Cost_Actual/Latest Estimate_Total_procured by ICB_USD_Million</t>
  </si>
  <si>
    <t>Budget_Project Cost_Actual/Latest Estimate_Total_procured by ICB_financed by IDA credit_USD_Million</t>
  </si>
  <si>
    <t>Budget_Project Cost_Actual/Latest Estimate_Total_procured by NCB_USD_Million</t>
  </si>
  <si>
    <t>Budget_Project Cost_Actual/Latest Estimate_Total_procured by NCB_financed by IDA credit_USD_Million</t>
  </si>
  <si>
    <t>Budget_Project Cost_Actual/Latest Estimate_Total_procured by Other_USD_Million</t>
  </si>
  <si>
    <t>Budget_Project Cost_Actual/Latest Estimate_Total_procured by Other_financed by IDA credit_USD_Million</t>
  </si>
  <si>
    <t>Budget_Project Cost_Actual/Latest Estimate_Total_procured by N.B.F._USD_Million</t>
  </si>
  <si>
    <t>Budget_Project Cost_Actual/Latest Estimate_Total_procured by N.B.F._financed by IDA credit_USD_Million</t>
  </si>
  <si>
    <t>Budget_Project Cost_Actual/Latest Estimate_Total_Total Cost_USD_Million</t>
  </si>
  <si>
    <t>Budget_Project Cost_Actual/Latest Estimate_Total_Total Cost_financed by IDA credit_USD_Million</t>
  </si>
  <si>
    <t>Budget_Project Financing_Strengthening DoF_Appraisal Estimate_Bank_USD_Million</t>
  </si>
  <si>
    <t>Budget_Project Financing_Strengthening DoF_Appraisal Estimate_Govt_USD_Million</t>
  </si>
  <si>
    <t>Budget_Project Financing_Strengthening DoF_Actual/Latest Estimate_Bank_USD_Million</t>
  </si>
  <si>
    <t>Budget_Project Financing_Strengthening DoF_Actual/Latest Estimate_Govt_USD_Million</t>
  </si>
  <si>
    <t>Budget_Project Financing_Strengthening DoF_Bank_Percent of Appraisal</t>
  </si>
  <si>
    <t>Budget_Project Financing_Strengthening DoF_Govt_Percent of Appraisal</t>
  </si>
  <si>
    <t>Budget_Project Financing_Marine Fisheries Management_Appraisal Estimate_Bank_USD_Million</t>
  </si>
  <si>
    <t>Budget_Project Financing_Marine Fisheries Management_Appraisal Estimate_Govt_USD_Million</t>
  </si>
  <si>
    <t>Budget_Project Financing_Marine Fisheries Management_Actual/Latest Estimate_Bank_USD_Million</t>
  </si>
  <si>
    <t>Budget_Project Financing_Marine Fisheries Management_Actual/Latest Estimate_Govt_USD_Million</t>
  </si>
  <si>
    <t>Budget_Project Financing_Marine Fisheries Management_Bank_Percent of Appraisal</t>
  </si>
  <si>
    <t>Budget_Project Financing_Marine Fisheries Management_Govt_Percent of Appraisal</t>
  </si>
  <si>
    <t>Budget_Project Financing_Inland Fisheries Management_Appraisal Estimate_Bank_USD_Million</t>
  </si>
  <si>
    <t>Budget_Project Financing_Inland Fisheries Management_Appraisal Estimate_Govt_USD_Million</t>
  </si>
  <si>
    <t>Budget_Project Financing_Inland Fisheries Management_Actual/Latest Estimate_Bank_USD_Million</t>
  </si>
  <si>
    <t>Budget_Project Financing_Inland Fisheries Management_Actual/Latest Estimate_Govt_USD_Million</t>
  </si>
  <si>
    <t>Budget_Project Financing_Inland Fisheries Management_Bank_Percent of Appraisal</t>
  </si>
  <si>
    <t>Budget_Project Financing_Inland Fisheries Management_Govt_Percent of Appraisal</t>
  </si>
  <si>
    <t>Budget_Project Financing_Monitoring, Control and Surveillance_Appraisal Estimate_Bank_USD_Million</t>
  </si>
  <si>
    <t>Budget_Project Financing_Monitoring, Control and Surveillance_Appraisal Estimate_Govt_USD_Million</t>
  </si>
  <si>
    <t>Budget_Project Financing_Monitoring, Control and Surveillance_Actual/Latest Estimate_Bank_USD_Million</t>
  </si>
  <si>
    <t>Budget_Project Financing_Monitoring, Control and Surveillance_Actual/Latest Estimate_Govt_USD_Million</t>
  </si>
  <si>
    <t>Budget_Project Financing_Monitoring, Control and Surveillance_Bank_Percent of Appraisal</t>
  </si>
  <si>
    <t>Budget_Project Financing_Monitoring, Control and Surveillance_Govt_Percent of Appraisal</t>
  </si>
  <si>
    <t>Budget_Mid-term Review Report_Total Cost_USD_Million</t>
  </si>
  <si>
    <t>Budget_Mid-term Review Report_Total Cost_Financed by IDA of the World Bank_USD_Million</t>
  </si>
  <si>
    <t>Budget_Mid-term Review Report_Total Cost_Financed by Government of Ghana_USD_Million</t>
  </si>
  <si>
    <t>Budget_To strengthen DOF_USD</t>
  </si>
  <si>
    <t>Budget_marine fisheries management_USD</t>
  </si>
  <si>
    <t>Budget_inland Fisheries_Management_USD</t>
  </si>
  <si>
    <t>Budget_Monitoring, control &amp; surveillance_USD</t>
  </si>
  <si>
    <t>Fisheries sub-sector Capacity Building Project</t>
  </si>
  <si>
    <t>The project’s main objective, as stated in the Staff Appraisal Report (SAR), was to establish the long-term sustainability of the fisheries resource and thereby maximize its contribution to the economy.</t>
  </si>
  <si>
    <t>233 - Implementation Completion and Results Report</t>
  </si>
  <si>
    <t>Volta Lake</t>
  </si>
  <si>
    <t>Volta Lake, Coastal Areas</t>
  </si>
  <si>
    <t>Tano Odumase</t>
  </si>
  <si>
    <t>Efforts to improve access of service delivery</t>
  </si>
  <si>
    <t>Efforts to improve quality of service delivery</t>
  </si>
  <si>
    <t>Efforts to improve efficiency of service delivery</t>
  </si>
  <si>
    <t>efforts to improve health status by increasing access to a basic package of health services</t>
  </si>
  <si>
    <t>Efforts to improve health status by improving quality of health services</t>
  </si>
  <si>
    <t>Efforts to improve health status by improving efficiency of health services</t>
  </si>
  <si>
    <t>efforts to improve health status by forging linkages with other partners in health development</t>
  </si>
  <si>
    <t>Efforts to improve financing by increasing state budgetary allocation to the health sector and donor funding</t>
  </si>
  <si>
    <t>Efforts to improve financing by improving revenue generation from households</t>
  </si>
  <si>
    <t>Efforts to reduce population growth</t>
  </si>
  <si>
    <t>Efforts to reduce malnutrition</t>
  </si>
  <si>
    <t>Efforts to improve access to water and sanitation</t>
  </si>
  <si>
    <t>Efforts to reduce poverty</t>
  </si>
  <si>
    <t>Efforts to strengthen tertiary and secondary services to support Primary Health Care</t>
  </si>
  <si>
    <t>Efforts to reorient tertiary and secondary services to support Primary Health Care</t>
  </si>
  <si>
    <t>Efforts to develop training</t>
  </si>
  <si>
    <t>Efforts to strengthen capacity in the public sector</t>
  </si>
  <si>
    <t>Efforts to promote private sector involvement</t>
  </si>
  <si>
    <t>Efforts to foster intersectoral action</t>
  </si>
  <si>
    <t>POW_Outpatient visits per capita(public only)_1996</t>
  </si>
  <si>
    <t>POW_Outpatient visits per capita(public only)_actual/latest estimate</t>
  </si>
  <si>
    <t>POW_DPT3 Coverage (1-yr.olds)_1996_percent</t>
  </si>
  <si>
    <t>POW_DPT3 Coverage (1-yr.olds)_actual/latest estimate_percent</t>
  </si>
  <si>
    <t>POW_OPV3 Coverage Rates (1-yr. olds)_1996_percent</t>
  </si>
  <si>
    <t>POW_OPV3 Coverage Rates (1-yr. olds)_actual/latest estimate_percent</t>
  </si>
  <si>
    <t>POW_ante natal care coverage (1 visit)_1996_percent</t>
  </si>
  <si>
    <t>POW_ante natal care coverage (1 visit)_actual/latest estimate_percent</t>
  </si>
  <si>
    <t>POW_births attended by skilled health staff_1996_percent</t>
  </si>
  <si>
    <t>POW_births attended by skilled health staff_latest/actual estimate_percent</t>
  </si>
  <si>
    <t>POW_TB cure rate_1997_percent</t>
  </si>
  <si>
    <t>POW_TB cure rate_latest/actual estimate_percent</t>
  </si>
  <si>
    <t>POW_proportion of children using bed nets_1996_percent</t>
  </si>
  <si>
    <t>POW_proportion of children using bed nets_latest/actual estimate_percent</t>
  </si>
  <si>
    <t>Disease control programs_tuberculosis detection rate_percent</t>
  </si>
  <si>
    <t>Disease control programs_tuberculosis cure rate_percent</t>
  </si>
  <si>
    <t>Disease control programs_malaria cure rate (children under five)_percent</t>
  </si>
  <si>
    <t>Disease control programs_percent of pregnant women sleep under pmpregnated bed nets_percent</t>
  </si>
  <si>
    <t>Disease control programs_reported cases of guinea worm_2000</t>
  </si>
  <si>
    <t>Disease control programs_reported cases of guinea worm_2001</t>
  </si>
  <si>
    <t>Disease control programs_condom use_percent</t>
  </si>
  <si>
    <t>Disease control programs_HIV prevalence_2001_percent</t>
  </si>
  <si>
    <t>Disease control programs_reported cases of AIDS_2000</t>
  </si>
  <si>
    <t>New district hospitals</t>
  </si>
  <si>
    <t>health centers upgraded to district hospitals</t>
  </si>
  <si>
    <t>New Health Centers</t>
  </si>
  <si>
    <t>New Regional hospitals</t>
  </si>
  <si>
    <t>Systems of Exemptions created</t>
  </si>
  <si>
    <t>Districts with timely communicable disease surveillance report_percent</t>
  </si>
  <si>
    <t>Outpatient visits per capita</t>
  </si>
  <si>
    <t>hospital admissions_per '000 population</t>
  </si>
  <si>
    <t>Outcome_POW_Percentage of GOG recurrent budget spent on health_1996_percent</t>
  </si>
  <si>
    <t>Outcome_POW_Percentage of GOG recurrent budget spent on health_actual/latest estimate_percent</t>
  </si>
  <si>
    <t>Outcome_POW_infant mortality rate_1993_per 1000</t>
  </si>
  <si>
    <t>Outcome_POW_Infant Mortality Rate_1998_per 1000</t>
  </si>
  <si>
    <t>Outcome_POW_under five mortality rate_1993_per 1000</t>
  </si>
  <si>
    <t>Outcome_POW_under five mortality rate_1998_per 1000</t>
  </si>
  <si>
    <t>Outcome_POW_maternal mortality ratio_1996_per 100000</t>
  </si>
  <si>
    <t>Outcome_POW_maternal mortality ratio_actual/latest estimate_per 100000</t>
  </si>
  <si>
    <t>Outcome_POW_total fertility rate_1996</t>
  </si>
  <si>
    <t>Outcome_POW_total fertility rate_actual/latest estimate</t>
  </si>
  <si>
    <t>Outcome_POW_life expectancy_1996_years</t>
  </si>
  <si>
    <t>Outcome_POW_life expectancy_actual/latest estimate_years</t>
  </si>
  <si>
    <t>Outcome_POW_under-fives underweight_1995_percent</t>
  </si>
  <si>
    <t>Outcome_POW_under-fives underweight_latest/actual estimate_percent</t>
  </si>
  <si>
    <t xml:space="preserve">Outcome_Policy reform_separation of theprocision of services from purchasing and function </t>
  </si>
  <si>
    <t>Outcome_strengthened management</t>
  </si>
  <si>
    <t>Outcome_strengthened Planning</t>
  </si>
  <si>
    <t>Outcome_Strengthened budgeting</t>
  </si>
  <si>
    <t>Outcome_decentralized decision-making partnerships</t>
  </si>
  <si>
    <t xml:space="preserve">Outcome_Support to primary health services </t>
  </si>
  <si>
    <t>Outcome_system of exemptions</t>
  </si>
  <si>
    <t>Outcome_doctors per 16178 inhabitants_1996</t>
  </si>
  <si>
    <t>Outcome_doctors per 22811 inhabitants_2001</t>
  </si>
  <si>
    <t>Outcome_Doctors</t>
  </si>
  <si>
    <t>Outcome_nurses per 2985 inhabitants_1996</t>
  </si>
  <si>
    <t>Outcome_nurses per 2043 inhabitants_2001</t>
  </si>
  <si>
    <t>Outcome_Nurses</t>
  </si>
  <si>
    <t>Outcome_drug availability at district level_percent</t>
  </si>
  <si>
    <t>Outcome_HIV sero-prevalence rate in general population_percent</t>
  </si>
  <si>
    <t>Outcome_HIV sero-prevalence rate in sexually transmitted infections patients_percent</t>
  </si>
  <si>
    <t>Outcome_HIV sero-prevalence rate in hospitalized TB patients_percent</t>
  </si>
  <si>
    <t>Outcome_HIV sero-prevalence rate in commercial sex workers_percent</t>
  </si>
  <si>
    <t>Outcome_AIDS Cases_females_percent</t>
  </si>
  <si>
    <t>Outcome_comprehensive strategic control plans</t>
  </si>
  <si>
    <t>Outcome_savings for 20 key items at Procurement Unit in the MOH_percent</t>
  </si>
  <si>
    <t>Outcome_percentage of GOG recurrent budget spent on health_actual/latest estimate_percent</t>
  </si>
  <si>
    <t>Outcome_percentage of district hospital BMCs with budgets and plans according to format_actual/latest estimate_percent</t>
  </si>
  <si>
    <t>Outcome_development of a single set of procurement procedures_actual/latest estimate_percent</t>
  </si>
  <si>
    <t>Outcome_completion of staffing establishments for BMCs_actual/latest estimate_percent</t>
  </si>
  <si>
    <t>Outcome_family planning-couple years of protection_actual/latest estimate_percent</t>
  </si>
  <si>
    <t>Outcome_percentage of essential drugs stocked at district level_actual/latest estimate_percent</t>
  </si>
  <si>
    <t>Outcome_contracts for mission hospitals, NGO and private service providers developed and in use_actual/latest estimate</t>
  </si>
  <si>
    <t>Outcome_Annual Number of OPD Visits_1997</t>
  </si>
  <si>
    <t>Outcome_Annual Number of OPD Visits_2001</t>
  </si>
  <si>
    <t>Outcome_Percent change_Annual number of OPD Visits 1997-2001_percent</t>
  </si>
  <si>
    <t>Outcome_OPD Attendance per Capita_1999</t>
  </si>
  <si>
    <t>Outcome_OPD Attendance per Capita_2000</t>
  </si>
  <si>
    <t>Outcome_Percent Change_OPD Attendance 1999-2000_percent</t>
  </si>
  <si>
    <t>Outcome_OPD Attendance per Capita_2001</t>
  </si>
  <si>
    <t>Outcome_Percent Change_OPD Attendance 2000-2001_percent</t>
  </si>
  <si>
    <t>Outcome_Outpatient attendance per capita_2001</t>
  </si>
  <si>
    <t>Outcome_OPD attendance per capita_2001</t>
  </si>
  <si>
    <t>Outcome_Annual number of hospital admissions_1997</t>
  </si>
  <si>
    <t>Outcome_Annual number of hospital admissions_2001</t>
  </si>
  <si>
    <t>Outcome_Admission rate_1997_per 1000</t>
  </si>
  <si>
    <t>Outcome_Admission rate_2001_per 1000</t>
  </si>
  <si>
    <t>Outcome_Bed Occupancy Rate_national Average_2001_percent</t>
  </si>
  <si>
    <t>Outcome_Bed Occupancy Rate_Regional_2001_percent</t>
  </si>
  <si>
    <t>Outcome_Bed Occupancy Rate_Regional excluding psychiatric hospitals_2001_percent</t>
  </si>
  <si>
    <t>Outcome_Immunization coverage against measles_1997_percent</t>
  </si>
  <si>
    <t>Outcome_Immunization coverage against measles_2001_percent</t>
  </si>
  <si>
    <t>Outcome_Immunization coverage against DPT3_1997_percent</t>
  </si>
  <si>
    <t>Outcome_Immunization coverage against DPT3_2001_percent</t>
  </si>
  <si>
    <t>Outcome_supervised deliveries_1997</t>
  </si>
  <si>
    <t>Outcome_supervised deliveries_2001</t>
  </si>
  <si>
    <t>Outcome_supervised deliveries_regional_2001</t>
  </si>
  <si>
    <t>Outcome_TB cure rate_1997_percent</t>
  </si>
  <si>
    <t>Outcome_TB cure rate_2000_percent</t>
  </si>
  <si>
    <t>Outcome_TB cure rate_regional_2000_percent</t>
  </si>
  <si>
    <t>Outcome_doctors in the public health sector_1997</t>
  </si>
  <si>
    <t>Outcome_doctors in the public health sector_2001</t>
  </si>
  <si>
    <t>Outcome_nurses in the public health sector_1997</t>
  </si>
  <si>
    <t>Outcome_nurses in the public health sector_2001</t>
  </si>
  <si>
    <t>Outcome_average population to doctor ratio_per 22811 population_2001</t>
  </si>
  <si>
    <t>Outcome_average population to doctor ratio_regional_per 59650 population_2001</t>
  </si>
  <si>
    <t>Outcome_average population to doctor ratio_regional_per 10927 population_2001</t>
  </si>
  <si>
    <t>Outcome_average population to nurse ratio_per 2043 population_2001</t>
  </si>
  <si>
    <t>Outcome_average population to nurse ratio_regional_per 4198 population_2001</t>
  </si>
  <si>
    <t>Outcome_average population to doctor ratio_regional_per 1380 population_2001</t>
  </si>
  <si>
    <t>Outcome_facilities re-equipped_health centers_2001</t>
  </si>
  <si>
    <t>Outcome_facilities re-equipped_district hospitals_2001</t>
  </si>
  <si>
    <t>Outcome_facilities re-equipped_regional hospitals_2001</t>
  </si>
  <si>
    <t>Outcome_facilities renovated_training institutions_2001</t>
  </si>
  <si>
    <t>Outcome_network of health facilities in the public health sector_1997</t>
  </si>
  <si>
    <t>Outcome_network of health facilities in the public health sector_2001</t>
  </si>
  <si>
    <t>Budget_Project/Direct_1997_USD_Million</t>
  </si>
  <si>
    <t>Budget_Total_1997_USD_Million</t>
  </si>
  <si>
    <t>Budget_Percent Total_1997_Percent</t>
  </si>
  <si>
    <t>Budget_health Fund_1998_USD_Million</t>
  </si>
  <si>
    <t>Budget_Total_1998_USD_Million</t>
  </si>
  <si>
    <t>Budget_Percent Health Fund_1998_Percent</t>
  </si>
  <si>
    <t>Budget_Percent Total_1998_Percent</t>
  </si>
  <si>
    <t>Budget_health Fund_1999_USD_Million</t>
  </si>
  <si>
    <t>Budget_Total_1999_USD_Million</t>
  </si>
  <si>
    <t>Budget_Percent Health Fund_1999_Percent</t>
  </si>
  <si>
    <t>Budget_Percent Total_1999_Percent</t>
  </si>
  <si>
    <t>Budget_health fund_2000_USD_million</t>
  </si>
  <si>
    <t>Budget_Project/Direct_2000_USD_Million</t>
  </si>
  <si>
    <t>Budget_Total_2000_USD_Million</t>
  </si>
  <si>
    <t>Budget_Percent health fund_2000_percent</t>
  </si>
  <si>
    <t>Budget_Percent total_2000_percent</t>
  </si>
  <si>
    <t>Budget_health fund_2001_USD_million</t>
  </si>
  <si>
    <t>Budget_Project/Direct_2001_USD_Million</t>
  </si>
  <si>
    <t>Budget_Total_2001_USD_Million</t>
  </si>
  <si>
    <t>Budget_Percent health fund_2001_percent</t>
  </si>
  <si>
    <t>Budget_Percent total_2001_percent</t>
  </si>
  <si>
    <t>Budget_health fund_Total_USD_million</t>
  </si>
  <si>
    <t>Budget_Project/Direct_Total_USD_Million</t>
  </si>
  <si>
    <t>Budget_Total_Total_USD_Million</t>
  </si>
  <si>
    <t>Budget_Percent health fund_Total_percent</t>
  </si>
  <si>
    <t>Budget_Percent total_Total_percent</t>
  </si>
  <si>
    <t>Budget_Project Cost_Actual/Latest Estimate_Services_procured by ICB_USD_Million</t>
  </si>
  <si>
    <t>Budget_Project Cost_Actual/Latest Estimate_Services_procured by ICB_financed by IDA credit_USD_Million</t>
  </si>
  <si>
    <t>Budget_Project Cost_Actual/Latest Estimate_Services_procured by NCB_USD_Million</t>
  </si>
  <si>
    <t>Budget_Project Cost_Actual/Latest Estimate_Services_procured by NCB_financed by IDA credit_USD_Million</t>
  </si>
  <si>
    <t>Budget_Project Cost_Actual/Latest Estimate_Services_procured by Other_USD_Million</t>
  </si>
  <si>
    <t>Budget_Project Cost_Actual/Latest Estimate_Services_procured by Other_financed by IDA credit_USD_Million</t>
  </si>
  <si>
    <t>Budget_Project Cost_Actual/Latest Estimate_Services_procured by N.B.F._USD_Million</t>
  </si>
  <si>
    <t>Budget_Project Cost_Actual/Latest Estimate_Services_procured by N.B.F._financed by IDA credit_USD_Million</t>
  </si>
  <si>
    <t>Budget_Project Cost_Actual/Latest Estimate_Services_Total Cost_USD_Million</t>
  </si>
  <si>
    <t>Budget_Project Cost_Actual/Latest Estimate_Services_Total Cost_financed by IDA credit_USD_Million</t>
  </si>
  <si>
    <t>Budget_Project Cost_Actual/Latest Estimate_Miscellaneous_procured by ICB_USD_Million</t>
  </si>
  <si>
    <t>Budget_Project Cost_Actual/Latest Estimate_Miscellaneous_procured by ICB_financed by IDA credit_USD_Million</t>
  </si>
  <si>
    <t>Budget_Project Cost_Actual/Latest Estimate_Miscellaneous_procured by NCB_USD_Million</t>
  </si>
  <si>
    <t>Budget_Project Cost_Actual/Latest Estimate_Miscellaneous_procured by NCB_financed by IDA credit_USD_Million</t>
  </si>
  <si>
    <t>Budget_Project Cost_Actual/Latest Estimate_Miscellaneous_procured by Other_USD_Million</t>
  </si>
  <si>
    <t>Budget_Project Cost_Actual/Latest Estimate_Miscellaneous_procured by Other_financed by IDA credit_USD_Million</t>
  </si>
  <si>
    <t>Budget_Project Cost_Actual/Latest Estimate_Miscellaneous_procured by N.B.F._USD_Million</t>
  </si>
  <si>
    <t>Budget_Project Cost_Actual/Latest Estimate_Miscellaneous_procured by N.B.F._financed by IDA credit_USD_Million</t>
  </si>
  <si>
    <t>Budget_Project Cost_Actual/Latest Estimate_Miscellaneous_Total Cost_USD_Million</t>
  </si>
  <si>
    <t>Budget_Project Cost_Actual/Latest Estimate_Miscellaneous_Total Cost_financed by IDA credit_USD_Million</t>
  </si>
  <si>
    <t>Budget_Project Financing_POW 1997-2001_Actual/Latest Estimate_IDA_USD_million</t>
  </si>
  <si>
    <t>Budget_Project Financing_POW 1997-2001_Actual/Latest Estimate_Govt_USD_million</t>
  </si>
  <si>
    <t>Budget_Project Financing_POW 1997-2001_Actual/Latest Estimate_CoF_USD_million</t>
  </si>
  <si>
    <t>Budget_Project Financing_POW 1997-2001_Percentage of Appraisal_IDA_Percent</t>
  </si>
  <si>
    <t>Budget_Project Financing_POW 1997-2001_Percentage of Appraisal_Govt_Percent</t>
  </si>
  <si>
    <t>Budget_Project Financing_POW 1997-2001_Percentage of Appraisal_CoF_percent</t>
  </si>
  <si>
    <t>Budget_USD_million</t>
  </si>
  <si>
    <t>Budget_amount spent on exemptions_1996_cedis</t>
  </si>
  <si>
    <t>Budget_amount spent on exemptions_2001_cedis_billion</t>
  </si>
  <si>
    <t>Budget_amount spent on exemptions_2001_USD_Million</t>
  </si>
  <si>
    <t>budget_Actual/Latest Estimate_program of work_1997_USD_Million</t>
  </si>
  <si>
    <t>budget_Actual/Latest Estimate_program of work_1998_USD_Million</t>
  </si>
  <si>
    <t>budget_Actual/Latest Estimate_program of work_1999_USD_Million</t>
  </si>
  <si>
    <t>budget_Actual/Latest Estimate_program of work_2000_USD_Million</t>
  </si>
  <si>
    <t>budget_Actual/Latest Estimate_program of work_2001_USD_Million</t>
  </si>
  <si>
    <t>budget_Actual/Latest Estimate_total baseline cost_USD_Million</t>
  </si>
  <si>
    <t>budget_Actual/Latest Estimate_total project cost_USD_Million</t>
  </si>
  <si>
    <t>budget_Actual/Latest Estimate_total financing required_USD_Million</t>
  </si>
  <si>
    <t>Health Sector Support Project (HSSP)</t>
  </si>
  <si>
    <t>1997-2001</t>
  </si>
  <si>
    <t>The purpose of the Credit was to assist the Government of Ghana in reforming the health sector through the implementation of its Medium-term Health Strategy "Towards Vision 2020” and the Program of Work 1997-2001.</t>
  </si>
  <si>
    <t>234 - Implemetation Completion Report</t>
  </si>
  <si>
    <t>30-40</t>
  </si>
  <si>
    <t>214-740</t>
  </si>
  <si>
    <t>95-100</t>
  </si>
  <si>
    <t>80-100</t>
  </si>
  <si>
    <t>Northern district, central district</t>
  </si>
  <si>
    <t>northern regions</t>
  </si>
  <si>
    <t>Greater Accra</t>
  </si>
  <si>
    <t>Accra/Tema</t>
  </si>
  <si>
    <t>UER</t>
  </si>
  <si>
    <t>GAR</t>
  </si>
  <si>
    <t>Central Region</t>
  </si>
  <si>
    <t>Eastern Region</t>
  </si>
  <si>
    <t>NR</t>
  </si>
  <si>
    <t>BAR</t>
  </si>
  <si>
    <t>ER</t>
  </si>
  <si>
    <t>Effort to develop and implement cost recovery policies</t>
  </si>
  <si>
    <t>Effort to build indigenous capacity in the public and private sectors</t>
  </si>
  <si>
    <t>Effort to improve hazardous road sections</t>
  </si>
  <si>
    <t>Credit financed towards trunk road rehabilitations works_Percentage</t>
  </si>
  <si>
    <t>Efforts toward supporting the Ministry of Roads and Highways and National Development Planning Commission</t>
  </si>
  <si>
    <t>Outcome_Decrease in overall transport expenditures on rehabilitated routes_Percentage</t>
  </si>
  <si>
    <t>Outcome_increase in farm incomes_Percentage</t>
  </si>
  <si>
    <t>Outcome_increase in incomes of people engaged in commercial and service activities along routes_Percentage</t>
  </si>
  <si>
    <t>Outcome_increase in industrial activities_Percentage</t>
  </si>
  <si>
    <t>Outcome_increase in incomes of people engaged in sector along program roads_Percentage</t>
  </si>
  <si>
    <t>Outcome_increase in average daily traffic_Percentage</t>
  </si>
  <si>
    <t>Outcome_reduction in travel time_Percentage</t>
  </si>
  <si>
    <t>Outcome_reduction in waiting time_Percentage</t>
  </si>
  <si>
    <t>Outcome_relative reduction in travel fares_Percentage</t>
  </si>
  <si>
    <t>Outcome_decrease in overall transport expenditure in rehabilitated routes_Percentage</t>
  </si>
  <si>
    <t>Equipment procured to GHA_individual pieces</t>
  </si>
  <si>
    <t>Road contracts completed</t>
  </si>
  <si>
    <t>Land covered by road contracts completed_km</t>
  </si>
  <si>
    <t>Budget_trunk road rehabilitation and maintenance_USD Million</t>
  </si>
  <si>
    <t>Road sections resurfaced, rehabilitated, and or resealed</t>
  </si>
  <si>
    <t>Total area of land resealed_km</t>
  </si>
  <si>
    <t>Total area of land rehabilitated_km</t>
  </si>
  <si>
    <t>Bridges rehabilitated</t>
  </si>
  <si>
    <t>Budget_Services for the development and installation of a Contract Management System_USD Million</t>
  </si>
  <si>
    <t>Accountants hired to assist the Ghana Highway Authority run finances</t>
  </si>
  <si>
    <t>Budget_cost of extension to the Central Materials Laboratory_GHS</t>
  </si>
  <si>
    <t>Output_2-4 bedroom bungalows completed</t>
  </si>
  <si>
    <t>Budget_cost of bungalows built_GHS</t>
  </si>
  <si>
    <t xml:space="preserve">Output_staff trained </t>
  </si>
  <si>
    <t>Budget_cost to train staff_USD Million</t>
  </si>
  <si>
    <t>Output_Ministry of Roads and Highways staff trained</t>
  </si>
  <si>
    <t>Output_Ministry of Roads and Highways contractors trained</t>
  </si>
  <si>
    <t xml:space="preserve">Budget_cost of training for Ministry of Roads and Highways staff and contractors_USD </t>
  </si>
  <si>
    <t>Budget_total project cost_USD Million</t>
  </si>
  <si>
    <t>Budget_cost of road works rehabilitation_USD Million</t>
  </si>
  <si>
    <t>Budget_cost of road bridge reconstruction_USD Million</t>
  </si>
  <si>
    <t>Budget_cost of periodic maintenance of trunk roads_ USD Million</t>
  </si>
  <si>
    <t>Budget_cost of improvement of Hazardous Roads Sections_USD Million</t>
  </si>
  <si>
    <t>Budget_cost of preparation for ultimate construction of trunk roads_USD Million</t>
  </si>
  <si>
    <t>Budget_cost of periodic maintenance of trunk roads_USD Million</t>
  </si>
  <si>
    <t>Budget_cost of Consultancy Services hired for supervision of civil works component_USD Million</t>
  </si>
  <si>
    <t>Budget_cost of logistic support to Ghana Highway Authority_USD Million</t>
  </si>
  <si>
    <t>Budget_cost of institutional support to Ghana Highway Authority_USD Million</t>
  </si>
  <si>
    <t>Budget_cost of institutional support to Ministry of Roads and Transport_USD Million</t>
  </si>
  <si>
    <t>Budget_cost of institutional support to National Development Planning Commission_USD Million</t>
  </si>
  <si>
    <t>Highway Sector Investment Program</t>
  </si>
  <si>
    <t xml:space="preserve">Assist the Government of Ghana to increase economic growth to promote poverty alleviation through the reduction of vehicle operating costs. </t>
  </si>
  <si>
    <t>235 - Implementation Completion Report to the Republic of Ghana for the Highway Sector Investment Program</t>
  </si>
  <si>
    <t xml:space="preserve">Brong Ahafo and Central Region </t>
  </si>
  <si>
    <t>Brong-Ahafo region (Tepa Junction-Goaso road)</t>
  </si>
  <si>
    <t>Budget_provide water and sanitation services to rural communities_USD Million</t>
  </si>
  <si>
    <t>Budget_provide water and sanitation services to small towns on a pilot basis_USD Million</t>
  </si>
  <si>
    <t>Budget_ capacity building for public and private sector_USD Million</t>
  </si>
  <si>
    <t>Number of hand-dug wells constructed</t>
  </si>
  <si>
    <t>Number of boreholes constructed</t>
  </si>
  <si>
    <t>Number of handpump conversions</t>
  </si>
  <si>
    <t>Number of household latrines built</t>
  </si>
  <si>
    <t>Number of new water facilities in communities</t>
  </si>
  <si>
    <t xml:space="preserve">Number of converted water facilities in communities </t>
  </si>
  <si>
    <t>Number of schools participating in the hygiene education program</t>
  </si>
  <si>
    <t>Number of towns Facility Management Plans were prepared in</t>
  </si>
  <si>
    <t>Water Sector Development Boards formed and trained</t>
  </si>
  <si>
    <t>Towns with water system completed</t>
  </si>
  <si>
    <t>Outcome_people with improved, sustainable water facilities by June 1999</t>
  </si>
  <si>
    <t>Outcome_people with improved household sanitation facilities in villages and small towns by June 1999</t>
  </si>
  <si>
    <t>Budget_cost of rural water and sanitation project component_USD Million</t>
  </si>
  <si>
    <t>Budget_cost of small towns water and sanitation project component_USD Million</t>
  </si>
  <si>
    <t>Budget_cost of capacity building for public and private sector project component_USD Million</t>
  </si>
  <si>
    <t>Budget_unallocated costs_USD Million</t>
  </si>
  <si>
    <t>Budget_total baseline cost_USD Million</t>
  </si>
  <si>
    <t>Effort to provide capacity building for public and private sector</t>
  </si>
  <si>
    <t>Community Water and Sanitation Project</t>
  </si>
  <si>
    <t>1994-2000</t>
  </si>
  <si>
    <t>Help achieve the objectives of the National Community Water and Sanitation Program
(NCWSP)</t>
  </si>
  <si>
    <t>237 - Implementation Completion Report to the Republic of Ghana for the Commuity Water and Sanitation Project</t>
  </si>
  <si>
    <t>Ashanti Region, Brong Ahafo Region, Western Region, Northern Region</t>
  </si>
  <si>
    <t>Ashanti Region</t>
  </si>
  <si>
    <t>Northern</t>
  </si>
  <si>
    <t>Implementation Partnerships</t>
  </si>
  <si>
    <t>Efforts to roll out comprehensive HIV/AIDS care</t>
  </si>
  <si>
    <t>Efforts to strengthen capacity of the MOH to provide standardized, quality HIV/AIDS care and treatment</t>
  </si>
  <si>
    <t>Forums Hosted</t>
  </si>
  <si>
    <t>Expansion of services to private health facilities</t>
  </si>
  <si>
    <t>Expansion of services to public hospitals</t>
  </si>
  <si>
    <t>Total Persons Utilized VCT services</t>
  </si>
  <si>
    <t>FHI Counseled</t>
  </si>
  <si>
    <t>FHI Tested</t>
  </si>
  <si>
    <t>PLHIV received treatment of opportunistic infections</t>
  </si>
  <si>
    <t>Persons started ART</t>
  </si>
  <si>
    <t>Pregnant women enrolled in PMTCT</t>
  </si>
  <si>
    <t>Healthcare workers trained on HIV/AIDS management</t>
  </si>
  <si>
    <t>Peer educators trained in ART/OI management</t>
  </si>
  <si>
    <t>Peer educators participating in ongoing workshops</t>
  </si>
  <si>
    <t>CD4 machines procured</t>
  </si>
  <si>
    <t>HIVDR monitoring sequencers procured</t>
  </si>
  <si>
    <t>Technical working groups established</t>
  </si>
  <si>
    <t>Efforts to reinforce governmental commitment to collaboration with private sector</t>
  </si>
  <si>
    <t>Efforts to build human resource capacity</t>
  </si>
  <si>
    <t>Efforts to build logistical capacity</t>
  </si>
  <si>
    <t>Efforts to provide comprehensive care</t>
  </si>
  <si>
    <t>Efforts to link public sector facilities to assess gaps in care</t>
  </si>
  <si>
    <t>Efforts to monitor implementation activities</t>
  </si>
  <si>
    <t>Efforts to Evaluate implementation activities</t>
  </si>
  <si>
    <t>Efforts to assess site readiness to offer ART</t>
  </si>
  <si>
    <t>Efforts to procure ART for regional medical GHS facilities and other sites</t>
  </si>
  <si>
    <t>Efforts to assess provision of care</t>
  </si>
  <si>
    <t>Efforts to improve regional learning process</t>
  </si>
  <si>
    <t>Annual number of people accessing counseling and testing services in project support sites - FHI 2006 VCT</t>
  </si>
  <si>
    <t>Annual number of people accessing counseling and testing services in project support sites - FHI 2006 PMTCT</t>
  </si>
  <si>
    <t>Annual number of people accessing counseling and testing services in project support sites - FHI 2007 VCT</t>
  </si>
  <si>
    <t>Annual number of people accessing counseling and testing services in project support sites - FHI 2007 PMTCT</t>
  </si>
  <si>
    <t>Annual number of people accessing counseling and testing services in project support sites - FHI 2008 VCT</t>
  </si>
  <si>
    <t>Annual number of people accessing counseling and testing services in project support sites - FHI 2008 PMTCT</t>
  </si>
  <si>
    <t>Annual number of people accessing counseling and testing services in project support sites - FHI VCT Total</t>
  </si>
  <si>
    <t>Annual number of people accessing counseling and testing services in project support sites - FHI PMTCT Total</t>
  </si>
  <si>
    <t>Annual Number of mother Infant pairs accessing PMCT services in TAP supported sites - FHI 2006</t>
  </si>
  <si>
    <t>Annual Number of mother Infant pairs accessing PMCT services in TAP supported sites - FHI 2007</t>
  </si>
  <si>
    <t>Annual Number of mother Infant pairs accessing PMCT services in TAP supported sites - FHI 2008</t>
  </si>
  <si>
    <t>Annual Number of mother Infant pairs accessing PMCT services in TAP supported sites - FHI total</t>
  </si>
  <si>
    <t>Number of PLHIV receiving cotrimoxazole prophylaxis in project supported centers - FHI 2006</t>
  </si>
  <si>
    <t>Number of PLHIV receiving cotrimoxazole prophylaxis in project supported centers - FHI 2007</t>
  </si>
  <si>
    <t>Number of PLHIV receiving cotrimoxazole prophylaxis in project supported centers - FHI 2008</t>
  </si>
  <si>
    <t>Number of PLHIV receiving cotrimoxazole prophylaxis in project supported centers - FHI total</t>
  </si>
  <si>
    <t>numberof eligible PLHIV under ARV in project supported centers - FHI 2006</t>
  </si>
  <si>
    <t>numberof eligible PLHIV under ARV in project supported centers - FHI 2007</t>
  </si>
  <si>
    <t>numberof eligible PLHIV under ARV in project supported centers - FHI 2008</t>
  </si>
  <si>
    <t>numberof eligible PLHIV under ARV in project supported centers - FHI total</t>
  </si>
  <si>
    <t>Annual number of people accessing counseling and testing services in project support sites - National Catholic Health Service 2006 VCT</t>
  </si>
  <si>
    <t>Annual number of people accessing counseling and testing services in project support sites - National Catholic Health Service 2006 PMTCT</t>
  </si>
  <si>
    <t>Annual number of people accessing counseling and testing services in project support sites - National Catholic Health Service 2007 VCT</t>
  </si>
  <si>
    <t>Annual number of people accessing counseling and testing services in project support sites - National Catholic Health Service 2007 PMTCT</t>
  </si>
  <si>
    <t>Annual number of people accessing counseling and testing services in project support sites - National Catholic Health Service 2008 VCT</t>
  </si>
  <si>
    <t>Annual number of people accessing counseling and testing services in project support sites - National Catholic Health Service 2008 PMTCT</t>
  </si>
  <si>
    <t>Annual number of people accessing counseling and testing services in project support sites - National Catholic Health Service VCT Total</t>
  </si>
  <si>
    <t>Annual number of people accessing counseling and testing services in project support sites - National Catholic Health Service PMTCT Total</t>
  </si>
  <si>
    <t>Annual Number of mother Infant pairs accessing PMCT services in TAP supported sites - National Catholic Health Service 2006</t>
  </si>
  <si>
    <t>Annual Number of mother Infant pairs accessing PMCT services in TAP supported sites - National Catholic Health Service 2007</t>
  </si>
  <si>
    <t>Annual Number of mother Infant pairs accessing PMCT services in TAP supported sites - National Catholic Health Service 2008</t>
  </si>
  <si>
    <t>Annual Number of mother Infant pairs accessing PMCT services in TAP supported sites - National Catholic Health Service total</t>
  </si>
  <si>
    <t>Number of PLHIV receiving cotrimoxazole prophylaxis in project supported centers - National Catholic Health Service 2006</t>
  </si>
  <si>
    <t>Number of PLHIV receiving cotrimoxazole prophylaxis in project supported centers - National Catholic Health Service 2007</t>
  </si>
  <si>
    <t>Number of PLHIV receiving cotrimoxazole prophylaxis in project supported centers - National Catholic Health Service 2008</t>
  </si>
  <si>
    <t>Number of PLHIV receiving cotrimoxazole prophylaxis in project supported centers - National Catholic Health Service total</t>
  </si>
  <si>
    <t>numberof eligible PLHIV under ARV in project supported centers - National Catholic Health Service 2006</t>
  </si>
  <si>
    <t>numberof eligible PLHIV under ARV in project supported centers - National Catholic Health Service 2007</t>
  </si>
  <si>
    <t>numberof eligible PLHIV under ARV in project supported centers - National Catholic Health Service 2008</t>
  </si>
  <si>
    <t>numberof eligible PLHIV under ARV in project supported centers - National Catholic Health Service total</t>
  </si>
  <si>
    <t>Outcome_VCT Number of districts with at least one center offering HIV testing and counseling 2004</t>
  </si>
  <si>
    <t>Outcome_VCT Number of districts with at least one center offering HIV testing and counseling 2005</t>
  </si>
  <si>
    <t>Outcome_VCT Number of districts with at least one center offering HIV testing and counseling 2006</t>
  </si>
  <si>
    <t>Outcome_VCT Number of districts with at least one center offering HIV testing and counseling 2007</t>
  </si>
  <si>
    <t>Outcome_VCT total number of VCT Centres 2004</t>
  </si>
  <si>
    <t>Outcome_VCT total number of VCT Centres 2005</t>
  </si>
  <si>
    <t>Outcome_VCT total number of VCT Centres 2006</t>
  </si>
  <si>
    <t>Outcome_VCT total number of VCT Centres 2007</t>
  </si>
  <si>
    <t>Outcome_number of people tested 2004</t>
  </si>
  <si>
    <t>Outcome_number of people tested 2005</t>
  </si>
  <si>
    <t>Outcome_number of people tested 2006</t>
  </si>
  <si>
    <t>Outcome_number of people tested 2007</t>
  </si>
  <si>
    <t>Outcome_number of people tested 2008</t>
  </si>
  <si>
    <t>Outcome_proportion of women tested 2005_percentage</t>
  </si>
  <si>
    <t>Outcome_proportion of women tested 2005</t>
  </si>
  <si>
    <t>Outcome_proportion of women tested 2006_percentage</t>
  </si>
  <si>
    <t>Outcome_proportion of women tested 2006</t>
  </si>
  <si>
    <t>Outcome_PMTCT total number of PMTCT Centres 2004</t>
  </si>
  <si>
    <t>Outcome_PMTCT total number of PMTCT Centres 2005</t>
  </si>
  <si>
    <t>Outcome_PMTCT total number of PMTCT Centres 2006</t>
  </si>
  <si>
    <t>Outcome_PMTCT total number of PMTCT Centres 2007</t>
  </si>
  <si>
    <t>Outcome_ PMTCT Number of districts with at least one PMTCT centre 2004</t>
  </si>
  <si>
    <t>Outcome_ PMTCT Number of districts with at least one PMTCT centre 2005</t>
  </si>
  <si>
    <t>Outcome_ PMTCT Number of districts with at least one PMTCT centre 2006</t>
  </si>
  <si>
    <t>Outcome_ PMTCT Number of districts with at least one PMTCT centre 2007</t>
  </si>
  <si>
    <t>Outcome_PMTCT Number of pregnant women tested for HIV 2004</t>
  </si>
  <si>
    <t>Outcome_PMTCT Number of pregnant women tested for HIV 2005</t>
  </si>
  <si>
    <t>Outcome_PMTCT Number of pregnant women tested for HIV 2006</t>
  </si>
  <si>
    <t>Outcome_PMTCT Number of pregnant women tested for HIV 2007</t>
  </si>
  <si>
    <t>Outcome_PMTCT Number of pregnant women tested for HIV 2008</t>
  </si>
  <si>
    <t>Outcome_PMTCT proportion of HIV positive women who received ARV prophylaxis 2005_percent</t>
  </si>
  <si>
    <t>Outcome_PMTCT proportion of HIV positive women who received ARV prophylaxis 2006_percent</t>
  </si>
  <si>
    <t>Outcome_PMTCT proportion of HIV positive women who received ARV prophylaxis 2007_percent</t>
  </si>
  <si>
    <t>Outcome_PMTCT number of labs with CD4 counter 2005</t>
  </si>
  <si>
    <t>Outcome_PMTCT number of labs with CD4 counter 2006</t>
  </si>
  <si>
    <t>Outcome_PMTCT number of labs with CD4 counter 2007</t>
  </si>
  <si>
    <t>Outcome_PMTCT average cost or treatment 2005_Ghana Cedis</t>
  </si>
  <si>
    <t>Outcome_PMTCT average cost or treatment 2006_Ghana Cedis</t>
  </si>
  <si>
    <t>Outcome_PMTCT average cost or treatment 2007_Ghana Cedis</t>
  </si>
  <si>
    <t xml:space="preserve">Outcome_ARV Treatment Reported number of people receiving ART 2004 </t>
  </si>
  <si>
    <t>Outcome_ARV Treatment Reported number of people receiving ART 2005</t>
  </si>
  <si>
    <t>Outcome_ARV Treatment Reported number of people receiving ART 2006</t>
  </si>
  <si>
    <t>Outcome_ARV Treatment Reported number of people receiving ART 2007</t>
  </si>
  <si>
    <t>Outcome_ARV Treatment Reported number of people receiving ART 2008</t>
  </si>
  <si>
    <t>Outcome_ARV Treatment proportion of women receiving ART 2005_percent</t>
  </si>
  <si>
    <t>Outcome_ARV Treatment proportion of women receiving ART 2006_percent</t>
  </si>
  <si>
    <t>Outcome_ARV Treatment proportion of children receiving ART 2007_percent</t>
  </si>
  <si>
    <t>Outcome_ART Treatment total number of ART centres 2004</t>
  </si>
  <si>
    <t>Outcome_ART Treatment total number of ART centres 2005</t>
  </si>
  <si>
    <t>Outcome_ART Treatment total number of ART centres 2006</t>
  </si>
  <si>
    <t>Outcome_ART Treatment total number of ART centres 2007</t>
  </si>
  <si>
    <t>Outcome_ART Treatment Number of districts with at least one ART centre 2005</t>
  </si>
  <si>
    <t>Outcome_ART Treatment Number of districts with at least one ART centre 2006</t>
  </si>
  <si>
    <t>Outcome_ART Treatment number of people on prophylaxis/OI treatment 2004</t>
  </si>
  <si>
    <t>Outcome_ART Treatment number of people on prophylaxis/OI treatment 2005</t>
  </si>
  <si>
    <t>Outcome_ART Treatment number of people on prophylaxis/OI treatment 2006</t>
  </si>
  <si>
    <t>Outcome_ART Treatment number of people on prophylaxis/OI treatment 2007</t>
  </si>
  <si>
    <t>Outcome_ART Treatment number of people on prophylaxis/OI treatment 2008</t>
  </si>
  <si>
    <t>Outcome_ART Treatment proportion of women on prophylaxis/OI treatment 2005_percent</t>
  </si>
  <si>
    <t>Outcome_ART Treatment proportion of women on prophylaxis/OI treatment 2006_percent</t>
  </si>
  <si>
    <t>Outcome_ART Treatment number of people below 25 on prophylaxis/OI treatment 2004</t>
  </si>
  <si>
    <t>Outcome_HBC number of people receiving home based care 2006</t>
  </si>
  <si>
    <t>Outcome_ Establishment of Regional Advisory Panel</t>
  </si>
  <si>
    <t xml:space="preserve">Outcome_Effective collaboration to scale up ART care </t>
  </si>
  <si>
    <t>Outcome_Effective collaboration to scale up ART treatment</t>
  </si>
  <si>
    <t>Outcome_IP s operational experience harnessed</t>
  </si>
  <si>
    <t>Outcome_Fostered ownership of TAP activities</t>
  </si>
  <si>
    <t>World Bank/UNECA/WHO</t>
  </si>
  <si>
    <t>Treatment Acceleration Project (TAP)</t>
  </si>
  <si>
    <t>2004-2008</t>
  </si>
  <si>
    <t>The primary goal of the Treatment Acceleration Project (TAP) is to pilot strategies for strengthening each country's capacity to scale up comprehensive programs providing care and treatment, which is effective, affordable and equitable.</t>
  </si>
  <si>
    <t>239 - Implementation Report</t>
  </si>
  <si>
    <t>Ashanti, Greater Accra</t>
  </si>
  <si>
    <t>Easter, Ashanti, Western</t>
  </si>
  <si>
    <t>Budget_report printing and distribution_USD</t>
  </si>
  <si>
    <t>Budget_technical assistance and cost of publications_USD</t>
  </si>
  <si>
    <t>Budget_Workshop and advocacy cost_USD</t>
  </si>
  <si>
    <t>Budget_meetings and information dissemination_USD</t>
  </si>
  <si>
    <t>Budget_Travel cost, meetings and registration cost_USD</t>
  </si>
  <si>
    <t>Budget_Meetings &amp; consultation_USD</t>
  </si>
  <si>
    <t>Budget_Consultancy fees; Technical Assistance_USD</t>
  </si>
  <si>
    <t>Budget_workshop costs_USD</t>
  </si>
  <si>
    <t>Budget_ESP’s contribution to print cost_USD</t>
  </si>
  <si>
    <t>Budget_Workshop fees_USD</t>
  </si>
  <si>
    <t>Budget_sub total_policies and institutions strengthened_USD</t>
  </si>
  <si>
    <t>Budget_Funding support to school projects_USD</t>
  </si>
  <si>
    <t>Budget_Travel cost_USD</t>
  </si>
  <si>
    <t>Budget_CREMA Consultancy Cost_USD</t>
  </si>
  <si>
    <t>Budget_Capacity building &amp; meetings; CEAs salary_USD</t>
  </si>
  <si>
    <t>Budget_Travel, meetings and survey cost; Technical assistance_USD</t>
  </si>
  <si>
    <t>Budget_Travel cost and meetings_USD</t>
  </si>
  <si>
    <t>Budget_Funding support to spraying enterprises_USD</t>
  </si>
  <si>
    <t>Budget_sub total_cocoa landscapes rehabilitated_USD</t>
  </si>
  <si>
    <t>Budget_printing cost_USD</t>
  </si>
  <si>
    <t>Budget_Cost of seedling procurement &amp; distribution_USD</t>
  </si>
  <si>
    <t>Budget_sub total_forests conserved_USD</t>
  </si>
  <si>
    <t>Budget_Total programs_USD</t>
  </si>
  <si>
    <t>Total budget_staff cost_12 months_USD</t>
  </si>
  <si>
    <t>Total budget_Equipment repairs (Lump Sum)_USD</t>
  </si>
  <si>
    <t>Total budget_Stationary (Lump sum)_USD</t>
  </si>
  <si>
    <t>Total budget_Sanitary &amp; Cleaning Material &amp; Fees (lump Sum)_USD</t>
  </si>
  <si>
    <t>Total budget_Repairs &amp; Fittings (Lump Sum)_USD</t>
  </si>
  <si>
    <t>Total budget_Internet fee_12 months_USD</t>
  </si>
  <si>
    <t>Total budget_telephone bills_12 months_USD</t>
  </si>
  <si>
    <t>Total budget_office utilities_12 months_USD</t>
  </si>
  <si>
    <t>Budget_Sub total_office supplies_USD</t>
  </si>
  <si>
    <t>Total budget_Steering Committee Meetings_2_USD</t>
  </si>
  <si>
    <t>Total budget_Participation in workshops &amp;amp; conferences (Lump
Sum)_USD</t>
  </si>
  <si>
    <t>Total budget_Printing and publications (Lump Sum)_USD</t>
  </si>
  <si>
    <t>Total budget_Sundry Expenses (Office Petty Cash)_12 months_USD</t>
  </si>
  <si>
    <t>Total budget_Fuel (2 vehicles)_12 months_USD</t>
  </si>
  <si>
    <t>Total budget_Vehicle maintenance_12 months_USD</t>
  </si>
  <si>
    <t>Total budget_Tires (Lump Sum)_USD</t>
  </si>
  <si>
    <t>Total budget_Insurance (Lump Sum)_USD</t>
  </si>
  <si>
    <t>Budget_Sub total_running cost of vehicle_USD</t>
  </si>
  <si>
    <t>Total admin budget_USD</t>
  </si>
  <si>
    <t>Total budget_UNDP technical support fee_USD</t>
  </si>
  <si>
    <t>Total Budget (Program Cost +Admin Cost)_USD</t>
  </si>
  <si>
    <t>Total budget_8% GMS (for Mondelez fund)_USD</t>
  </si>
  <si>
    <t>Budget_Grand total_USD</t>
  </si>
  <si>
    <t>Budget_total funding_Mondelez International_USD</t>
  </si>
  <si>
    <t>Budget_total funding_UN REDD_USD</t>
  </si>
  <si>
    <t>UN, Mondelez International</t>
  </si>
  <si>
    <t>Environmental Sustainability and Policy for Cocoa Production in Ghana Project (ESP)</t>
  </si>
  <si>
    <t>to create the institutional systems, tools and policies to mainstream environmental sustainability practices into Ghana’s cocoa production system and to avoid deforestation and enhance biodiversity conservation by incentivizing cocoa farmers to adopt environmentally friendly best practices.</t>
  </si>
  <si>
    <t>249_2015 Budget and implementation plan</t>
  </si>
  <si>
    <t>Efforts to establish the regulatory environment</t>
  </si>
  <si>
    <t>Efforts to implement focused sensitization of target groups</t>
  </si>
  <si>
    <t>Efforts to implement some components of training and certification for HCFC servicing</t>
  </si>
  <si>
    <t>Efforts to implement some components of Refrigerant Recovery/Retrofit Project (RRRP)</t>
  </si>
  <si>
    <t>Efforts to implement monitoring and technical support</t>
  </si>
  <si>
    <t>Efforts to implement End-User Incentive Programme</t>
  </si>
  <si>
    <t>Efforts to release approved funds biennially in five tranches from 2010 to 2018</t>
  </si>
  <si>
    <t>Number of years over which funds will be released</t>
  </si>
  <si>
    <t>Efforts to develop safety standards and norms in the use of hydrocarbon and other natural refrigerants</t>
  </si>
  <si>
    <t>Efforts to develop more efficient monitoring procedures through the use of paperless system</t>
  </si>
  <si>
    <t>Efforts to establish a Technical Management and Monitoring Committee (TMMC) under an expanded NACODS to assist the National Ozone Unit (NOU)</t>
  </si>
  <si>
    <t>Efforts to initiate and expedite the timely timely implementation of the activities set out in Section V of the HPMP (Management of HCFC supply and demand), paragraphs 152-154</t>
  </si>
  <si>
    <t>Efforts to manage HCFC supply and demand</t>
  </si>
  <si>
    <t>Efforts to facilitate the expansion of NACODS and the establishment and functioning of the TMMC as set out in Sections VI.1 and VI.2 of the HPMP</t>
  </si>
  <si>
    <t>Efforts to monitor the progress of the implementation of projects and activities under the HPMP</t>
  </si>
  <si>
    <t>Efforts to interact with  relevant governmental and non-governmental organizations and stakeholders to facilitate effective implementation and monitoring of the activities under the HPMP</t>
  </si>
  <si>
    <t>Efforts to keep records of relevant data as well as day to day activities under the HPMP</t>
  </si>
  <si>
    <t>Efforts to prepare/provide reports as may be required by Ias or the Government</t>
  </si>
  <si>
    <t>Project Budget_Total_USD</t>
  </si>
  <si>
    <t>Budget_funds from Multilateral Funds (MLF) for the implementation of the Montreal Protocol_USD</t>
  </si>
  <si>
    <t>Budget_funds from Government of Italy (GOI)_USD</t>
  </si>
  <si>
    <t>UNDP, the Government of Italy (GOI)</t>
  </si>
  <si>
    <t>HCFC Phase Out Management Plan (HPMP)</t>
  </si>
  <si>
    <t>to support government in implementing activities required for the implementation of Ghana's strategy in all areas related to the Phase-out of Ozone Depleting Substances under the Montreal Protocol</t>
  </si>
  <si>
    <t>252 - Signed agreement</t>
  </si>
  <si>
    <t>LECB Project</t>
  </si>
  <si>
    <t>completing NAMA investor guide</t>
  </si>
  <si>
    <t>255- 2014 Progress Report (Q1)</t>
  </si>
  <si>
    <t>Efforts to have a report on the scientific and socio-economic impacts of climate change and disaster risks in the three northern regions</t>
  </si>
  <si>
    <t>Efforts to have a report of relevant projects, plans and policies with potential for mainstreaming CCA and DRR.</t>
  </si>
  <si>
    <t>Efforts to have profiles of selected pilot communities</t>
  </si>
  <si>
    <t>Efforts to have Plans outlining preferred climate change adaptation measures at the community level</t>
  </si>
  <si>
    <t>Efforts to have CCA and DRR mainstreamed into district development plans of the three pilot districts</t>
  </si>
  <si>
    <t>Efforts to have CCA and DRR mainstreamed into food and agriculture policies and plans.</t>
  </si>
  <si>
    <t>Efforts to provide food for work, capacity development, tools, technical assistance and project management support for communities to build resilience by improving community assets.</t>
  </si>
  <si>
    <t>Efforts to develop a manual or knowledge product outlining options (including funding) and approaches for mainstreaming CCA and DRR</t>
  </si>
  <si>
    <t>Efforts to develop and deliver a training module for CCA and DRR awareness, planning and implementation</t>
  </si>
  <si>
    <t>Efforts to develop communication materials for multiple channels (including web and radio.) that ensure findings and outputs of the programme are communicated and utilized by the public.</t>
  </si>
  <si>
    <t>Resilient Landscapes for Sustainable Livelihoods</t>
  </si>
  <si>
    <t>To strengthen the resilience of vulnerable communities in northern Ghana and deliver on the sustainable land management objectives</t>
  </si>
  <si>
    <t>256-Project Description, 256- Workplan</t>
  </si>
  <si>
    <t xml:space="preserve">UN Programme on Ebola Viral Disease Prepardeness </t>
  </si>
  <si>
    <t>To support of the government of Ghana to adequately prepare for early detection and containement of Ebola virus disease, and prevent its further spreading within the country or to other countries</t>
  </si>
  <si>
    <t>257- Signed Terms of Reference</t>
  </si>
  <si>
    <t>Budget_Total_Canadian$</t>
  </si>
  <si>
    <t>WASH (Water, Sanitation and Hygiene) in Disaster Prone Communities in the Northern Regions of Ghana</t>
  </si>
  <si>
    <t>Improve health and livelihoods in disaster prone communities by increasing access to resilient facilities and services for good drinking water and improved basic sanitation on a sustainable basis</t>
  </si>
  <si>
    <t>258- UNDP Budget spreadsheet</t>
  </si>
  <si>
    <t>19,915,00</t>
  </si>
  <si>
    <t>Reinforcing the Scale Up of HIV Services by Strengthening HIV Prevention and Effective Targeting</t>
  </si>
  <si>
    <t>2015-2017</t>
  </si>
  <si>
    <t>Increase the coverage of key populations accessing HIV testing and counseling</t>
  </si>
  <si>
    <t>266- Grant Performance Report</t>
  </si>
  <si>
    <t>Households receiving Indoor Residual Spraying</t>
  </si>
  <si>
    <t>Accelerating access to Prevention, Treatment and Home Based care for malaria and increasing the access to affordable ACT's in the Private Sector</t>
  </si>
  <si>
    <t>To reduce the malaria morbidity and mortality by 75% (using 2012 as baseline) by the year 2020</t>
  </si>
  <si>
    <t>267- Grant Performance Report</t>
  </si>
  <si>
    <t>Administered  voluntary testing and counseling process to_people</t>
  </si>
  <si>
    <t>Adminstered voluntary testing and counseling process as a part of the prevention of the mother-to-child pilot to_pregnant women</t>
  </si>
  <si>
    <t>Administered a complete course of antiretroviral prophylaxis to_HIV infected women</t>
  </si>
  <si>
    <t>Administered prophylaxis and treatment for opportunistic infections to_people</t>
  </si>
  <si>
    <t>Service deliverers trained</t>
  </si>
  <si>
    <t>People receiving HBC</t>
  </si>
  <si>
    <t>People trained in home base care PLWHA</t>
  </si>
  <si>
    <t>Ghana - Accelerating access to prevention, care,support Tuberculosis and Malaria. (HIV/AIDS Component)</t>
  </si>
  <si>
    <t>2005-2007</t>
  </si>
  <si>
    <t>To increase access and generate greater demand for both prevention and care, services for the groups vulnerable to HIV infection, and improve care and support, for those already living with the virus.</t>
  </si>
  <si>
    <t>269-Scorecard, 269- Grant Performance Report</t>
  </si>
  <si>
    <t>269-Scorecard, 269- Grant Performance Report, 269- Project Description</t>
  </si>
  <si>
    <t>ITN's distributed</t>
  </si>
  <si>
    <t>IPT given to _pregnant women</t>
  </si>
  <si>
    <t>Community-based agents trained in ITN promotion and re-treatment</t>
  </si>
  <si>
    <t>Trained health workers in home-based malaria care</t>
  </si>
  <si>
    <t>Trained service deliveres in home based care of malaria</t>
  </si>
  <si>
    <t>Patients recruited and tested for the presence of malaria before and after treatment</t>
  </si>
  <si>
    <t>Service deliverers trained to provide intermittent preventative treament to pregnant women</t>
  </si>
  <si>
    <t>Sentinel sites established supported for monitoring anti-malarial drug resistance_sites</t>
  </si>
  <si>
    <t>Ante-natal clinical staff traiend in the use of IPT</t>
  </si>
  <si>
    <t>LLN's distributed</t>
  </si>
  <si>
    <t>Trained ommunity based agents (CBA) to set up net retreatment sites and carry out re-treatment activities_agents</t>
  </si>
  <si>
    <t>Community retreatment centres established for retreating nets</t>
  </si>
  <si>
    <t>Trained community based agents in home based care</t>
  </si>
  <si>
    <t>Outcome_nets retreated at community retreatment sites, established with trained CBA's and refurbished with retreatment kits</t>
  </si>
  <si>
    <t>Outcome_proportion of health facilities with no reported stock-out lasting more than one week of nationally recommended antimalarial for IPT (SP) anytime during the past three months_%</t>
  </si>
  <si>
    <t>Outcome_number of mothers/caretakers who respond appropriately to malaria within 24hours of onset of disease</t>
  </si>
  <si>
    <t>Outcome_children under 5 who slept under a ITN the previous night</t>
  </si>
  <si>
    <t xml:space="preserve">Outcome_pregnant women who slept under bednets </t>
  </si>
  <si>
    <t>Outcome_number of health facilities implementing IPT to pregnant women_facilities</t>
  </si>
  <si>
    <t>Outcome_children under 5 using bednets</t>
  </si>
  <si>
    <t>Acceleration access to prevention, care, support and treatment of malaria for targeted persons in 20 districts</t>
  </si>
  <si>
    <t>2003-2008</t>
  </si>
  <si>
    <t>Reduce malaria mortality in children under five and pregnant women in twenty selected districts through the promotion of access to prevention and treatment of malaria and strengthened partnerships between government, civil society and the private sector.</t>
  </si>
  <si>
    <t>270-Scorecard, 270- Grant Performance Report</t>
  </si>
  <si>
    <t>270-Scorecard, 270- Grant Performance Report, 270 - Project description</t>
  </si>
  <si>
    <t>Administered IPT as prophylaxis for malaria to_pregnant women</t>
  </si>
  <si>
    <t>Provided patients with uncomplicated and severe malaria with a correct diagnosis and treatment</t>
  </si>
  <si>
    <t>Distributed long lasting insecticide treated bed nets, pretreated nets or re-treatment kits outside of the ITN voucher areas</t>
  </si>
  <si>
    <t>Trained health staff in malaria management</t>
  </si>
  <si>
    <t>Distributed long lasting insecticide treated bed nets or re-treatment kits</t>
  </si>
  <si>
    <t>established sentinel sites  for monitoring G-6PD status of pregnant women</t>
  </si>
  <si>
    <t>Trained antenatal clinic staff  in IPT</t>
  </si>
  <si>
    <t>trained service deliverers  in correct case management of malaria based on new drug policy</t>
  </si>
  <si>
    <t>Trained community based agents  in correct case management of malaria based on new drug policy</t>
  </si>
  <si>
    <t>Gave a refresher training on malaria case management to health workers from targeted public and private health facilities</t>
  </si>
  <si>
    <t>Distributed Long Lasting Nets (LLNs)  to people_nets</t>
  </si>
  <si>
    <t>Trained staff in data management or general M&amp;E at national and sub-national level</t>
  </si>
  <si>
    <t>Trained community health officers trained in HBC using Artesunate Amodiaquine</t>
  </si>
  <si>
    <t xml:space="preserve">Trained community drug distributors in HBC using Artesunate Amodiaquine </t>
  </si>
  <si>
    <t>Outcome_number of TV and radio broadcasts promoting key messages on malaria case management</t>
  </si>
  <si>
    <t>Outcome_recognizing signs and symptons of malaria and taking prompt/correct action_% of women/caretakers</t>
  </si>
  <si>
    <t>Outcome_mothers and caretakers who respond appropriately to malaria within 24 hours of onset of disease_# of mothers and caretakers</t>
  </si>
  <si>
    <t>Outcome_proportion of children under 5 who slept under an ITN the previous night_%</t>
  </si>
  <si>
    <t>Outcome_proportion of pregnant women (and other target groups) sleeping under an ITN the previous night</t>
  </si>
  <si>
    <t>Outcome_Percentage of households owning an insecticide-treated net_%</t>
  </si>
  <si>
    <t>Outcome_U5 children (and other target group) with uncomplicated malaria correctly managed at health facilities_%</t>
  </si>
  <si>
    <t>Outcome_U5 children (and other target groups) admitted with severe malaria and correctly managed at health facilities_%</t>
  </si>
  <si>
    <t>Outcome_proportion of health facilities (public and private) with NO reported stock-out lasting more than one week of nationally-recommended antimalarial drug at anytime during the past three monthers</t>
  </si>
  <si>
    <t>Outcome_people treated with ACT in health centers_people</t>
  </si>
  <si>
    <t>Outcome_proportion of suspected malaria cases confirmed by RDT or microscopy</t>
  </si>
  <si>
    <t>Outcome_percetage of pregnant women on IPT (at least two doses of SP) according to national policy_%</t>
  </si>
  <si>
    <t>Outcome_people treated with ACT by community based health workers</t>
  </si>
  <si>
    <t xml:space="preserve"> Budget_Cumulative_USD</t>
  </si>
  <si>
    <t xml:space="preserve">Accelerating Access to Prevention, Treatment, and Care and Support for Malaria and Achieving the Millennium Goals </t>
  </si>
  <si>
    <t>2005-2012</t>
  </si>
  <si>
    <t>Expanding existing activities, with the goal of reducing malaria-specific illness and death by 25 Percent through improvements in access to prevention and treatment of malaria and strengthened partnerships among the government, civil society and private sector. The program targets children under age five and pregnant women.</t>
  </si>
  <si>
    <t>271- Scorecard, 271- Grant performance report</t>
  </si>
  <si>
    <t>271- Project description, 271- Scorecard, 271- Grant Performance report</t>
  </si>
  <si>
    <t>Gave ARV Prophylaxis to HIV positive mothers_mothers</t>
  </si>
  <si>
    <t>Trained Counselors</t>
  </si>
  <si>
    <t>Established PMTCT centers</t>
  </si>
  <si>
    <t>Trained counselors in VCT</t>
  </si>
  <si>
    <t>Trained service deliveres in STI management</t>
  </si>
  <si>
    <t>trained service deliverers in clinical management of PLWHA with advanced infection</t>
  </si>
  <si>
    <t>trained in service deliverers prophylaxis and treatment of opportunistic infections</t>
  </si>
  <si>
    <t>trained DOT service deliverers in HIV counseling</t>
  </si>
  <si>
    <t>Outcome_number of adults and children with advanced HIV infection receiving antiretroviral therapy_adults and children</t>
  </si>
  <si>
    <t>Outcome_health facilities dispensing antiretroviral therapy that have expereince no stock-outs of at least one required antiretroviral drug in the last 12 months_# of health facilities</t>
  </si>
  <si>
    <t>Outcome_PLWHA receiving comprehensive service for diagnosis and treatment for Ois according to national guidelines_# of PLWHA</t>
  </si>
  <si>
    <t>Outcome_HIV-positive TB patients who have begun or are continuing HAART, during or at end of TB treatment_# of HIV-positive TB patients</t>
  </si>
  <si>
    <t>Outcome_people aged 15-49 completing the testing and counseling process_people</t>
  </si>
  <si>
    <t>Outcome_Number of VCT sites with minimum conditions to provide quality service_sites</t>
  </si>
  <si>
    <t>Outcome_Number of pregnant women completing the testing and counseling process_pregnant women</t>
  </si>
  <si>
    <t>Outcome_of HIV-infected pregnant women receiving a course of antiretroviral prophylaxis to reduce the risk of Mother to Child Transmission_women</t>
  </si>
  <si>
    <t>Outcome_Number of patients receiving diagnosis and treatment for STIs according to national guidelines</t>
  </si>
  <si>
    <t>Outcome_people with advanced HIV infection receiving ARV</t>
  </si>
  <si>
    <t>Outcome_service delivery points providing ARV combination therapy</t>
  </si>
  <si>
    <t>Outcome_laboratories with capacity to monitor ARV combination therapy according to national guidelines</t>
  </si>
  <si>
    <t>Outcome_service delivery points with no stock-out of ARVs</t>
  </si>
  <si>
    <t>Outcome_PLWHA receiving HIV testing and counseling and or HIV treatment and care services who were screened for TB symptoms</t>
  </si>
  <si>
    <t>Outcome_Number of people receiving good quality home based care</t>
  </si>
  <si>
    <t>Outcome_districts with home based care service providers</t>
  </si>
  <si>
    <t>Budget_Grant funds_USD</t>
  </si>
  <si>
    <t>Budget_Lifetime_USD</t>
  </si>
  <si>
    <t>Accelerating access to prevention, treatment, care and support for HIV/AIDS towards achieving Millennium Development Goals</t>
  </si>
  <si>
    <t>2006-2013</t>
  </si>
  <si>
    <t>Decrease HIV and AIDS- related ilness and death through a comprehensive package of prevention, treatment, care and support services and integration of HIV and AIDS and TB activities</t>
  </si>
  <si>
    <t>272- Grant Performance report, 272-score card</t>
  </si>
  <si>
    <t>272 - Project Description, 272- Grant Performance, 272-Score card</t>
  </si>
  <si>
    <t>Male and female condoms distributed to female sex workers period 9_# of condoms</t>
  </si>
  <si>
    <t>Male and female condoms distributed to female sex workers period 10_# of condoms</t>
  </si>
  <si>
    <t>Male and female condoms distributed to female sex workers period 11_# of condoms</t>
  </si>
  <si>
    <t>Male and female condoms distributed to female sex workers period 12_# of condoms</t>
  </si>
  <si>
    <t>Male and female condoms distributed to female sex workers period 13_# of condoms</t>
  </si>
  <si>
    <t>Male and female condoms distributed to female sex workers period 14_# of condoms</t>
  </si>
  <si>
    <t>Male and female condoms distributed to female sex workers period 15_# of condoms</t>
  </si>
  <si>
    <t>female sex workers who received testing and counseling for HIV and received their test results period 9_# of FSWs</t>
  </si>
  <si>
    <t>female sex workers who received testing and counseling for HIV and received their test results period 10_# of FSWs</t>
  </si>
  <si>
    <t>female sex workers who received testing and counseling for HIV and received their test results period 11_# of FSWs</t>
  </si>
  <si>
    <t>female sex workers who received testing and counseling for HIV and received their test results period 12_# of FSWs</t>
  </si>
  <si>
    <t>female sex workers who received testing and counseling for HIV and received their test results period 13_# of FSWs</t>
  </si>
  <si>
    <t>female sex workers who received testing and counseling for HIV and received their test results period 14_# of FSWs</t>
  </si>
  <si>
    <t>female sex workers who received testing and counseling for HIV and received their test results period 15_# of FSWs</t>
  </si>
  <si>
    <t>FSWs reached with HIV prevention programmes (new MARPs) period 9_# of FSWs</t>
  </si>
  <si>
    <t>FSWs reached with HIV prevention programmes (new MARPs) period 10_# of FSWs</t>
  </si>
  <si>
    <t>FSWs reached with HIV prevention programmes (new MARPs) period 11_# of FSWs</t>
  </si>
  <si>
    <t>FSWs reached with HIV prevention programmes (new MARPs) period 12_# of FSWs</t>
  </si>
  <si>
    <t>FSWs reached with HIV prevention programmes (new MARPs) period 13_# of FSWs</t>
  </si>
  <si>
    <t>FSWs reached with HIV prevention programmes (new MARPs) period 14_# of FSWs</t>
  </si>
  <si>
    <t>FSWs reached with HIV prevention programmes (new MARPs) period 15_# of FSWs</t>
  </si>
  <si>
    <t>FSWs reached with HIV prevention programmes (contacts) period 9_# of FSWs</t>
  </si>
  <si>
    <t>FSWs reached with HIV prevention programmes (contacts) period 10_# of FSWs</t>
  </si>
  <si>
    <t>FSWs reached with HIV prevention programmes (contacts) period 11_# of FSWs</t>
  </si>
  <si>
    <t>FSWs reached with HIV prevention programmes (contacts) period 12_# of FSWs</t>
  </si>
  <si>
    <t>FSWs reached with HIV prevention programmes (contacts) period 13_# of FSWs</t>
  </si>
  <si>
    <t>FSWs reached with HIV prevention programmes (contacts) period 14_# of FSWs</t>
  </si>
  <si>
    <t>FSWs reached with HIV prevention programmes (contacts) period 15_# of FSWs</t>
  </si>
  <si>
    <t>FSWs reached with HIV stigma reduction activities period 9_# of FSWs</t>
  </si>
  <si>
    <t>FSWs reached with HIV stigma reduction activities period 10_# of FSWs</t>
  </si>
  <si>
    <t>FSWs reached with HIV stigma reduction activities period 11_# of FSWs</t>
  </si>
  <si>
    <t>FSWs reached with HIV stigma reduction activities period 12_# of FSWs</t>
  </si>
  <si>
    <t>FSWs reached with HIV stigma reduction activities period 13_# of FSWs</t>
  </si>
  <si>
    <t>FSWs reached with HIV stigma reduction activities period 14_# of FSWs</t>
  </si>
  <si>
    <t>FSWs reached with HIV stigma reduction activities period 15_# of FSWs</t>
  </si>
  <si>
    <t>Health care workers reached with HIV stigma reduction activities period 9_# of Health care workers</t>
  </si>
  <si>
    <t>Health care workers reached with HIV stigma reduction activities period 10_# of Health care workers</t>
  </si>
  <si>
    <t>Health care workers reached with HIV stigma reduction activities period 11_# of Health care workers</t>
  </si>
  <si>
    <t>Health care workers reached with HIV stigma reduction activities period 12_# of Health care workers</t>
  </si>
  <si>
    <t>Health care workers reached with HIV stigma reduction activities period 13_# of Health care workers</t>
  </si>
  <si>
    <t>Health care workers reached with HIV stigma reduction activities period 14_# of Health care workers</t>
  </si>
  <si>
    <t>Health care workers reached with HIV stigma reduction activities period 15_# of Health care workers</t>
  </si>
  <si>
    <t>Budget_Total Grant Amount_USD</t>
  </si>
  <si>
    <t>Budget_Summary Budget Period 1_USD</t>
  </si>
  <si>
    <t>Budget_Summary Budget Period 2_USD</t>
  </si>
  <si>
    <t>Budget_Summary Budget Period 3_USD</t>
  </si>
  <si>
    <t>Budget_Summary Budget Period 4_USD</t>
  </si>
  <si>
    <t>Budget_Summary Budget Period 5_USD</t>
  </si>
  <si>
    <t>Budget_Summary Budget Period 6_USD</t>
  </si>
  <si>
    <t>Budget_Summary Budget Period 17_USD</t>
  </si>
  <si>
    <t>Budget_Summary Budget Period 8_USD</t>
  </si>
  <si>
    <t>Budget_Summary Budget Period 9_USD</t>
  </si>
  <si>
    <t>Budget_Summary Budget Period 10_USD</t>
  </si>
  <si>
    <t>Budget_Summary Budget Period 11_USD</t>
  </si>
  <si>
    <t>Budget_Summary Budget Period 12_USD</t>
  </si>
  <si>
    <t>Budget_Summary Budget Period 13_USD</t>
  </si>
  <si>
    <t>Budget_Summary Budget Period 14_USD</t>
  </si>
  <si>
    <t>Budget_Summary Budget Period 15_USD</t>
  </si>
  <si>
    <t>Budget_Summary Budget Period 16_USD</t>
  </si>
  <si>
    <t>Budget_PRs total expenditure actual cash outflow_USD</t>
  </si>
  <si>
    <t>Budget_disbursements to sub-recipients actual cash outflow_USD</t>
  </si>
  <si>
    <t>Budget_PRs total expenditure cumulative cash outflow_USD</t>
  </si>
  <si>
    <t>Budget_disbursements to sub-recipients cumulative cash outflow_USD</t>
  </si>
  <si>
    <t>Reinforcing the Scaling Up of HIV Services: Strengthing HIV Prevention and Effective Targeting</t>
  </si>
  <si>
    <t>to reduce new HIV infections in the general population</t>
  </si>
  <si>
    <t>273 - Grant Performance Report, 273 - Project Description</t>
  </si>
  <si>
    <t>Efforts to provide technical assistance</t>
  </si>
  <si>
    <t>Outcome_Proportion of targets achieved in the Progress Assessment Framework (PAF)_2012_% _1</t>
  </si>
  <si>
    <t>Outcome_Non-oil tax revenue as a Percentage of non-oil GDP_2012_%_2</t>
  </si>
  <si>
    <t>Outcome_Effective Government audit systems_% of target_3</t>
  </si>
  <si>
    <t>Outcome_Concrete anti-corruption measures implemented_% of target_4</t>
  </si>
  <si>
    <t>Outcome_Regular results-based reporting by Metropolitan, Municipal and District Assemblies MMDAs_% of target_2012_5</t>
  </si>
  <si>
    <t>Outcome_Wage bill managed sustainably_% of target_2012_6</t>
  </si>
  <si>
    <t>Outcome_Poverty-related expenditure as a proportion of total government expenditure_2012_% of target_7</t>
  </si>
  <si>
    <t>Outcome_Aggregate expenditure outturn compared to original approved Budget_2012_% of target_8</t>
  </si>
  <si>
    <t>Outcome_Teacher absenteeism reduced_2012_% of target_9</t>
  </si>
  <si>
    <t>Outcome_Social protection effectively targets most vulnerable people_2012_% of target_10</t>
  </si>
  <si>
    <t>Outcome_Proportion of expected deliveries attended by trained health workers_2012_% of target_11</t>
  </si>
  <si>
    <t>Outcome_Proportion of UK GBS that is disbursed according to commitments made prior to finalisation of the national Budget in the previous year_2012_% of target_12</t>
  </si>
  <si>
    <t>Outcome_Number of critical policy bottlenecks each year significantly eased, through specifically-contracted technical assistance_2012_% of target_13</t>
  </si>
  <si>
    <t>Budget_total_millions_GBP_1</t>
  </si>
  <si>
    <t>Budget_2012_millions_GBP_2</t>
  </si>
  <si>
    <t>Budget_2013_millions_GBP_3</t>
  </si>
  <si>
    <t>Budget_2014_millions_GBP_4</t>
  </si>
  <si>
    <t>Budget_2015_millions_GBP_5</t>
  </si>
  <si>
    <t>Budget_technical assistance_millions_GBP_6</t>
  </si>
  <si>
    <t xml:space="preserve">DFID </t>
  </si>
  <si>
    <t>General Budget Support Ghana 2012-2015</t>
  </si>
  <si>
    <t>2012-present</t>
  </si>
  <si>
    <t>The expected impact of this project is continued economic growth and poverty reduction in Ghana, with a focus on addressing inequality.  The expected Outcome is stronger public institutions with additional resources to deliver improved services. The outputs that underpin this relate to strengthening public institutions; allocation, implementation and scrutiny of the national Budget; capacity to deliver health and education services and increased social protection; and predictability, harmonisation and effectiveness of development assistance.</t>
  </si>
  <si>
    <t>275-annual review 2013</t>
  </si>
  <si>
    <t>275-Logical Framework</t>
  </si>
  <si>
    <t>Outcome_% of births delivered by a skilled professional _2014_% of target_1</t>
  </si>
  <si>
    <t>Outcome_Proportion of facilities achieving acreditation scores at levels A+, A and B _2014_% of target_2</t>
  </si>
  <si>
    <t>Outcome_Number of facilities achieving acreditation scores at levels A+, A and B _2014_3</t>
  </si>
  <si>
    <t>Outcome_Ratio of gap between best performing and worst performing regions:  Nurse to patient ratio _2014_% of target_4</t>
  </si>
  <si>
    <t>Outcome_drugs tested by the Food and Drugs Authority that are counterfeit_2014_% of target_5</t>
  </si>
  <si>
    <t>Outcome_Budget execution on good and services_2014_% of target_6</t>
  </si>
  <si>
    <t>Outcome_Evidence on climate change reflected in policies and plans_2014_% of target_7</t>
  </si>
  <si>
    <t>Outcome_Number of female district physicians and medical assistants and community health service providers  able to provide mental health care (trained in mental health service provision and delivering mental health services)_2014_% of target_8</t>
  </si>
  <si>
    <t>Outcome_Number of female district physicians and medical assistants and community health service providers  able to provide mental health care (trained in mental health service provision and delivering mental health services)_2014_9</t>
  </si>
  <si>
    <t>Outcome_Total number of district physicians and medical assistants and community health service providers  able to provide mental health care (trained in mental health service provision and delivering mental health services)_2014_% of target_10</t>
  </si>
  <si>
    <t>Outcome_Total number of district physicians and medical assistants and community health service providers  able to provide mental health care (trained in mental health service provision and delivering mental health services)_2014_11</t>
  </si>
  <si>
    <t>Outcome_Total number of persons treated in mental health outpatient and community settings _2014_% of target_12</t>
  </si>
  <si>
    <t>Outcome_Total number of persons treated in mental health outpatient and community settings _2014_13</t>
  </si>
  <si>
    <t>Outcome_Number of females treated in mental health outpatient and community settings _2014_% of target_14</t>
  </si>
  <si>
    <t>Outcome_Number of females treated in mental health outpatient and community settings _2014_15</t>
  </si>
  <si>
    <t>Outcome_Number of district health facilities providing outpatient mental health care _2014_% of target_16</t>
  </si>
  <si>
    <t>Outcome_Number of district health facilities providing outpatient mental health care _2014_17</t>
  </si>
  <si>
    <t>Outcome_Number of drug safety tests completed _2014_% of target_18</t>
  </si>
  <si>
    <t>Outcome_Number of drug safety tests completed _2014_19</t>
  </si>
  <si>
    <t>Outcome_Number of reports submitted by health staff on drug adverse effects _2014_% of target_20</t>
  </si>
  <si>
    <t>Outcome_Number of reports submitted by health staff on drug adverse effects _2014_21</t>
  </si>
  <si>
    <t>Outcome_% of births delivered by a skilled professional _2015_% of target_22</t>
  </si>
  <si>
    <t>Outcome_Proportion of facilities achieving acreditation scores at levels A+, A and B _2015_% of target_23</t>
  </si>
  <si>
    <t>Outcome_Facilities achieving acreditation scores at levels A+, A and B _2015_%_24</t>
  </si>
  <si>
    <t>Outcome_drugs tested by the Food and Drugs Authority that are counterfeit_2015_% of target_25</t>
  </si>
  <si>
    <t>Outcome_drugs tested by the Food and Drugs Authority that are counterfeit_2015_% _26</t>
  </si>
  <si>
    <t>Budget_total(Quality and equitable health delivery)_millions_GBP_1</t>
  </si>
  <si>
    <t>Budget_More efficient and effective financing of Ministry of Health_millions_GBP_2</t>
  </si>
  <si>
    <t>Budget_Strengthened internal management and quality assurance systems_millions_GBP_3</t>
  </si>
  <si>
    <t>Budget_Improved mental health care delivery _millions_GBP_4</t>
  </si>
  <si>
    <t>Budget_Improved safety of medicines _millions_GBP_5</t>
  </si>
  <si>
    <t>Budget_SBS_millions_GBP_6</t>
  </si>
  <si>
    <t>Budget_Design Budget SBS Health Sector _millions_GBP_7</t>
  </si>
  <si>
    <t>Budget_TA for HSSP (for consultancy work) _millions_GBP_8</t>
  </si>
  <si>
    <t>Budget_Accountable Grant  CHAG _millions_GBP_9</t>
  </si>
  <si>
    <t>Budget_Accountable Grant  Basic Needs _millions_GBP_10</t>
  </si>
  <si>
    <t>Budget_Financial Aid to 3 Agencies _millions_GBP_11</t>
  </si>
  <si>
    <t>Budget_Capital Materials _millions_GBP_12</t>
  </si>
  <si>
    <t>Budget_TA to MOH _millions_GBP_13</t>
  </si>
  <si>
    <t>Budget_Support to the GoG  cholera outbreak and mitigate the threat of Ebola _millions_GBP_14</t>
  </si>
  <si>
    <t>Ghana Health Sector Support Programme</t>
  </si>
  <si>
    <t xml:space="preserve">To help Ghana develop a strong enough health system to provide good health care to its population without future development assistance. </t>
  </si>
  <si>
    <t>276-annual review 2015, 276- Logical framework</t>
  </si>
  <si>
    <t>Outcome_Percentage of children fully immunised by age one (PENTA 3)_2008_%_1</t>
  </si>
  <si>
    <t>Outcome_Percentage of children fully immunised by age one (PENTA 3)_2008_% of target_2</t>
  </si>
  <si>
    <t>Outcome_Percentage of children fully immunised by age one (PENTA 3)_2009_%_3</t>
  </si>
  <si>
    <t>Outcome_Percentage of children fully immunised by age one (PENTA 3)_2010_%_4</t>
  </si>
  <si>
    <t>Outcome_Percentage of children fully immunised by age one (PENTA 3)_2010_% of target_5</t>
  </si>
  <si>
    <t>Outcome_Family Planning acceptors (all modern methods)_2009_6</t>
  </si>
  <si>
    <t>Outcome_Family Planning acceptors (all modern methods)_2010_7</t>
  </si>
  <si>
    <t>Outcome_Percentage of pregnant women attending at least 4 antenatal visits_2009_%_8</t>
  </si>
  <si>
    <t>Outcome_Percentage of pregnant women attending at least 4 antenatal visits_2009_% of target_9</t>
  </si>
  <si>
    <t>Outcome_Percentage of deliveries attended by a trained health worker_2008_%_10</t>
  </si>
  <si>
    <t>Outcome_Percentage of deliveries attended by a trained health worker_2008_% of target_11</t>
  </si>
  <si>
    <t>Outcome_Percentage of deliveries attended by a trained health worker_2009_%_12</t>
  </si>
  <si>
    <t>Outcome_Percentage of deliveries attended by a trained health worker_2010_%_13</t>
  </si>
  <si>
    <t>Outcome_Percentage of deliveries attended by a trained health worker_2010_% of target_14</t>
  </si>
  <si>
    <t>Outcome_HIV clients receiving ARV Therapy_2008_15</t>
  </si>
  <si>
    <t>Outcome_HIV clients receiving ARV Therapy_2008_% of target_16</t>
  </si>
  <si>
    <t>Outcome_HIV clients receiving ARV Therapy_2009_17</t>
  </si>
  <si>
    <t>Outcome_HIV clients receiving ARV Therapy_2009_% of target_18</t>
  </si>
  <si>
    <t>Outcome_HIV clients receiving ARV Therapy_2010_19</t>
  </si>
  <si>
    <t>Outcome_HIV clients receiving ARV Therapy_2010_% of target_20</t>
  </si>
  <si>
    <t>Outcome_TB Treatment Success Rate_2008_%_21</t>
  </si>
  <si>
    <t>Outcome_TB Treatment Success Rate_2008_% of target_22</t>
  </si>
  <si>
    <t>Outcome_TB Treatment Success Rate_2009_%_23</t>
  </si>
  <si>
    <t>Outcome_TB Treatment Success Rate_2009_% of target_24</t>
  </si>
  <si>
    <t>Outcome_TB Treatment Success Rate_2010_%_25</t>
  </si>
  <si>
    <t>Outcome_TB Treatment Success Rate_2010_% of target_26</t>
  </si>
  <si>
    <t>Outcome_Percentage of U5s sleeping under ITNs_2008_%_27</t>
  </si>
  <si>
    <t>Outcome_Percentage of U5s sleeping under ITNs_2008_% of target_28</t>
  </si>
  <si>
    <t>Outcome_Number of functional Community Health-based Planning Services (CHPS) zones_2010_29</t>
  </si>
  <si>
    <t>Outcome_Percentage Tracer drugs availability in hospitals_2009_%_30</t>
  </si>
  <si>
    <t>Outcome_Percentage Tracer drugs availability in hospitals_2010_%_31</t>
  </si>
  <si>
    <t>Outcome_Percentage Tracer drugs availability in hospitals_2010_% of target_32</t>
  </si>
  <si>
    <t>Outcome_Outpatient attendance (OPD) per capita_2008_per capita_33</t>
  </si>
  <si>
    <t>Outcome_Outpatient attendance (OPD) per capita_2008_% of target_34</t>
  </si>
  <si>
    <t>Outcome_Outpatient attendance (OPD) per capita_2009_per capita_35</t>
  </si>
  <si>
    <t>Outcome_Outpatient attendance (OPD) per capita_2009_% of target_36</t>
  </si>
  <si>
    <t>Outcome_Outpatient attendance (OPD) per capita_2010_per capita_37</t>
  </si>
  <si>
    <t>Outcome_Outpatient attendance (OPD) per capita_2010_% of target_38</t>
  </si>
  <si>
    <t>Outcome_Budget Execution - Weighted Deviations of the MOH total Budget_2010_%_39</t>
  </si>
  <si>
    <t>Outcome_Budget Execution - Weighted Deviations of the MOH total Budget_2010_% of target_40</t>
  </si>
  <si>
    <t>Budget_total earmarked for health_millions_GBP_1</t>
  </si>
  <si>
    <t>Budget_technical assistance_millions_GBP_1</t>
  </si>
  <si>
    <t>2008-2012</t>
  </si>
  <si>
    <t>To ensure that the Government of Ghana continues to focus on its health priorities. Support provides the opportunity to dialogue on policy, planning and monitoring.</t>
  </si>
  <si>
    <t>277-logical framework</t>
  </si>
  <si>
    <t>277-logical framework, 277 Project description</t>
  </si>
  <si>
    <t>Adolescent Reproductive Health in Ghana</t>
  </si>
  <si>
    <t>To improve the knowledge and behaviour around reproductive health for up to 350,000 adolescents, resulting in fewer and safer pregnancies, fewer sexually transmitted infections and fewer girls dropping out of school due to pregnancy. The national family planning programme will be strengthened.</t>
  </si>
  <si>
    <t>Outcome_Proportion of the population living below the poverty line in the MV site _2011_%_1</t>
  </si>
  <si>
    <t>Outcome_under-5 mortality rate in the Millenium Village MV site  _2011_%_2</t>
  </si>
  <si>
    <t>Outcome_Net attendance ratio in primary education (male/female) in the MV site_2011_%_3</t>
  </si>
  <si>
    <t>Outcome_Net attendance ratio in primary education (male/female) in the MV site_2011_4</t>
  </si>
  <si>
    <t>Outcome_Proportion of births delivered by skilled health personnel in MV site _2011_%_5</t>
  </si>
  <si>
    <t>Outcome_Number of births delivered by skilled health personnel in MV site _2011_6</t>
  </si>
  <si>
    <t>Outcome_Proportion of population with access to an improved drinking water source in the MV site (year-round: during both wet and dry seasons) _2011_%_7</t>
  </si>
  <si>
    <t>Outcome_Population with access to an improved drinking water source in the MV site (year-round: during both wet and dry seasons) _2011_8</t>
  </si>
  <si>
    <t>Outcome_Total number of farmers that are participating in the MVP agricultural inputs credit program _2012_9</t>
  </si>
  <si>
    <t>Outcome_Total number of farmers that are participating in the MVP agricultural inputs credit program _2012_% of target_10</t>
  </si>
  <si>
    <t>Outcome_Total number of smallholder farmers registered to any co-operatives or farmer based organizations supported by MVP _2012_11</t>
  </si>
  <si>
    <t>Outcome_Total number of smallholder farmers registered to any co-operatives or farmer based organizations supported by MVP_2012_% of target_12</t>
  </si>
  <si>
    <t>Outcome_Total number of farmers trained on Good Agronomic Practices (GAP) by MVP supported staff_2012_13</t>
  </si>
  <si>
    <t>Outcome_Total number of farmers trained on Good Agronomic Practices (GAP) by MVP supported staff_2012_% of target_14</t>
  </si>
  <si>
    <t>Outcome_Pupil to classroom ratio in primary schools_2012_15</t>
  </si>
  <si>
    <t>Outcome_Pupil to classroom ratio in primary schools_2012_% of target_16</t>
  </si>
  <si>
    <t>Outcome_Pupil to trained-teacher ratio in primary schools _2012_16</t>
  </si>
  <si>
    <t>Outcome_Pupil to classroom ratio in primary schools_2012_% of target_17</t>
  </si>
  <si>
    <t>Outcome_Population to number of trained community health workers ratio _2012_18</t>
  </si>
  <si>
    <t>Outcome_Population to number of trained community health workers ratio _2012_% of target_19</t>
  </si>
  <si>
    <t>Outcome_Number of Local Government and Traditional Institutions' staff who receive training in leadership, planning and advocacy in the MV site_2012_20</t>
  </si>
  <si>
    <t>Outcome_Number of Local Government and Traditional Institutions' staff who receive training in leadership, planning and advocacy in the MV site_2012_% of target_21</t>
  </si>
  <si>
    <t>Outcome_Number of community-based organisations developed and actively advocating on behalf of communities (cumulative)  in the MV site_2012_22</t>
  </si>
  <si>
    <t>Outcome_Number of Local Government and Traditional Institutions' staff who receive training in leadership, planning and advocacy in the MV site_2012_% of target_23</t>
  </si>
  <si>
    <t>Budget_Improved food and nutrition security and development of agricultural value chain_millions_GBP_2</t>
  </si>
  <si>
    <t>Budget_Enhanced access to quality primary education_millions_GBP_3</t>
  </si>
  <si>
    <t>Budget_Enhanced access to  health care services by skilled personnel and trained CHW providers in the MV site_millions_GBP_3</t>
  </si>
  <si>
    <t>Budget_Improved access to: electricity, roads and transportation, improved water and sanitation facilities_millions_GBP_3</t>
  </si>
  <si>
    <t>Budget_Strengthened local institutions and community capacity to secure sustainability of MV gains_millions_GBP_3</t>
  </si>
  <si>
    <t>Millennium Village in Northern Ghana</t>
  </si>
  <si>
    <t>To accelerate progress towards achieving the United Nations Millennium Development Goals (MDGs) in the West Mamprusi and Builsa Districts of Northern Ghana.</t>
  </si>
  <si>
    <t>281-logical framework</t>
  </si>
  <si>
    <t>Outcome_Fully equipped health facilities in Ashanti, Northern, Brong Ahafo and Western_health centres_2010_1</t>
  </si>
  <si>
    <t>Outcome_Fully equipped health facilities in Ashanti, Northern, Brong Ahafo and Western_health centres_2010_% of target_2</t>
  </si>
  <si>
    <t>Outcome_Fully equipped health facilities in Ashanti, Northern, Brong Ahafo and Western_hospitals_2010_3</t>
  </si>
  <si>
    <t>Outcome_Fully equipped health facilities in Ashanti, Northern, Brong Ahafo and Western_hospitals_2010_% of target_4</t>
  </si>
  <si>
    <t>Outcome_Fully equipped health facilities, Central, Eastern and Upper East Regions_health centres_2011_5</t>
  </si>
  <si>
    <t>Outcome_Fully equipped health facilities, Central, Eastern and Upper East Regions_health centres_2011_% of target_6</t>
  </si>
  <si>
    <t>Outcome_Fully equipped health facilities, Central, Eastern and Upper East Regions_hospitals_2011_5</t>
  </si>
  <si>
    <t>Outcome_Fully equipped health facilities, Central, Eastern and Upper East Regions_hospitals_2011_% of target_6</t>
  </si>
  <si>
    <t>Outcome_Fully equipped health facilities_health centres_2012_7</t>
  </si>
  <si>
    <t>Outcome_Fully equipped health facilities_health centres_2012_% of target_8</t>
  </si>
  <si>
    <t>Outcome_Fully equipped health facilities_hospital_2012_9</t>
  </si>
  <si>
    <t>Outcome_Fully equipped health facilities_hospitals_2012_% of target_10</t>
  </si>
  <si>
    <t>Outcome_Percentage of deliveries attended by a trained health worker_2012_%_11</t>
  </si>
  <si>
    <t>Outcome_Percentage of deliveries attended by a trained health worker_2012_% of target_12</t>
  </si>
  <si>
    <t>Outcome_Percentage of pregnant women attending at least 4 antenatal visits_2012_%_13</t>
  </si>
  <si>
    <t>Outcome_Percentage of pregnant women attending at least 4 antenatal visits_2012_% of target_14</t>
  </si>
  <si>
    <t xml:space="preserve">Support for the Procurement of Emergency Obstetric Equipment for the Ghana Health Sector </t>
  </si>
  <si>
    <t>2009-2012</t>
  </si>
  <si>
    <t>To reduce mother and child deaths by improving the number of pregnant women attending antenatal care and increasing the number of deliveries that are attended by trained health staff.</t>
  </si>
  <si>
    <t>282-project completion review</t>
  </si>
  <si>
    <t>282-project description, 282-project completion review</t>
  </si>
  <si>
    <t>Ashanti, Northern, Brong Ahafo and Western</t>
  </si>
  <si>
    <t>Central, Eastern and Upper East</t>
  </si>
  <si>
    <t>Budget_Total_Pounds</t>
  </si>
  <si>
    <t>Outcome_Coverage with LLIN_%</t>
  </si>
  <si>
    <t>Outcome_partners compliant with NMCP distribution plan, hang up methodology, HMIS and reporting framework_%</t>
  </si>
  <si>
    <t>Volunteers who supported the campaigns_# of people</t>
  </si>
  <si>
    <t>Outcome_pregnant women who slept under ITN the previous night 2011_%</t>
  </si>
  <si>
    <t>Outcome_pregnant women who slept under ITN the previous night 2012_%</t>
  </si>
  <si>
    <t>Outcome_children under 5 who slept under ITN the previous night 2011_%</t>
  </si>
  <si>
    <t>Outcome_children under 5 who slept under ITN the previous night 2012_%</t>
  </si>
  <si>
    <t>Press Briefings_# of briefings</t>
  </si>
  <si>
    <t>Stakeholder Meetings_# of meetings</t>
  </si>
  <si>
    <t>Community Meetings_# of meetings</t>
  </si>
  <si>
    <t>Radio Discussions_# of discussions</t>
  </si>
  <si>
    <t>FM Radio announcements_# of announcements</t>
  </si>
  <si>
    <t>Group meetings organized_# of meetings</t>
  </si>
  <si>
    <t>TV Documentary_# of documentaries</t>
  </si>
  <si>
    <t>Population registered_# of people</t>
  </si>
  <si>
    <t>Registered_# of households</t>
  </si>
  <si>
    <t>Registered_# of sleeping places</t>
  </si>
  <si>
    <t>LLINs distributed_# of nets</t>
  </si>
  <si>
    <t xml:space="preserve">Hang up campaigns validated_# of nets </t>
  </si>
  <si>
    <t>Outcome_children under 5 admissions with fever attributed to malaria 2011_%</t>
  </si>
  <si>
    <t>Outcome_children under 5 admissions with fever attributed to malaria 2012_%</t>
  </si>
  <si>
    <t>Budget_funds used as of feb 2013_Pounds</t>
  </si>
  <si>
    <t>Prevention of Malaria through Procurement and Distribution of Long Lasting Insecticide Treated Nets (LLINs)</t>
  </si>
  <si>
    <t>to fund the purchase of 2.35 million Long Lasting Insecticide Treated Nets (LLINs) and support social mobilization and communication activities towards the proper hang up and utilization of LLINs; and logistics for the hang up campaign aimed at reducing malaria morbidity and mortality in Ghana</t>
  </si>
  <si>
    <t>283 - Project completion report</t>
  </si>
  <si>
    <t xml:space="preserve">Central </t>
  </si>
  <si>
    <t>Ghana Multi Sectoral HIV AIDS Program</t>
  </si>
  <si>
    <t>Field worker areas_# of areas</t>
  </si>
  <si>
    <t>Clusters assigned to fieldworkers_# of clusters</t>
  </si>
  <si>
    <t>DFID, USAID, Roche</t>
  </si>
  <si>
    <t>Obaapa Vit A</t>
  </si>
  <si>
    <t>assess whether vitamin A supplement (VAS) should be a component of Safe Motherhood programs by evaluating the weekly low dose VAS given to all women of reproductive age on pregnancy-related mortality and to compare with the effect on overall mortality</t>
  </si>
  <si>
    <t>287- Research Paper</t>
  </si>
  <si>
    <t>LLINs delivered to people through social marketing</t>
  </si>
  <si>
    <t>LLINs delivered to people via NMCP routine distribution</t>
  </si>
  <si>
    <t xml:space="preserve">No. of children under 5  given 4 doses of SMC a year </t>
  </si>
  <si>
    <t>No. of functional malaria sentinel sites established</t>
  </si>
  <si>
    <t xml:space="preserve">No. of RDTs distributed to private health facilities </t>
  </si>
  <si>
    <t>No. of people reached with BCC activities on net use</t>
  </si>
  <si>
    <t>No. of health care providers reached with BCC activities on RDTs use</t>
  </si>
  <si>
    <t>No. of health care seekers reached with BCC activities on RDTs use</t>
  </si>
  <si>
    <t>Outcome_No. of outpatient confirmed positive malaria cases</t>
  </si>
  <si>
    <t>Outcome_Proportion of children under 5 with fever tested by RDT or laboratory for malaria_Percent</t>
  </si>
  <si>
    <t>Outcome_Proportion of outpatient malaria cases among the general population confirmed by RDTs or laboratory_Percent</t>
  </si>
  <si>
    <t>Outcome_Children under 5 who slept under LLIN the previous night_Percent</t>
  </si>
  <si>
    <t>Outcome_Pregnant women who slept under LLINs the previous night_Percent</t>
  </si>
  <si>
    <t>Budget_Total_Funding GHC_British Pound</t>
  </si>
  <si>
    <t xml:space="preserve">DFID, UNICEF, the Global Fund, </t>
  </si>
  <si>
    <t>Ghana Malaria Prevention, Diagnosis and Data Programme (Ghana MaPDiD)</t>
  </si>
  <si>
    <t>The aim of the Ghana Malaria Prevention, Diagnosis and Data Programme is to help the Government of Ghana identify effective and affordable measures that will allow it to deliver a robust and sustainable malaria control programme, which, over time, does not rely on external assistance.</t>
  </si>
  <si>
    <t>288 - Annual Review 2015, 288 - Logical framework</t>
  </si>
  <si>
    <t>288 - Logical Framework, 288 - Annual Review 2015</t>
  </si>
  <si>
    <t>288 - Project Description</t>
  </si>
  <si>
    <t>Efforts to deliver 2 million nets to 1 million households in one region (or more regions) in Ghana</t>
  </si>
  <si>
    <t>Effort to set up social mobilisation and communication effectively in coordination with national partners</t>
  </si>
  <si>
    <t>Outcome_Pregnant women sleeping under LLIN_Percentage</t>
  </si>
  <si>
    <t>Outcome_Under 5s sleeping under LLIN_Percentage</t>
  </si>
  <si>
    <t>DFID, UNICEF, USAID, the Global Fund, World Bank</t>
  </si>
  <si>
    <t>Prevention of Malaria through Procurement and Distribution of Long Lasting Insecticide Treated Nets</t>
  </si>
  <si>
    <t xml:space="preserve">It aims to reduce the burden of malaria by 75% between 2006 and 2015 through the scaling up of prevention and treatment, alongside strengthening partnerships, monitoring and evaluation. </t>
  </si>
  <si>
    <t>289 - Project Description, 289 - Logical Framework</t>
  </si>
  <si>
    <t>Efforts to deliver 1 million cholera rapid diagnostic testing kits</t>
  </si>
  <si>
    <t>Efforts to train 580 and 7776 health service staff at the regional and district levels respectively</t>
  </si>
  <si>
    <t>Efforts to deliverc ommunity level behaviour change communication at the community level on Ebola and cholera to delivered approximately 10 million people across Ghana’s ten regions for 6 months</t>
  </si>
  <si>
    <t>Budget_total program cost_British Pound</t>
  </si>
  <si>
    <t>Budget_Total_Cholera training for regional teams_British Pound</t>
  </si>
  <si>
    <t>Budget_Total_Cholera training for district teams_British Pound</t>
  </si>
  <si>
    <t>Budget_Total without PEAKS charge_British Pound</t>
  </si>
  <si>
    <t>Budget_Peaks Charge at 5%_British Pound</t>
  </si>
  <si>
    <t>Support for Ghana’s Cholera Outbreak</t>
  </si>
  <si>
    <t xml:space="preserve">To support the Government of Ghana’s response to the ongoing cholera outbreak and help mitigate the risks of health system overload given the threat of Ebola in the region. </t>
  </si>
  <si>
    <t xml:space="preserve">291 - Project Description </t>
  </si>
  <si>
    <t>Maize varieties trialed under commercial protocols</t>
  </si>
  <si>
    <t>Soya varieties trialed under commercial protocols</t>
  </si>
  <si>
    <t>Sorghum varieties trialed under commercial protocols</t>
  </si>
  <si>
    <t>Upland and Lowland rice varieties trialed under commercial protocols</t>
  </si>
  <si>
    <t>Crop demonstrations completed (2 dry/2 rainy seasons)</t>
  </si>
  <si>
    <t>On-farm trials completed</t>
  </si>
  <si>
    <t>Groundnut varieties added to the trials</t>
  </si>
  <si>
    <t>Maize yield achieved_MT/ha</t>
  </si>
  <si>
    <t>Soya yield achieved_MT/ha</t>
  </si>
  <si>
    <t xml:space="preserve">Efforts to provide draft of technical (soil, hydrology, market) and climate and environmental studies and impact assessments </t>
  </si>
  <si>
    <t>Social impact assessment established</t>
  </si>
  <si>
    <t>Efforts to complete consultations with traditional authorities controlling land and affected communities to discuss land access and use terms, including fair levels of rents and royalties, employment and access to farming inputs and services</t>
  </si>
  <si>
    <t xml:space="preserve">Efforts to provide detailed cropping plans and financial models prepared </t>
  </si>
  <si>
    <t>Outcome_Scheme Management Company (SMC) contract and ToRs/ bid documents drafted</t>
  </si>
  <si>
    <t>Budget_Total for DFID_British Pound</t>
  </si>
  <si>
    <t>Budget_Total for AgDevCo_British Pound</t>
  </si>
  <si>
    <t>Budget_DFID_Costs incurred for external reviews during and at the end of the project_British Pound</t>
  </si>
  <si>
    <t>Budget_Total_Project Management_British Pound</t>
  </si>
  <si>
    <t>Budget_Total_Legal work_British Pound</t>
  </si>
  <si>
    <t>Budget_Total_Environmental studies_British Pound</t>
  </si>
  <si>
    <t>Budget_Total_Technical studies_British Pound</t>
  </si>
  <si>
    <t>Budget_Total_Cropping trials_British Pound</t>
  </si>
  <si>
    <t>Budget_Total_Contingency_British Pound</t>
  </si>
  <si>
    <t>DFID, AgDevCo.</t>
  </si>
  <si>
    <t>Ghana Greenfields Investment Programme (AgDevCo)</t>
  </si>
  <si>
    <t xml:space="preserve">The program will address the two primary barriers to private investment in sustainable food production in Ghana: the deficits of information and infrastructure. It will develop two Public-Private Partnership (PPPs) farming initiatives, based around irrigation schemes in the areas of Tono and Bamboi in Northern Ghana. </t>
  </si>
  <si>
    <t>294 - Annual Review 2014, 294 - Logical Framework</t>
  </si>
  <si>
    <t xml:space="preserve">294 - Project Description </t>
  </si>
  <si>
    <t>Navrongo, Babator, Kumasi</t>
  </si>
  <si>
    <t>Tono</t>
  </si>
  <si>
    <t>Babator and Tono</t>
  </si>
  <si>
    <t xml:space="preserve">Babator </t>
  </si>
  <si>
    <t xml:space="preserve">Number of months stock of implant contraceptives was available at central medical store </t>
  </si>
  <si>
    <t xml:space="preserve">Number of months stock of injectable contraceptives was available at central medical store </t>
  </si>
  <si>
    <t>Outcome_Maternal mortality ratio</t>
  </si>
  <si>
    <t>Outcome_Under 5 mortality rate</t>
  </si>
  <si>
    <t>Outcome_Family planning acceptors - all methods</t>
  </si>
  <si>
    <t>Closing the Gap through Procurement of Family Planning Commodities</t>
  </si>
  <si>
    <t xml:space="preserve">The program aims to decrease maternal and child mortality. </t>
  </si>
  <si>
    <t>295 - Logical framework, 295 - Project description</t>
  </si>
  <si>
    <t>295 - Logical framework, 295 - Project decription</t>
  </si>
  <si>
    <t>Ministries integrating climate change into planning, Budgeting and implementation</t>
  </si>
  <si>
    <t>Institutional structures established for climate change debate and response measures at national and international levels</t>
  </si>
  <si>
    <t xml:space="preserve">National climate change and disaster risk management frameworks covering sectoral planning and international support </t>
  </si>
  <si>
    <t>Efforts to develop Budget guidelines on CC for Budget planning by the Ministry of Finance and the Ministry of Economic Planning</t>
  </si>
  <si>
    <t>Efforts to produce and disseminate Low Carbon Development Briefs by ECN</t>
  </si>
  <si>
    <t xml:space="preserve">Efforts to support the NREG mid-term review </t>
  </si>
  <si>
    <t xml:space="preserve">Efforts to support regular (at least monthly) dialogues on CC through the National CC Committee </t>
  </si>
  <si>
    <t>Efforts to support the NREG Sector Working Group dialogue in line with principles of Accra Agenda for Action</t>
  </si>
  <si>
    <t xml:space="preserve">Efforts to support the application of Strategic Environmental Assessment (SEA) to promote environmental governance </t>
  </si>
  <si>
    <t>Efforts to develop authoritative briefing notes on low carbon development</t>
  </si>
  <si>
    <t>Budget_Total amount spent_British Pound</t>
  </si>
  <si>
    <t>Climate Change and Environmental Governance in Ghana</t>
  </si>
  <si>
    <t xml:space="preserve">To support poverty reduction in Ghana by integrating the principles of sustainable development into country policies and programmes, and reversing loss of environmental resources (MDG 7 target 7a). </t>
  </si>
  <si>
    <t>296 - Project completion report</t>
  </si>
  <si>
    <t>Efforts to validate the river basin and lake ecosystem models using existing data as well as data generated through monitoring</t>
  </si>
  <si>
    <t>DANIDA</t>
  </si>
  <si>
    <t>‘Effect of climate change on Lake Volta Resources’ (VOLTRES)</t>
  </si>
  <si>
    <t xml:space="preserve">VOLTRES will assess the impact of CC on hydrology, water quality, primary production and fish production of the Lake and improve the understanding of the ecosystem functioning through a combination of field data sampling with empirical biophysical and mechanistic ecological modeling of the catchment-lake system. </t>
  </si>
  <si>
    <t>306 - Terms of Reference</t>
  </si>
  <si>
    <t>Efforts to support scoping fieldwork with GI potential</t>
  </si>
  <si>
    <t>Danish Consultative Research Committee for Development Research (FFU)</t>
  </si>
  <si>
    <t>Valorizing Green Growth in Africa (VALOR)</t>
  </si>
  <si>
    <t>Accelerate green inclusive growth through new knowledge on institutional environments in Ghana, Kenya and Tanzania to allow transition to a green economy, and valorization of documented territory specific (origin) products, with a focus on honey products embodying pollination services from agro-ecosystems stewarded by smallholders, inspired by protected geographical indications (GIs).</t>
  </si>
  <si>
    <t>309 - 2014 Report Presentation</t>
  </si>
  <si>
    <t>Efforts to address analyses of wastewater governance</t>
  </si>
  <si>
    <t>The Safe Water for Food Project</t>
  </si>
  <si>
    <t>The project is primarily focusing on the education of PhD and MSc students.</t>
  </si>
  <si>
    <t>315 - Annual Report for 2013</t>
  </si>
  <si>
    <t>Efforts to estimate present and future crop residue biomass with corresponding second generation biofuel production potential in the Lawra-Nandom district and compare with fuel demand</t>
  </si>
  <si>
    <t>Efforts to evaluate energy balance of ethanol production from crop residue biomass</t>
  </si>
  <si>
    <t>Efforts to assess the financial viability of possible projects</t>
  </si>
  <si>
    <t>Kwame Nkrumah University of Science and Technology</t>
  </si>
  <si>
    <t>ASSESSMENT OF LIGNOCELLULOSIC CROP WASTE BIOMASS POTENTIAL FOR BIOFUEL PRODUCTION IN LAWRA-NANDOM DISTRICT</t>
  </si>
  <si>
    <t xml:space="preserve">The aim of this study was to assess crop residue biomass potential for second generation biofuel production in the Lawra-Nandom district of Ghana. </t>
  </si>
  <si>
    <t>316 - 2012 Assessment</t>
  </si>
  <si>
    <t>Representative household surveys conducted_districts</t>
  </si>
  <si>
    <t>Representative household surveys conducted_households</t>
  </si>
  <si>
    <t>Representative household surveys conducted_individuals</t>
  </si>
  <si>
    <t>Patient exit surveys_malaria patients</t>
  </si>
  <si>
    <t>In-depth interviews with key informants, including members, non-members and health facility managers and district coordinator</t>
  </si>
  <si>
    <t>Outcome_population registered with NHIS_%</t>
  </si>
  <si>
    <t>Outcome_population of active members_%</t>
  </si>
  <si>
    <t>Outcome_households fully insured_%</t>
  </si>
  <si>
    <t>Outcome_households partially insured_%</t>
  </si>
  <si>
    <t>Outcome_households uninsured_%</t>
  </si>
  <si>
    <t xml:space="preserve">Danish Consultative Committee on Development Research </t>
  </si>
  <si>
    <t xml:space="preserve">Health Insurance in Ghana and Tanzania: Increase Access and Equity </t>
  </si>
  <si>
    <t xml:space="preserve"> The National Health Insurance Fund (NHIF) in Tanzania and the National Health Insurance Scheme (NHIS) in Ghana was introduced by act in 1999 and 2003 with the aim of increasing access to health care and improving the quality of basic  health  care  services  for  all  citizens,  especially  the  poor  and  vulnerable. </t>
  </si>
  <si>
    <t>323 - Policy Brief</t>
  </si>
  <si>
    <t>Efforts to reduce turn around time for deeds registration_1</t>
  </si>
  <si>
    <t>Efforts to reduce turn around time for title registration_2</t>
  </si>
  <si>
    <t>Outcome_information on land transactions made publicly available through the media_%_1</t>
  </si>
  <si>
    <t>Outcome_information on land transactions made publicly available through the media_% of target_2</t>
  </si>
  <si>
    <t>Outcome_land rights recorded at the CLS_3</t>
  </si>
  <si>
    <t>Outcome_land rights recorded at the CLS_% of target_4</t>
  </si>
  <si>
    <t>Outcome_legislative instruments for Acts 767, 481 Lands Act and Lands Use Act Enacted_5</t>
  </si>
  <si>
    <t>Outcome_legislative instruments for Acts 767, 481 Lands Act and Lands Use Act Enacted_% of target_6</t>
  </si>
  <si>
    <t>Outcome_customary practices ascertained_7</t>
  </si>
  <si>
    <t>Outcome_customary practices ascertained_% of target_7</t>
  </si>
  <si>
    <t>Outcome_Number of stakeholders trained_8</t>
  </si>
  <si>
    <t>Outcome_Number of stakeholders trained_% of target_8</t>
  </si>
  <si>
    <t>Outcome_CSOs Trained on Gender Equality Land Rights and M&amp;E_9</t>
  </si>
  <si>
    <t>Outcome_CSOs Trained on Gender Equality Land Rights and M&amp;E_% of target_10</t>
  </si>
  <si>
    <t>Outcome_Backlog of land title applications cleared_11</t>
  </si>
  <si>
    <t>Outcome_Backlog of land title applications cleared_% of target_12</t>
  </si>
  <si>
    <t>Outcome_Streets named by sub-metro with corresponding digital database_13</t>
  </si>
  <si>
    <t>Outcome_Streets named by sub-metro with corresponding digital database_% of target_14</t>
  </si>
  <si>
    <t>Outcome_Properties addressed by sub-metro with corresponding digital database_15</t>
  </si>
  <si>
    <t>Outcome_Properties addressed by sub-metro with corresponding digital database_% of target_16</t>
  </si>
  <si>
    <t>Outcome_Gender equality strategy implemented in land sector agencies_17</t>
  </si>
  <si>
    <t>Outcome_Gender equality strategy implemented in land sector agencies_% of target_18</t>
  </si>
  <si>
    <t>Outcome_Land cases resolved by CLSs through Alternative Dispute Resolution mechanisms_19</t>
  </si>
  <si>
    <t>Outcome_Land cases resolved by CLSs through Alternative Dispute Resolution mechanisms_% of target_20</t>
  </si>
  <si>
    <t>Budget_total disbursed_loan_effective_millions_$_1</t>
  </si>
  <si>
    <t>Budget_total disbursed_loan_closed(2014)_millions_$_2</t>
  </si>
  <si>
    <t>Land Administration Project-2</t>
  </si>
  <si>
    <t>To consolidate and strengthen land administration and management systems for efficient and transparent land services delivery</t>
  </si>
  <si>
    <t>485-Results Report 8</t>
  </si>
  <si>
    <t>485-Results Report 9</t>
  </si>
  <si>
    <t>485-Results Report 10</t>
  </si>
  <si>
    <t>Governmentof Canada, Government of Ghana</t>
  </si>
  <si>
    <t>Food Security and Environmental Facility (FSEF) Project</t>
  </si>
  <si>
    <t>2008-2016</t>
  </si>
  <si>
    <t>To contribute to Ghana's Efforts to achieve food security through environmentally sound agricultural development.</t>
  </si>
  <si>
    <t>Outcome_number of school- based Girls Clubs working to encourage girls to stay in school and build self-confidence_1</t>
  </si>
  <si>
    <t>Outcome_number of people trained in participatory governance, representation and accountability_2</t>
  </si>
  <si>
    <t>Budget_total_currency unspecified_1</t>
  </si>
  <si>
    <t>DFATD (CIDA before 2013), Rio Tinto Alcan</t>
  </si>
  <si>
    <t>Bibiani Anhwiaso Bejwai District Development</t>
  </si>
  <si>
    <t>2012-2013</t>
  </si>
  <si>
    <t>Promoting economic growth and development in the district by strengthening governance and service delivery, improving quality of education, and supporting job creation for youth.</t>
  </si>
  <si>
    <t>502-Annual Program Report 2012-2013</t>
  </si>
  <si>
    <t>502-Annual Program Report 2012-2014</t>
  </si>
  <si>
    <t>502-Annual Program Report 2012-2015</t>
  </si>
  <si>
    <t>Bibiani Ahnwiaso Bekwai district</t>
  </si>
  <si>
    <t>CIDA</t>
  </si>
  <si>
    <t>Agroforestry Practices to Enhance Resource-Poor Livelihoods (APERL)</t>
  </si>
  <si>
    <t>2006-2011</t>
  </si>
  <si>
    <t>To introduce Agroforestry interventions that will enhance the livelihoods of  resource-poor people in three communities in Brong Ahafo Region – Ayakomaso, Dumesua and Fiapre in the Sunyani Municipality.</t>
  </si>
  <si>
    <t>Outcome_Individuals current on treatment (ART) (total)_1</t>
  </si>
  <si>
    <t>US Government</t>
  </si>
  <si>
    <t>PEPFAR</t>
  </si>
  <si>
    <t>2004-2014</t>
  </si>
  <si>
    <t>To begin and maintain individuals on long-term, antiretroviral therapy</t>
  </si>
  <si>
    <t>631-638 Results Spreadsheet</t>
  </si>
  <si>
    <t>Outcome_Pregnant women with known HIV status (total)_1</t>
  </si>
  <si>
    <t xml:space="preserve">To increase the number of pregnant women who know their HIV status </t>
  </si>
  <si>
    <t>Outcome_HIV+ pregnant women who received ARVs (total)_1</t>
  </si>
  <si>
    <t>To increase the number of HIV-positive pregnant women who receive antiretrovirals to reduce risk of mother-to-child-transmission</t>
  </si>
  <si>
    <t>Outcome_Individuals tested and counseled for HIV (total)_1</t>
  </si>
  <si>
    <t xml:space="preserve">To increase the number of individuals who received HIV Testing and Counseling (HTC) services for HIV and received their test results </t>
  </si>
  <si>
    <t>Outcome_Individuals received care and support (total)_1</t>
  </si>
  <si>
    <t xml:space="preserve">To increase the number of unique individuals receiving palliative care from facilities and/or community/home-based organizations. </t>
  </si>
  <si>
    <t>Outcome_Orphans and vulnerable children served (total)_1</t>
  </si>
  <si>
    <t>To bring care services to 5 million children orphaned or made vulnerable by HIV.</t>
  </si>
  <si>
    <t>Efforts to strengthen financial systems at regional and district levels</t>
  </si>
  <si>
    <t>Efforts to support HIV/AIDS activites focused on QA of clinical services</t>
  </si>
  <si>
    <t>Health care providers trained_# of people</t>
  </si>
  <si>
    <t>Mobile health teams sent_# of districts</t>
  </si>
  <si>
    <t>Clients reached per month_# of people</t>
  </si>
  <si>
    <t>Outcome_protection from unintended pregnancies_Couple Years of Protection (CYP)</t>
  </si>
  <si>
    <t>Medical equipment procured for health facilities_# of facilities</t>
  </si>
  <si>
    <t>Obstetric operating theater equipment purchased_# of hospitals</t>
  </si>
  <si>
    <t>GHS</t>
  </si>
  <si>
    <t xml:space="preserve">Focus Regions Health Project </t>
  </si>
  <si>
    <t>The Focus Regions Health Project (FRHP) works with the Ghana Health Service (GHS) and its national partners to strengthen access to, quality, and use of services in family planning; maternal, newborn, and child health; malaria; nutrition; and HIV/AIDS services</t>
  </si>
  <si>
    <t>703 - Webpage results</t>
  </si>
  <si>
    <t>Eastern and Ashanti regions</t>
  </si>
  <si>
    <t>Central and Western regions</t>
  </si>
  <si>
    <t>Ridge Regional Hospital and Korle-Bu Teaching Hospital</t>
  </si>
  <si>
    <t>Peace Corps Volunteers actively engaged in FtF activities_# of volunteers</t>
  </si>
  <si>
    <t xml:space="preserve">Agriculture reconnect In-Service-Training Event_# of events </t>
  </si>
  <si>
    <t>Peace Corps Volunteers at Agriculture reconnect In-Service-Training Event_# of PCVs</t>
  </si>
  <si>
    <t>Counterpart Volunteers at Agriculture reconnect In-Service-Training Event_# of volunteers</t>
  </si>
  <si>
    <t>PCV trainees at Agriculture reconnect In-Service-Training Event_# of volunteers</t>
  </si>
  <si>
    <t>Resource persons at Agriculture reconnect In-Service-Training Event_# of volunteers</t>
  </si>
  <si>
    <t>Staff at Agriculture reconnect In-Service-Training Event_# of people</t>
  </si>
  <si>
    <t>Dry Season Gardening In-Service-Training_# of events</t>
  </si>
  <si>
    <t>Peace Corps Volunteers at dry season gardening In-Service-Training Event_# of PCVs</t>
  </si>
  <si>
    <t>Leader farmers at dry season gardening In-Service-Training Event_# of farmers</t>
  </si>
  <si>
    <t>Cashew business and association management In-Service-Training_# of events</t>
  </si>
  <si>
    <t>Peace Corps Volunteers at Cashew business and association management In-Service-Training Event_# of PCVs</t>
  </si>
  <si>
    <t>Counterpart volunteers at Cashew business and association management In-Service-Training Event_# of volunteers</t>
  </si>
  <si>
    <t>Staff at Cashew business and association management In-Service-Training Event_# of people</t>
  </si>
  <si>
    <t>host country nationals  at Cashew business and association management In-Service-Training Event_# of people</t>
  </si>
  <si>
    <t>Participating Agency Program Agreement</t>
  </si>
  <si>
    <t>Through interventions at the grass-roots level, this program aims to increase the capacity of partner communities to ensure their own food security</t>
  </si>
  <si>
    <t>704 - Webpage results</t>
  </si>
  <si>
    <t>Efforts to facilitate drafting of new national policy</t>
  </si>
  <si>
    <t xml:space="preserve">ghana national guidelines for laboratory diagnosis of malaria presented to NMCP and NPHRL_# of copies </t>
  </si>
  <si>
    <t>Printing of malaria case management guidelines_# of copies</t>
  </si>
  <si>
    <t>Microscopy and RDTs Refresher Training_# of regional lab supervisors trained</t>
  </si>
  <si>
    <t>Microscopy and RDTs Refresher Training_# of district lab supervisors trained</t>
  </si>
  <si>
    <t>Efforts to sponsor MOH lab staff to attend WHO accredation course</t>
  </si>
  <si>
    <t>OTSS Round 1_# of health facilities visited</t>
  </si>
  <si>
    <t>OTSS Round 1_# of lab staff trained</t>
  </si>
  <si>
    <t>OTSS Round 1_# of clinical staff trained</t>
  </si>
  <si>
    <t>OTSS Round 2_# of health facilities visited</t>
  </si>
  <si>
    <t>OTSS Round 2_# of lab staff trained</t>
  </si>
  <si>
    <t>OTSS Round 2_# of clinical staff trained</t>
  </si>
  <si>
    <t>OTSS Round 3_# of health facilities visited</t>
  </si>
  <si>
    <t>OTSS Round 3_# of lab staff trained</t>
  </si>
  <si>
    <t>OTSS Round 3_# of clinical staff trained</t>
  </si>
  <si>
    <t>OTSS Training/Workshops_# of lab supervisors trained</t>
  </si>
  <si>
    <t>OTSS Round 4_# of health facilities visited</t>
  </si>
  <si>
    <t>OTSS Round 4_# of lab staff trained</t>
  </si>
  <si>
    <t>OTSS Round 4_# of clinical staff trained</t>
  </si>
  <si>
    <t>OTSS Round 5_# of health facilities visited</t>
  </si>
  <si>
    <t>OTSS Round 5_# of lab staff trained</t>
  </si>
  <si>
    <t>OTSS Round 5_# of clinical staff trained</t>
  </si>
  <si>
    <t>Bench Aids printed and distributed for lab technicians_# of copies</t>
  </si>
  <si>
    <t>Oversaw distribution of microscopes and kits_# of microscopes and kits</t>
  </si>
  <si>
    <t>Improving Malaria Diagnostics</t>
  </si>
  <si>
    <t>Improves the diagnostic capacity for malaria through the development and implementation of national diagnostic policies, including laboratory quality assurance (QA) programs.  It also assists in procurement and provides long-term support to health workers through on-site training and supervision and implementation of quality control protocols for malaria microscopy and rapid diagnostic tests (RDTs)</t>
  </si>
  <si>
    <t>705-Webpage results</t>
  </si>
  <si>
    <t>Efforts to update standards_1</t>
  </si>
  <si>
    <t>Efforts to develop and implement assessment tools _2</t>
  </si>
  <si>
    <t>Tutors trained in technical skills on HIV, TB, Malaria and Family Planning_3</t>
  </si>
  <si>
    <t>Outcome_Strengthened HIV/AIDS, TB, Malaria, Newborn Resuscitation and Family Planning (FP) _number of midwifery schools_1</t>
  </si>
  <si>
    <t>Outcome_Strengthened HIV/AIDS, TB, Malaria, Newborn Resuscitation and Family Planning (FP) _number of community health nursing training schools _2</t>
  </si>
  <si>
    <t>Outcome_Strengthened HIV/AIDS, TB, Malaria, Newborn Resuscitation and Family Planning (FP) _number of public health nursing school _3</t>
  </si>
  <si>
    <t>Budget_total disbursed_loan_effective_USD Million_1</t>
  </si>
  <si>
    <t>Budget_total disbursed_loan_closed(2014)_USD Million_2</t>
  </si>
  <si>
    <t xml:space="preserve">The Maternal and Child Health Integration Program (MCHIP) </t>
  </si>
  <si>
    <t>The primary goal of the MCHIP project is to address gaps in knowledge and clinical skills of the cadre of health care education professionals who prepare new health care professionals to go into the field</t>
  </si>
  <si>
    <t>707-Webpage results</t>
  </si>
  <si>
    <t>Efforts to provide Technical Assistance (TA) to central-level Ghana Health Services with implementation (GHS)_1</t>
  </si>
  <si>
    <t>Number of regions in which LLIN distribution campaigns were implemented_2</t>
  </si>
  <si>
    <t>Number of regions in which Technical Assistance (TA) was provided_3</t>
  </si>
  <si>
    <t>Efforts to provide strong technical assistance in malaria diagnostics and case management_4</t>
  </si>
  <si>
    <t>Health workers trained in malaria diagnostics, case management and/or prevention of malaria in pregnancy_5</t>
  </si>
  <si>
    <t xml:space="preserve">Number of regions in which social mobilization activities to promote LLIN use, IPTp uptake, and use of ACTs for malaria treatment were implemented_6    </t>
  </si>
  <si>
    <t>Outcome_Volunteers and health staff trained in LLIN distribution_1</t>
  </si>
  <si>
    <t>Outcome_LLINs distributed (phase)_2</t>
  </si>
  <si>
    <t>Outcome_LLINs distributed (total to date)_3</t>
  </si>
  <si>
    <t>Outcome_LLINs distributed (total to date)_% of target_4</t>
  </si>
  <si>
    <t>Outcome_regions in which universal coverage has been achieved_5</t>
  </si>
  <si>
    <t>Outcome_regions in which (only) vulnerable population has been covered_6</t>
  </si>
  <si>
    <t>Outcome_regions in which large scale training of volunteers for home management of malaria has been conducted_7</t>
  </si>
  <si>
    <t>Outcome_Health workers trained in malaria diagnostics, case management and/or prevention of malaria in pregnancy_% of target_8</t>
  </si>
  <si>
    <t xml:space="preserve">The Promoting Malaria Prevention and Treatment (ProMPT) </t>
  </si>
  <si>
    <t xml:space="preserve">To improve access to and uptake of long-lasting insecticide treated mosquito nets (LLIN), prevention of malaria in pregnancy services, and appropriate malaria case management services.  </t>
  </si>
  <si>
    <t>708-Webpage results</t>
  </si>
  <si>
    <t xml:space="preserve">Ashanti, Brong Ahafo, Eastern, Northern, Upper East, Upper West, Volta </t>
  </si>
  <si>
    <t>Efforts to reach individuals at risk of or living with HIV with key health behavior messages and improved access to health services_1</t>
  </si>
  <si>
    <t>High HIV prevalence or Most at Risk Populations (MARP) districts covered by project_2</t>
  </si>
  <si>
    <t>Grants to Ghanaian non-governmental organizations (NGO) to provide prevention services to MARP and PLHIV_1st year of project_3</t>
  </si>
  <si>
    <t>Outcome_Telephone helpline rejuvenated_1</t>
  </si>
  <si>
    <t xml:space="preserve">The Strengthening HIV/AIDS Response Partnership for an Evidenced-based Response (SHARPER) </t>
  </si>
  <si>
    <t xml:space="preserve">To reduce HIV transmission among Ghana’s most-at-risk populations (MARPs), people living with HIV (PLHIV), and the sexual partners of both groups. </t>
  </si>
  <si>
    <t>709-Webpage results</t>
  </si>
  <si>
    <t>Efforts to provide technical assistance to the National TB Control Program (NTP)_1</t>
  </si>
  <si>
    <t>Efforts to support the National TB Control Program (NTP) to conduct a Trainer of Trainers (TOT) Workshop for Health Care Workers_2</t>
  </si>
  <si>
    <t>Efforts to support the National TB Control Program (NTP) in developing a practical road map for scaling up PPM DOTS_3</t>
  </si>
  <si>
    <t>Outcome_Male laboratory staff completing 5 day training on smear sputum microscopy preparation and examination_1</t>
  </si>
  <si>
    <t>Outcome_Female laboratory staff completing 5 day training on smear sputum microscopy preparation and examination_2</t>
  </si>
  <si>
    <t>Outcome_Total laboratory staff completing 5 day training on smear sputum microscopy preparation and examination_3</t>
  </si>
  <si>
    <t xml:space="preserve">TB CARE I </t>
  </si>
  <si>
    <t xml:space="preserve">TB CARE I will focus on improving TB case detection and Monitoring and Evaluation (M&amp;E) and TB surveillance systems. </t>
  </si>
  <si>
    <t>710-Webpage results</t>
  </si>
  <si>
    <t>Effort to put system in place for routine post market surveillance of antimalarials_1</t>
  </si>
  <si>
    <t>Outcome_Protocol(s) for national monitoring framework established_1</t>
  </si>
  <si>
    <t>Outcome_Sentinel sites established for routine monitoring_2</t>
  </si>
  <si>
    <t>Outcome_Antimalarial samples collected and tested_samples_3</t>
  </si>
  <si>
    <t>Outcome_Antimalarial samples sent for confirmatory test_samples_4</t>
  </si>
  <si>
    <t>Outcome_Antimalarial samples detected substandard or counterfeit_samples_5</t>
  </si>
  <si>
    <t>U.S. PHARMACOPEIA DRUG QUALITY AND INFORMATION (USPDQI)</t>
  </si>
  <si>
    <t xml:space="preserve">To assess national quality assurance systems;  strengthen national quality control laboratories; strengthen post-marketing surveillance of antimalarial medicine, provide technical advice on quality related issues; test malaria medicine samples to ensure procurement of good quality malaria medicines; detect substandard and counterfeit medicines; and develop new malaria quality assurance tools, approaches and methodologies as needed.  </t>
  </si>
  <si>
    <t>712-Webpage results</t>
  </si>
  <si>
    <t>Bolgatanga, Kumasi, Ho, Accra, Tarkwa</t>
  </si>
  <si>
    <t xml:space="preserve">Efforts to prepare project implementation manual for using demand-driven participatory project implementation procedures for main components and sub-components </t>
  </si>
  <si>
    <t>Efforts to conduct publicity conducted (including use of public media) and create public awareness for project and its new demand-driven, participatory approach.</t>
  </si>
  <si>
    <t>Efforts to train project managers, district level planners, implementing agencies, NGOs and CBOs in new methodology</t>
  </si>
  <si>
    <t>Efforts to support project's quarterly progress reports</t>
  </si>
  <si>
    <t>Efforts to support IIE assessments of awareness/knowledge of project among potential target groups</t>
  </si>
  <si>
    <t xml:space="preserve">Efforts to conduct PCU reports on training sessions </t>
  </si>
  <si>
    <t>Efforts to support IIE evaluation of effectiveness of training</t>
  </si>
  <si>
    <t>Efforts to support supervision reports of cooperating institution</t>
  </si>
  <si>
    <t>Dams and irrigation systems rehabilitated</t>
  </si>
  <si>
    <t>Dams and irrigation systems constructed</t>
  </si>
  <si>
    <t>Efforts to develop irrigable area (387ha)</t>
  </si>
  <si>
    <t>Families benefiting from irrigation development</t>
  </si>
  <si>
    <t>Efforts to train and successfully manage irrigation infrastructure, including O&amp;M and repairs to irrigation system</t>
  </si>
  <si>
    <t>Efforts to protect no. of ha of catchment area</t>
  </si>
  <si>
    <t>Efforts to support no. of demonstrations requested by farmers</t>
  </si>
  <si>
    <t>Efforts to support no. of farmers participating in demonstrations</t>
  </si>
  <si>
    <t>Efforts to support no. trained and adopting demonstrated farming techniques</t>
  </si>
  <si>
    <t>Efforts to increase yields and profits obtained through adoption</t>
  </si>
  <si>
    <t>Efforts to train participating banks and rural communities in rural savings mobilization and credit operations</t>
  </si>
  <si>
    <t>Efforts to develop financially viable IGAs</t>
  </si>
  <si>
    <t>Efforts provide a range of social infrastructure facilities with accompanying training in their use and maintenance, in coordination with other ongoing projects (VIP)</t>
  </si>
  <si>
    <t>Efforts to build no. of drinking water wells &amp; latrines</t>
  </si>
  <si>
    <t>Efforts to rehabilitate km. of feeder roads</t>
  </si>
  <si>
    <t>Efforts to support no. of cases of schistosomiasis and other water-borne diseases</t>
  </si>
  <si>
    <t xml:space="preserve">Efforts to train no. of Community Hygiene educators </t>
  </si>
  <si>
    <t>Efforts to support no. of target population receiving health and nutrition education</t>
  </si>
  <si>
    <t>Efforts to support no. of focal applications to reduce snail populations</t>
  </si>
  <si>
    <t>Efforts to set up PCUs and DPMUs</t>
  </si>
  <si>
    <t xml:space="preserve">Efforts to operate PCUs and DPMUs </t>
  </si>
  <si>
    <t>Efforts support M&amp;E, reporting and accounting accurate and on schedule</t>
  </si>
  <si>
    <t>Budget_Total Project Cost_USD_Million</t>
  </si>
  <si>
    <t>Budget_IFAD Loan_USD_Million</t>
  </si>
  <si>
    <t>Upper East Region Land Conservation and Smallholder Rehabilitation Project (LACOSREP II)</t>
  </si>
  <si>
    <t>1999-2006</t>
  </si>
  <si>
    <t>The goal of the project was to empower rural populations living in poverty to use the opportunities provided by the project to access improved technologies, services and credit in order to improve their food security and incomes.</t>
  </si>
  <si>
    <t>721 - Project Description</t>
  </si>
  <si>
    <t>721 - Project Description, 721 - Completion Report</t>
  </si>
  <si>
    <t>9 700</t>
  </si>
  <si>
    <t>Efforts to support rural infrastructure for water</t>
  </si>
  <si>
    <t>Efforts to support rural infrastructure for transport</t>
  </si>
  <si>
    <t>Efforts to support rural infrastructure for post-harvest</t>
  </si>
  <si>
    <t>Efforts to strenghten institutions</t>
  </si>
  <si>
    <t>Efforts to train farmers and rural people</t>
  </si>
  <si>
    <t>Efforts to train government staff</t>
  </si>
  <si>
    <t>Budget_ Total Project Cost_USD</t>
  </si>
  <si>
    <t>Budget_IFAD Loan_USD</t>
  </si>
  <si>
    <t>IFAD, IDA, KFW</t>
  </si>
  <si>
    <t>Village Infrastructure Project</t>
  </si>
  <si>
    <t xml:space="preserve">The goal of the program is to support rural infrastructure for water, transport and Post-harvest and to strenghthen institutions. </t>
  </si>
  <si>
    <t>722 - Completion Report</t>
  </si>
  <si>
    <t>Efforts to support infrastructure provision consisting of construction of sewage treatment plants to treat 12,358m3 of sewerage effluent per day</t>
  </si>
  <si>
    <t>Efforts to support the rehabilitation and extension of 63.1km Sewerage Network</t>
  </si>
  <si>
    <t>Efforts to support the rehabilitation and extension of 147 public toilets</t>
  </si>
  <si>
    <t>Efforts to support the rehabilitation and extension of 37 septage reception tanks</t>
  </si>
  <si>
    <t>Efforts to train staff</t>
  </si>
  <si>
    <t>Efforts to support institutional strenghtening of Accra Metropolitan Assembly</t>
  </si>
  <si>
    <t>Efforts to support supply of sewer maintenance equipment</t>
  </si>
  <si>
    <t>Efforts to support project management</t>
  </si>
  <si>
    <t>People impacted in urban and peri urban Accra_Million</t>
  </si>
  <si>
    <t>Budget_Total Cost of Project_UA_Million</t>
  </si>
  <si>
    <t>AFDB</t>
  </si>
  <si>
    <t>The Accra Sewerage Improvement Project</t>
  </si>
  <si>
    <t>To provide an improved and extended sewerage and sanitation system for disposing of waste water from the city of Accra, in an environmentally and socially acceptable manner, to meet the demand up to year 2020. To strengthen the Accra Metropolitan Assembly (AMA) so that it can operate and maintain the system on a sustainable basis.</t>
  </si>
  <si>
    <t>732 - Project Brief</t>
  </si>
  <si>
    <t xml:space="preserve">Efforts to support pilot infrastructure </t>
  </si>
  <si>
    <t>Efforts to support approaches for more efficient and sustainable service provision in poor urban areas</t>
  </si>
  <si>
    <t>Efforts to support local and national learning Alliances</t>
  </si>
  <si>
    <t>Budget_Total cost of the project_Euro_Million</t>
  </si>
  <si>
    <t>Improved Sanitation and Water Supply Service Delivery to the Urban Poor in Ghana through Tripartite Partnerships (TPP)</t>
  </si>
  <si>
    <t>The Objective of the project is to build national capacity for planning and delivery of pro-poor water, Sanitation and hygiene (WASH) services for accelerating sustainable access to urban sanitation and water supply.</t>
  </si>
  <si>
    <t>Ashaiman, Mankessim and Huni Valley</t>
  </si>
  <si>
    <t xml:space="preserve">Efforts to support the four value chains of reuse in irrigation, aquaculture in maturation ponds and the use of compost and biogas </t>
  </si>
  <si>
    <t>Design for Reuse: Harvesting the Value of Effluent and Nutrients for Sustaining the Operation of Sanitation Facilities</t>
  </si>
  <si>
    <t>The Objective of the project is to demonstrate the benefits of the reuse of nutrients and water in improving sanitation schemes in Ghana by shifting the design focus from disposal to productive reuse; capturing the economic, social and environmental benefits that will provide incentives and help finance robust sanitation schemes; and strengthening the human and institutional capacity for reuse-oriented sanitation and preparing against climate variability.</t>
  </si>
  <si>
    <t>Efforts to support a reoperation study</t>
  </si>
  <si>
    <t>Efforts to support an experimental reoperation demonstration</t>
  </si>
  <si>
    <t>Efforts to support monitoring</t>
  </si>
  <si>
    <t xml:space="preserve">Efforts to support the implementation of a global learning program </t>
  </si>
  <si>
    <t>Re-optimisation of Akosombo and Kpong Dams</t>
  </si>
  <si>
    <t>The Objective of the project is to produce technically and economically feasible reoperation plans which will retain existing benefits of Akosombo and Kpong operations while reintroducing lost livelihoods and ecosystems functions and generate knowledge for wider application.</t>
  </si>
  <si>
    <t>Efforts to support sustainable waste collection and storage</t>
  </si>
  <si>
    <t xml:space="preserve">Efforts to support the construction of one new public toilet </t>
  </si>
  <si>
    <t>Efforts to support the rehabilitation for three public toilets</t>
  </si>
  <si>
    <t>Efforts to support the recruitment and training of public toilet operators</t>
  </si>
  <si>
    <t>Efforts to support the preparation and implementation of hygiene promotion campaigns</t>
  </si>
  <si>
    <t>Efforts to support the establishment and operationalization of organic waste collection points</t>
  </si>
  <si>
    <t>Efforts to support the preparation and implementation of incentive scheme for waste management</t>
  </si>
  <si>
    <t>Efforts to support waste treatment and safe re-use</t>
  </si>
  <si>
    <t>Efforts to support the preparation of land for the treatment plant</t>
  </si>
  <si>
    <t>Efforts to support the construction and installation of waste treatment units (bio-fertiliser and biogas)</t>
  </si>
  <si>
    <t>Efforts to support  the recruitment and training of management, production and sales staff</t>
  </si>
  <si>
    <t>Efforts to support Market entry of bio-Fertilizer and Electricity</t>
  </si>
  <si>
    <t>Efforts to support market preparation of bio–fertiliser and electricity</t>
  </si>
  <si>
    <t>Efforts to support the promotion of bio- fertiliser and renewable energy</t>
  </si>
  <si>
    <t>Efforts to support the preparation and signing of supplier contracts for bio- fertiliser and electricity</t>
  </si>
  <si>
    <t>Efforts to support Project Management and Knowledge Management</t>
  </si>
  <si>
    <t>Efforts to support the management of project implementation</t>
  </si>
  <si>
    <t>Efforts to support the production of marketing products</t>
  </si>
  <si>
    <t>Efforts to support tools and knowledge plans</t>
  </si>
  <si>
    <t>Efforts to support evaluation and reporting</t>
  </si>
  <si>
    <t>Efforts to support the identification of follow-up investments</t>
  </si>
  <si>
    <t>Business Approach for Improved Sanitation in Ghana - Organic Fertilizers and Energy as Drivers</t>
  </si>
  <si>
    <t xml:space="preserve">The main project objective is to catalyse improved hygiene, health and quality of life for urban slum communities in Ghana (Ashaiman Municipality being used as a pilot). </t>
  </si>
  <si>
    <t>733 - Procurement Notice</t>
  </si>
  <si>
    <t>Efforts to update and improve hazard maps at the national level and in 10 pilot sites</t>
  </si>
  <si>
    <t>Efforts to develop hazard mapping methodology in conjunction with vulnerability mapping &amp; EWS development</t>
  </si>
  <si>
    <t xml:space="preserve">Efforts to support Disaster Risk profiles of 10 disaster hotspots, of hazard, vulnerability and risk assessment </t>
  </si>
  <si>
    <t>Efforts to support policy briefing note</t>
  </si>
  <si>
    <t>Efforts to gather existing hazard data</t>
  </si>
  <si>
    <t>Efforts to support hazard modeling and mapping (National and in 10 pilot sites) in conjunction with vulnerability mapping</t>
  </si>
  <si>
    <t>Efforts to support stakeholder consultation and community-based hazard mapping</t>
  </si>
  <si>
    <t>Efforts to support the verification of hazard maps in pilot sites</t>
  </si>
  <si>
    <t>Efforts to support the finalization and dissemination of hazard maps</t>
  </si>
  <si>
    <t>Efforts to support participation in multi-stakeholder community of practice to share information and generate synergies and innovative solutions</t>
  </si>
  <si>
    <t>Efforts to support analysis of challenges</t>
  </si>
  <si>
    <t>Efforts to support development and dissemination of knowlegde products (i.e. on hazard mapping process and methodology)</t>
  </si>
  <si>
    <t>Efforts to communicate hazard risk information to various stakeholders</t>
  </si>
  <si>
    <t>Efforts to support the designing, publishing and dissemibating of hazard maps and knowledge products</t>
  </si>
  <si>
    <t>Efforts to monitor, report, and re-evaluate hazard risk activities based on challenges and opportunities on the ground</t>
  </si>
  <si>
    <t>Efforts to assure the quality of hazard risk activities to meet international standards and best practices</t>
  </si>
  <si>
    <t>Efforts to support the development &amp; implementation of a hazard data updating and scaling strategy</t>
  </si>
  <si>
    <t>Efforts to support existing EWS assessment and gap analysis</t>
  </si>
  <si>
    <t>Efforts to support multi-stakeholder EWS Master Plan development for priority hazards</t>
  </si>
  <si>
    <t>Efforts to design and establish a functioning EWS for priority hazards through a participatory process in the 10 pilot sites</t>
  </si>
  <si>
    <t>Efforts to support EWS methodology development in conjunction with hazard &amp; vulnerability mapping development</t>
  </si>
  <si>
    <t>Efforts to establish participatory multi-stakeholder EWS Research Technical Working Group RTWG</t>
  </si>
  <si>
    <t>Efforts to design and implement appropriate EWS communication system/EWS implementation</t>
  </si>
  <si>
    <t>Efforts to install EWS hardware in pilot sites</t>
  </si>
  <si>
    <t>Efforts to develop EWS software</t>
  </si>
  <si>
    <t>Efforts to support EWS system testing</t>
  </si>
  <si>
    <t>Efforts to train and engage district stakeholders</t>
  </si>
  <si>
    <t>Efforts to conduct Conduct a social behavioral analysis to understand the causes of disaster vulnerability in urban and rural Ghana (in 10 pilot districts)/joint fact finding</t>
  </si>
  <si>
    <t xml:space="preserve">Efforts to support Participatory Workshop on DRR measures in pilot sites </t>
  </si>
  <si>
    <t>Efforts to support Analysis of Disaster Risk Mitigation measures in 10 pilot sites</t>
  </si>
  <si>
    <t>Efforts to support the implementation of proposed DRR measures to reduce vulnerabilities in urban and rural pilot districts</t>
  </si>
  <si>
    <t>Budget_Project Inception Activity_USD</t>
  </si>
  <si>
    <t>Budget_Hazard Mapping Activity_USD</t>
  </si>
  <si>
    <t>Budget_Early Warning Activity_USD</t>
  </si>
  <si>
    <t>Budget_Vulnerability Reduction Activity_USD</t>
  </si>
  <si>
    <t>Budget_Total Program Cost_USD</t>
  </si>
  <si>
    <t>Community Resilience through Early Warning (CREW)</t>
  </si>
  <si>
    <t xml:space="preserve">This project aims to build capacities within the country to reduce disaster risk by putting in place an integrated early warning system that is both scientific and people-centered.  </t>
  </si>
  <si>
    <t>734 - Project Description and Workplan, 734 - Budget Implementation Spreadsheet</t>
  </si>
  <si>
    <t>Efforts to support the process to establish an early warning system (EWS) for Ghana</t>
  </si>
  <si>
    <t>AWS procured by AAP</t>
  </si>
  <si>
    <t>Efforts to procure a High Speed Computer</t>
  </si>
  <si>
    <t>Efforts to develop hazard maps in 5 pilot districts</t>
  </si>
  <si>
    <t>Efforts to developed and plot test EWS warning communication mechanisms</t>
  </si>
  <si>
    <t>Africa Adaptation Programme</t>
  </si>
  <si>
    <t>Programme objective is to enhance leadership and capacities for climate change adaptation in Ghana</t>
  </si>
  <si>
    <t>734 - Project Description and Workplan</t>
  </si>
  <si>
    <t>Efforts to restore livelihoods of flood affected communities</t>
  </si>
  <si>
    <t>Efforts to build a disaster resilience culture</t>
  </si>
  <si>
    <t>Recovery Project</t>
  </si>
  <si>
    <t>The goal of the project is to strengthen national disaster response/recovery mechanisms in Northern Ghana.</t>
  </si>
  <si>
    <t>Efforts to develop a country wide hazard map</t>
  </si>
  <si>
    <t>Institutional Support to integrate DRR into National Development Plans</t>
  </si>
  <si>
    <t>The overall objective is to reinforce the institutional capacities of NADMO to better coordinate and implement DRR, preparedness, and response initiatives</t>
  </si>
  <si>
    <t>Efforts to focus on anticipatory management of disaster risks</t>
  </si>
  <si>
    <t xml:space="preserve">Increased Resilience to Climate Change in Northern Ghana through the Management of Water Resources and Diversification of Livelihoods  </t>
  </si>
  <si>
    <t xml:space="preserve">Main objective is to enhance the resilience and adaptive capacity of rural livelihoods in the northern regions of Ghana to climate impacts and risks on water resources  </t>
  </si>
  <si>
    <t>Efforts to support the development of National Contingency Plan</t>
  </si>
  <si>
    <t>Enhanced Capacity for Coordinated Response to Floods in Northern Ghana</t>
  </si>
  <si>
    <t xml:space="preserve">Main objective was to strengthen coordinating mechanisms for emergency response to disasters </t>
  </si>
  <si>
    <t>Enhanced capacity for response to floods in Accra</t>
  </si>
  <si>
    <t>Main objective was to enhance the capacity to mobilize local communities and Disaster Volunteer Groups to timely respond to disasters and to create awareness on best practices for disaster prevention</t>
  </si>
  <si>
    <t>FSV implemented by RHMT to DHMT_Percent</t>
  </si>
  <si>
    <t>FSV implemented by DHMT to SDHT_Percent</t>
  </si>
  <si>
    <t>FSV implemented by SDHT to CHO_Percent</t>
  </si>
  <si>
    <t>Home visits per month per CHPS zone</t>
  </si>
  <si>
    <t>No. of CHPS zones where CHO/CHN was assigned</t>
  </si>
  <si>
    <t>No. of CHPS zones where CHO/CHN carries out community participation activities</t>
  </si>
  <si>
    <t>No. of CHPS zones where CHAP is implemented</t>
  </si>
  <si>
    <t>CHPS zones where CHAP is implemented_Percent</t>
  </si>
  <si>
    <t>No. of functional CHPS zones</t>
  </si>
  <si>
    <t>IC Net Limited, USAID, UNICEF</t>
  </si>
  <si>
    <t>Scaling up of Community Based Health Planning and Services (CHPS) Implementation in the Upper West Region</t>
  </si>
  <si>
    <t xml:space="preserve">This project aimed to strengthen administrative capacity of GHS in implementation of CHPS in UWR. </t>
  </si>
  <si>
    <t xml:space="preserve">851 - Ex Post Evaluation </t>
  </si>
  <si>
    <t xml:space="preserve"> Efforts made to contribute to the development of more effective drugs for treating HIV/AIDS and trypanosomiasis by extracting anti-HIV and anti-parasitic compounds from local plants that are used to treat infections in traditional Ghanaian medicine</t>
  </si>
  <si>
    <t>Efforts made to establish and standardize methods of assaying the activity of compounds obtained from the medicinal plants</t>
  </si>
  <si>
    <t>Efforts made to provide increased scientific evidence to validate traditional herbal treatments and the traditional medical system that uses such methods</t>
  </si>
  <si>
    <t>Efforts made to train staff</t>
  </si>
  <si>
    <t>Number of researchers from Noguchi Memorial Institute for Medical Research and Centre for Scientific Research into Plant Medicine trained</t>
  </si>
  <si>
    <t>Project for the study of anti-viral and anti-parasitic compounds from selected Ghanian medicinal plants</t>
  </si>
  <si>
    <t xml:space="preserve">To conduct research and development capacity of Ghanaian research institutes for Ghanaian medicinal plants through collaboration research activities with Japanese research institutes </t>
  </si>
  <si>
    <t>855- Project Description</t>
  </si>
  <si>
    <t>Accra, Eastern Region</t>
  </si>
  <si>
    <t>Project for improvement of maternal and neonatal health services utilising CHPS system in the Upper West Region</t>
  </si>
  <si>
    <t xml:space="preserve">To improve MNH Services utilising Community Health Planning and Services (CHPS) system in Upper West Region </t>
  </si>
  <si>
    <t>856- Project Description</t>
  </si>
  <si>
    <t>Staff trained at RADU and DADU</t>
  </si>
  <si>
    <t>Rice farmers trained</t>
  </si>
  <si>
    <t>Average yield for Trial Plot in 2010_t/ha</t>
  </si>
  <si>
    <t>Increase in average yield for Trial Plot from 2010-2011_t/ha</t>
  </si>
  <si>
    <t>Average yield for Trial Plot in 2011_t/ha</t>
  </si>
  <si>
    <t>Efforts made to introduce post-harvest technologies such as threshing, milling and packaging</t>
  </si>
  <si>
    <t>Efforts made to establish Quality Rice Promotion Forums (QRiPF) in model sites</t>
  </si>
  <si>
    <t>Efforts made to enhance the value chain network</t>
  </si>
  <si>
    <t>Efforts made in 2011 in districts to develop District Rice Extension Plans</t>
  </si>
  <si>
    <t>Efforts made to train AEAs and group famers</t>
  </si>
  <si>
    <t>Efforts made to contact farmers who play a key role in farmer to farmer technology exchange and value chain</t>
  </si>
  <si>
    <t>Efforts made to maximum the use of existing technology and materials</t>
  </si>
  <si>
    <t>Efforts made to research methods to increase rice yield</t>
  </si>
  <si>
    <t>Efforts made to research rice varieties that can withstand drought</t>
  </si>
  <si>
    <t>Project for sustainable development of rain-fed lowland rice production in the Republic of Ghana</t>
  </si>
  <si>
    <t>Accelerate the dissemination of the "model for sustainable development of rain-fed lowland rice production" within the project areas</t>
  </si>
  <si>
    <t>857- Project Description</t>
  </si>
  <si>
    <t>Government of Japan/JICA</t>
  </si>
  <si>
    <t>The Project for Improvement of Medical Equipment in Upper West Region in the Republic of Ghana</t>
  </si>
  <si>
    <t>This program is meant to effectively improve the basic healthcare services that may be enjoyed by the residents of the community through the synergistic effects brought about by the reinforcing of the healthcare systems provided by the software portion of the Technical Cooperation Project, the enhancement of the environment of medical facilities through the procurement of necessary medical equipment from the Grant Aid Project, etc.</t>
  </si>
  <si>
    <t>Project for the Improvement of Community Health in the Republic of Ghana</t>
  </si>
  <si>
    <t>To strengthen community health service through providing basic medical or educational equipment to the target facilities.</t>
  </si>
  <si>
    <t>Efforts to foster administrators and community health officers (CHOs) involved in CHPS_1</t>
  </si>
  <si>
    <t>Efforts to improve the referral system among hospitals_2</t>
  </si>
  <si>
    <t>Efforts to strengthen the regional health system through community-based improvement of living conditions_3</t>
  </si>
  <si>
    <t xml:space="preserve">Program for the Improvement of Health Status of People Living in Upper West Region </t>
  </si>
  <si>
    <t>To improve the health status of residents of the Upper West Region through improved access to health services and health improvement activities undertaken by those residents.</t>
  </si>
  <si>
    <t>860-Evaluation</t>
  </si>
  <si>
    <t>Project for the development of community-based health planning and services infrastructure in the upper west region</t>
  </si>
  <si>
    <t>To improve the access of the people in the UW Region by construction and equipment of Community-based Health Planning and Services (CHPS) Compounds.</t>
  </si>
  <si>
    <t>CHNs employed in the UW region_2007_1</t>
  </si>
  <si>
    <t>CHNs employed in the UW region_2008_2</t>
  </si>
  <si>
    <t>CHNs employed in the UW region_2009_3</t>
  </si>
  <si>
    <t>CHNs employed in the UW region_2010_4</t>
  </si>
  <si>
    <t>CHNs employed in the UW region_2011_5</t>
  </si>
  <si>
    <t>Employed midwives_2007_6</t>
  </si>
  <si>
    <t>Employed midwives_2008_7</t>
  </si>
  <si>
    <t>Employed midwives_2009_8</t>
  </si>
  <si>
    <t>Employed midwives_2010_9</t>
  </si>
  <si>
    <t>Employed midwives_2011_10</t>
  </si>
  <si>
    <t>Outcome_Number of pre-service CHO trainees_2006_1</t>
  </si>
  <si>
    <t>Outcome_Number of pre-service CHO trainees_2007_2</t>
  </si>
  <si>
    <t>Outcome_Number of pre-service CHO trainees_2008_3</t>
  </si>
  <si>
    <t>Outcome_Number of pre-service CHO trainees_2009_4</t>
  </si>
  <si>
    <t>Outcome_Number of pre-service CHO trainees_2010_5</t>
  </si>
  <si>
    <t>Outcome_New entrants to midwifery training_2010_6</t>
  </si>
  <si>
    <t>Outcome_New entrants to midwifery training_2011_7</t>
  </si>
  <si>
    <t>Outcome_Enrolled students in midwifery training (post-basic)_2010_8</t>
  </si>
  <si>
    <t>Outcome_Enrolled students in midwifery training (post-basic)_2011_9</t>
  </si>
  <si>
    <t>Outcome_CHN at post_2007_10</t>
  </si>
  <si>
    <t>Outcome_CHN at post_2008_11</t>
  </si>
  <si>
    <t>Outcome_CHN at post_2009_12</t>
  </si>
  <si>
    <t>Outcome_CHN at post_2010_13</t>
  </si>
  <si>
    <t>Outcome_CHN at post_2011_14</t>
  </si>
  <si>
    <t>Government of Ghana</t>
  </si>
  <si>
    <t>Community-based Health Planning and Services (CHPS)</t>
  </si>
  <si>
    <t>1999-2015</t>
  </si>
  <si>
    <t>To improve access to health services and to promote health at the community level</t>
  </si>
  <si>
    <t>861-Preparatory Survey Report Part 1</t>
  </si>
  <si>
    <t>861-Preparatory Survey Report Part 2</t>
  </si>
  <si>
    <t xml:space="preserve">Upper Western </t>
  </si>
  <si>
    <t>2098 - Webpage</t>
  </si>
  <si>
    <t>2099 - Webpage</t>
  </si>
  <si>
    <t>2100 - Webpage</t>
  </si>
  <si>
    <t>2101 - Webpage</t>
  </si>
  <si>
    <t>2098 - Annual Review</t>
  </si>
  <si>
    <t>2027 - Implementation Completion Report</t>
  </si>
  <si>
    <t>2028 - Implementation Completion Report</t>
  </si>
  <si>
    <t>2015 - Implementation Completion and Results Report</t>
  </si>
  <si>
    <t>2021 - Implementation Completion and Results Report</t>
  </si>
  <si>
    <t>2022 - Implementation Completion and Results Report</t>
  </si>
  <si>
    <t>2014 - Project Information</t>
  </si>
  <si>
    <t>2014 - Implementation and Completion Results Report</t>
  </si>
  <si>
    <t>2013 - Implementation Completion and Results Report</t>
  </si>
  <si>
    <t>2013 - Project Information Document</t>
  </si>
  <si>
    <t>Strengthening knowledge and tools for climate change adaptation</t>
  </si>
  <si>
    <t>To ensure that international investments in climate change adaptation (including from the UK) are informed by relevant knowledge, lessons learnt and design tools.</t>
  </si>
  <si>
    <t>Number of people provided with access to improved sources of water_2011-2012</t>
  </si>
  <si>
    <t>Number of people provided with access to improved sources of water_2012-2013</t>
  </si>
  <si>
    <t>Number of people provided with access to improved latrines(privately built latrines)_2011-2012</t>
  </si>
  <si>
    <t>Number of people provided with access to improved latrines(privately built latrines)_2012-2013</t>
  </si>
  <si>
    <t>Number of people reached with sanitation and hygiene campaign_2011-2012</t>
  </si>
  <si>
    <t>Number of people reached with sanitation and hygiene campaign_2012-2013</t>
  </si>
  <si>
    <t>Number of schools provided with improved latrines_2011-2012</t>
  </si>
  <si>
    <t>Number of schools provided with improved latrines_2012-2013</t>
  </si>
  <si>
    <t>Outcome_Number of people provided with access to improved sources of water_2012-2013_% of target</t>
  </si>
  <si>
    <t>Outcome_Number of people provided with access to improved latrines(privately built latrines)_2011-2012_% of target</t>
  </si>
  <si>
    <t>Outcome_Number of people provided with access to improved latrines(privately built latrines)_2012-2013_% of target</t>
  </si>
  <si>
    <t>Outcome_Number of people reached with sanitation and hygiene campaign_2011-2012_% of target</t>
  </si>
  <si>
    <t>Outcome_Number of people reached with sanitation and hygiene campaign_2012-2013_% of target</t>
  </si>
  <si>
    <t>Outcome_Number of schools provided with improved latrines_2012-2013_% of target</t>
  </si>
  <si>
    <t>Outcome_Proportion of village water committees registered as legal entities_2012-2013_%</t>
  </si>
  <si>
    <t>Outcome_Number of village water committees registered as legal entities_2012-2013</t>
  </si>
  <si>
    <t>Outcome_Number of people provided with access to improved sources of water_2011-2012</t>
  </si>
  <si>
    <t>Outcome_Total number of people provided with access to improved sources of water_2012-2013</t>
  </si>
  <si>
    <t>Outcome_Number of people provided with access to improved latrines(privately built latrines)_2011-2012</t>
  </si>
  <si>
    <t>Outcome_Number of people provided with access to improved latrines(privately built latrines)_2012-2013</t>
  </si>
  <si>
    <t>Outcome_Number of people reached with sanitation and hygiene campaign_2011-2012</t>
  </si>
  <si>
    <t>Outcome_Number of people reached with sanitation and hygiene campaign_2012-2013</t>
  </si>
  <si>
    <t>Outcome_Number of schools provided with improved latrines_2011-2012</t>
  </si>
  <si>
    <t>Outcome_Number of schools provided with improved latrines_2012-2013</t>
  </si>
  <si>
    <t>Budget_FY2012-2013_million_GBP</t>
  </si>
  <si>
    <t>Budget_FYs2011-2012 &amp; 2012-2013_million_GBP</t>
  </si>
  <si>
    <t>Budget_Per capita unit cost for water point construction_FY2013-2014_GBP per person</t>
  </si>
  <si>
    <t>Budget_basic drinking water supply and basic sanitation_% of project budget</t>
  </si>
  <si>
    <t>Budget_basic sanitation_% of project budget</t>
  </si>
  <si>
    <t>Budget_democratic participation and civil society_% of project budget</t>
  </si>
  <si>
    <t>Budget_research and scientific institutions_% of project budget</t>
  </si>
  <si>
    <t>Budget_FY11/12_GBP</t>
  </si>
  <si>
    <t>Budget_FY12/13_GBP</t>
  </si>
  <si>
    <t>Budget_FY13/14_GBP</t>
  </si>
  <si>
    <t>Budget_FY14/15_GBP</t>
  </si>
  <si>
    <t>Budget_FY15/16_GBP</t>
  </si>
  <si>
    <t>Rural Water Supply and Sanitation Program</t>
  </si>
  <si>
    <t xml:space="preserve">To give 652,000 people in Tanzania access to clean water and improved sanitation. </t>
  </si>
  <si>
    <t>2105-Annual Review</t>
  </si>
  <si>
    <t>Efforts to secure comparable or lower international standard pricing in procurement process</t>
  </si>
  <si>
    <t>Efforts to reduce stock outs at storage facilities</t>
  </si>
  <si>
    <t>Outcome_Implanon delivered to Central Medical Stores January 2014</t>
  </si>
  <si>
    <t>Outcome_Jadelle delivered to Central Medical Stores July 2013</t>
  </si>
  <si>
    <t>Outcome_Jadelle delivered to Central Medical Stores December 2013</t>
  </si>
  <si>
    <t>Outcome_Maternal Health commodities delivered to Central Medical Stores between April 2013 and January 2014_GBP</t>
  </si>
  <si>
    <t>Outcome_Maternal health commodities delivered to Central Medical Stores between April 2013 and January 2014_USD</t>
  </si>
  <si>
    <t>Outcome_Ferrous sulphate + folic acid delivered between April 2013 and January 2014_ 1000 tablets</t>
  </si>
  <si>
    <t>Outcome_Oxytocin injections delivered between April 2013 and January 2014_100 ampoules</t>
  </si>
  <si>
    <t>Outcome_Magnesium sulphate delivered between April 2013 and January 2014_20ml injection x 25 vials</t>
  </si>
  <si>
    <t>Outcome_Magnesium sulphate delivered between April 2013 and January 2014_10ml injection x 100 ampoules</t>
  </si>
  <si>
    <t>Outcome_Magnesium sulphate delivered between April 2013 and January 2014_10ml injection x 10 ampoules</t>
  </si>
  <si>
    <t>Outcome_Maternal Health Commodities delivered in 2014_USD</t>
  </si>
  <si>
    <t>Outcome_Contraceptive supplies delivered to Medical Stores Department January 2014 to December 2014_USD</t>
  </si>
  <si>
    <t>Outcome_Implanon delivered to Medical Stores Department between January 2014 and December 2014_sets</t>
  </si>
  <si>
    <t>Budget_FY2012 &amp; FY2013_FP commodities_USD</t>
  </si>
  <si>
    <t>Budget_FY2012 &amp; FY2013_MH commodities_USD</t>
  </si>
  <si>
    <t>Budget_FY2012 &amp; FY2013_Logistics support_USD</t>
  </si>
  <si>
    <t>Budget_Contribution to USAID for support_USD</t>
  </si>
  <si>
    <t>Budget_GBP</t>
  </si>
  <si>
    <t>Budget_% of total</t>
  </si>
  <si>
    <t>Budget_family planning_% of project budget</t>
  </si>
  <si>
    <t>Budget_reproductive care_% of budget</t>
  </si>
  <si>
    <t>Reproductive and Maternal Health Supplies in Tanzania</t>
  </si>
  <si>
    <t xml:space="preserve">To ensure that there are adequate supplies in Tanzania of essential drugs for antenatal and delivery care and of contraceptive implants, which offer women effective long acting protection from pregnancy. </t>
  </si>
  <si>
    <t>2106-Annual Review</t>
  </si>
  <si>
    <t>2106-Annual Review, 2106-Annual Review 2</t>
  </si>
  <si>
    <t>808, 203</t>
  </si>
  <si>
    <t>Efforts to encourage  democratic participation and civil society</t>
  </si>
  <si>
    <t>Efforts to control STDs including HIV/AIDS</t>
  </si>
  <si>
    <t>Budget_Democratic participation and civil Society_% of project budget</t>
  </si>
  <si>
    <t>Budget_STD control including HIV/AIDS_% of  project budget</t>
  </si>
  <si>
    <t>Budget_FY05/06_GBP</t>
  </si>
  <si>
    <t>Budget_FY06/07_GBP</t>
  </si>
  <si>
    <t>Budget_FY07/08_GBP</t>
  </si>
  <si>
    <t>Budget_FY08/09_GBP</t>
  </si>
  <si>
    <t>Budget_FY09/10_GBP</t>
  </si>
  <si>
    <t>Promoting the Rights of PLW HIV/AIDS CSCF329</t>
  </si>
  <si>
    <t>The sustainable reduction in poverty of People Living With HIV/AIDS</t>
  </si>
  <si>
    <t>2108-Webpage</t>
  </si>
  <si>
    <t>Efforts to create Land Transparency Partnership between the Government of Tanzania, G8, other Development Partners, Civil society and Private Sector.</t>
  </si>
  <si>
    <t>Outcome_Policy recommendations uptake by Government of Tanzania_%</t>
  </si>
  <si>
    <t>Outcome_analysis impact and  usage for decision making by the development partners_%</t>
  </si>
  <si>
    <t>Outcome_Reports on Piracy Prisoner Transfer Agreement</t>
  </si>
  <si>
    <t>Outcome_Proposal for establishing an open access Geographic Information Systems (GIS) platform that meets users’ needs</t>
  </si>
  <si>
    <t>Outcome_Issues paper produced on Land for Equity policy options for Minister of Lands, Housing and Human Settlement Development</t>
  </si>
  <si>
    <t>Outcome_Issue paper on land transparency partnership</t>
  </si>
  <si>
    <t>Outcome_Scoping work to assess potential DFID and donor support to the management and development of the gas sectors in Tanzania</t>
  </si>
  <si>
    <t>Budget_Total spent 2013/2014_GBP</t>
  </si>
  <si>
    <t>Budget_Total spent on Scoping mission to assess Trial and Related Treatment of Piracy Suspects in Tanzania 2013/2014_GBP</t>
  </si>
  <si>
    <t>Budget_Total spent on District data for decision makers and accountability 2013/2014_GBP</t>
  </si>
  <si>
    <t>Budget_Total spent on Scoping work to assess potential DFID and donor support to the management and development of the gas sector in Tanzania 2013/2014_GBP</t>
  </si>
  <si>
    <t>Budget_Total spent on Land for Equity and Transparency Framework 2013/2014 _GBP</t>
  </si>
  <si>
    <t>Budget_Total spent on Studies on local private sector linkage alongside  gas discoveries  2013/2014 _GBP</t>
  </si>
  <si>
    <t>Budget_public sector policy and administrative management_% of project budget</t>
  </si>
  <si>
    <t>Budget_industrial development_% of project budget</t>
  </si>
  <si>
    <t>Budget_Urban development and management_% of project budget</t>
  </si>
  <si>
    <t>Budget_Research/scientific institutions_% of project budget</t>
  </si>
  <si>
    <t>Budget_Agricultural land resources_% of project budget</t>
  </si>
  <si>
    <t>Budget_Public finance management_% of project budget</t>
  </si>
  <si>
    <t>Budget_Basic life skills for youths and adults_% of project budget</t>
  </si>
  <si>
    <t>Policy Development Fund, Tanzania</t>
  </si>
  <si>
    <t>To establish a Policy Development Fund, managed by DFID Tanzania, to provide policy work and analysis to the Government of Tanzania and other development partners on key emerging issues.</t>
  </si>
  <si>
    <t>2109-Annual Review</t>
  </si>
  <si>
    <t>2109-Annual Review, 2109 Annual Review 3</t>
  </si>
  <si>
    <t>7,641,27</t>
  </si>
  <si>
    <t>Efforts to support public sector policy and administrative management</t>
  </si>
  <si>
    <t>Efforts to support reproductive health care</t>
  </si>
  <si>
    <t>Budget_STD control including HIV/AIDS_% of project budget</t>
  </si>
  <si>
    <t>Budget_Reproductive health care_% of project budget</t>
  </si>
  <si>
    <t>Budget_FY10/11_GBP</t>
  </si>
  <si>
    <t>One United Nation Reform Programme - Tanzania</t>
  </si>
  <si>
    <t>More efficient and better focused UN programmes and organisation in Tanzania</t>
  </si>
  <si>
    <t>2110-Webpage</t>
  </si>
  <si>
    <t>MEMA KWA VIJANA HIV/AIDS Trial Project</t>
  </si>
  <si>
    <t>To reduce the prevalence of HIV infections amongst youth (15-24) in Sub Saharan Africa. To provide policy makers and programme managers with evidence-based recommendations on effective interventions for preventing HIV and improving the sexual health of youth</t>
  </si>
  <si>
    <t>2112-Webpage</t>
  </si>
  <si>
    <t>Number of farmers directly trained in new techniques and technologies (agri) (progress to Q3)</t>
  </si>
  <si>
    <t>Number of farmers directly trained in new techniques and technologies (poultry) (progress to Q3)</t>
  </si>
  <si>
    <t>Number of farmers directly trained in new techniques and technologies (total) (progress to Q3)</t>
  </si>
  <si>
    <t>Organised facilitation workshops with input companies, technology providers, buyers and other stakeholder for promoting access to quality inputs (progress to Q3)</t>
  </si>
  <si>
    <t>Number of field days conducted to disseminate modern farming technologies through demonstration farms (maize) (progress to Q3)</t>
  </si>
  <si>
    <t>Number of field days conducted to disseminate modern farming technologies through demonstration farms (poultry) (progress to Q3)</t>
  </si>
  <si>
    <t>Number of loans disbursed (progress to Q3)</t>
  </si>
  <si>
    <t>Value of loans disbursed to females(progress to Q3)_million GBP</t>
  </si>
  <si>
    <t>Outcome_Number of farmers with increased 10% real incomes from base line (Cumulative)</t>
  </si>
  <si>
    <t>Outcome_Increase in median income per participating farmer (agri)_%</t>
  </si>
  <si>
    <t>Outcome_Increase in median income per participating farmer (poultry)_%</t>
  </si>
  <si>
    <t>Outcome_Increase in median yield (maize) for participating farmers_%</t>
  </si>
  <si>
    <t>Outcome_Increase in median egg  produced by participating farmers_%</t>
  </si>
  <si>
    <t>Outcome_Increase in median meat produced by participating farmers</t>
  </si>
  <si>
    <t>Outcome_Producer Groups formed and operational for better access to market (progress to Q3)</t>
  </si>
  <si>
    <t>Outcome_Local and national market assessments conducted and analysed (local) (progress to Q3)</t>
  </si>
  <si>
    <t>Outcome_Local and national market assessments conducted and analysed (regional) (progress to Q3)</t>
  </si>
  <si>
    <t xml:space="preserve"> Outcome_Proportion of participating farmers selling via collective marketing arrangements (agri)(progress to Q3)_%</t>
  </si>
  <si>
    <t xml:space="preserve"> Outcome_Proportion of participating farmers selling via collective marketing arrangements (poultry)(progress to Q3)_%</t>
  </si>
  <si>
    <t>Outcome_Proportion of participating farmers selling products through non-local markets (agri)(progress to Q3)_%</t>
  </si>
  <si>
    <t>Outcome_Proportion of participating farmers selling products through non-local markets (poultry)(progress to Q3)_%</t>
  </si>
  <si>
    <t>Outcome_Proportion of farmers selling products through contract arrangements (agri)(progress to Q3)_%</t>
  </si>
  <si>
    <t>Outcome_Proportion of farmers selling products through contract arrangements (poultry)(progress to Q3)_%</t>
  </si>
  <si>
    <t>Outcome_Farmers adopting specific techniques and technologies (agri) (progress to Q3)</t>
  </si>
  <si>
    <t>Outcome_Farmers adopting specific techniques and technologies (poultry) (progress to Q3)</t>
  </si>
  <si>
    <t>Outcome_Supported farmers accessing good quality seed and feed (agri)(progress to Q3)_%</t>
  </si>
  <si>
    <t>Outcome_Supported farmers accessing good quality seed and feed (poultry)(progress to Q3)_%</t>
  </si>
  <si>
    <t>Outcome_LEAD trained Agrovet / Agrodealers provide improved inputs (progress to Q3)</t>
  </si>
  <si>
    <t>Outcome_Value of loan portfolio repaid (progress to Q3)_%</t>
  </si>
  <si>
    <t>Outcome_Businesses delivering products or services to previously unserved or underserved markets (progress to Q3)</t>
  </si>
  <si>
    <t>Outcome_Workshops organised between potential investors and LEAD (progress to Q3)</t>
  </si>
  <si>
    <t>Budget_Agricultural services_% of project budget</t>
  </si>
  <si>
    <t>Budget_Agricultural development_% of project budget</t>
  </si>
  <si>
    <t>Budget_livestock_% of project budget</t>
  </si>
  <si>
    <t>Budget_basic nutrition_% of project budget</t>
  </si>
  <si>
    <t>Budget_business suport services and institutions_% of project budget</t>
  </si>
  <si>
    <t>Livelihood Enhancement Through Agricultural Development (LEAD) Programme [GB-1-202901]</t>
  </si>
  <si>
    <t>To support the Livelihood Enhancement through Agricultural Development program (LEAD), implemented by BRAC Maendeleo Tanzania.</t>
  </si>
  <si>
    <t>2113-Webpage, 2113-annual review(2)</t>
  </si>
  <si>
    <t>Efforts to develop agricultural land resources</t>
  </si>
  <si>
    <t>Budget_GDP</t>
  </si>
  <si>
    <t>Budget_Democratic participation and civil society_% of project budget</t>
  </si>
  <si>
    <t>Land and Livelihood Rights for Pastoralists CSCF362</t>
  </si>
  <si>
    <t>The programme will, through the mobile outreach approach, address the land and livelihhood rights of the Banabaig.</t>
  </si>
  <si>
    <t>2114-Webpage</t>
  </si>
  <si>
    <t>Efforts to promote social/welfare services</t>
  </si>
  <si>
    <t>Budget_Social/welfare services_% of project budget</t>
  </si>
  <si>
    <t>Increasing Access to Services for PLW HIV/AIDS CSCF442</t>
  </si>
  <si>
    <t>Concerns and entitlements of poorer PLWHA are included in decentralised district planning and budgeting in order to support the achievement of NGSRP targets to improve the delivery of pro poor services</t>
  </si>
  <si>
    <t>2115-Webpage</t>
  </si>
  <si>
    <t>Efforts to support forestry development</t>
  </si>
  <si>
    <t>Efforts to support environmental research</t>
  </si>
  <si>
    <t>Efforts to support rural development</t>
  </si>
  <si>
    <t>Budget_democratic participation and civil society_% of total project budget</t>
  </si>
  <si>
    <t>Budget_Forestry development_% of total project budget</t>
  </si>
  <si>
    <t>Budget_environmental research_% of total project budget</t>
  </si>
  <si>
    <t>Budget_rural development_% of total project budget</t>
  </si>
  <si>
    <t>Improving Governance of Forest Resources CSCF453</t>
  </si>
  <si>
    <t>Tanzanian civil society and rural community groups (CSCGs) provided with training and support to empower them to fully participate in policy-making decisions affecting forests and their livelihoods at the district and national levels</t>
  </si>
  <si>
    <t>2116-Webpage</t>
  </si>
  <si>
    <t>Efforts to support malaria control</t>
  </si>
  <si>
    <t>Efforts to support statistical capacity building</t>
  </si>
  <si>
    <t>Efforts to improve Quality and availability of DSS reporting</t>
  </si>
  <si>
    <t>Efforts to encourage IHI direct engagement in health sector monitoring</t>
  </si>
  <si>
    <t>Efforts to produce Policy Briefs, Research Monitor (Topic Synthesis), and IHI Research Digest (Annual IHI abstracts)</t>
  </si>
  <si>
    <t>atendees to knowledge forum on malaria in 2012</t>
  </si>
  <si>
    <t>atendees to quality of care forum in 2012</t>
  </si>
  <si>
    <t>Outcome_published media reports about IHI work</t>
  </si>
  <si>
    <t>Outcome_online media mentions of IHI per month</t>
  </si>
  <si>
    <t>Outcome_subscribers to IHI mail</t>
  </si>
  <si>
    <t>Outcome_hits to IHI website/digital library per week</t>
  </si>
  <si>
    <t>Outcome_subscribers to IHI mail_% of target</t>
  </si>
  <si>
    <t>Outcome_hits to IHI website/digital library per week_% of target</t>
  </si>
  <si>
    <t>Budget_% of total of project budget</t>
  </si>
  <si>
    <t>Budget_Statistical capacity building_% of project budget</t>
  </si>
  <si>
    <t>Budget_Malaria control_% of project budget</t>
  </si>
  <si>
    <t>Ifakara Health Institute- Results and Accountability [GB-1-200715]</t>
  </si>
  <si>
    <t xml:space="preserve">This project aimed to improve accountability and evidence based policy making in Tanzania. The results of this project will allow DFID and other partners to better measure the impact of public spending in the health sector, (including Budget Support from donors such as DFID) and improve the use of evidence in policy making, for more effective results in health in Tanzania. </t>
  </si>
  <si>
    <t>2117-Webpage, 2117- project completion review</t>
  </si>
  <si>
    <t>2117-Webpage,2117- project completion review</t>
  </si>
  <si>
    <t>Efforts to support health policy and administrative management</t>
  </si>
  <si>
    <t>Efforts to support education policy and administrative management</t>
  </si>
  <si>
    <t>Efforts to support water policy and administrative management</t>
  </si>
  <si>
    <t>Outcome_Applications received</t>
  </si>
  <si>
    <t>Outcome_Number of applications with weighted scores of at least 50% per the approved concept note scoring system</t>
  </si>
  <si>
    <t>Outcome_Applicants invited to submit business plans</t>
  </si>
  <si>
    <t>Budget_Health policy and administrative management_% of project total</t>
  </si>
  <si>
    <t>Budget_Education policy and administrative management_% of project total</t>
  </si>
  <si>
    <t>Budget_Water sector policy and administrative management_% of project total</t>
  </si>
  <si>
    <t>Human Development Innovation Fund for Tanzania</t>
  </si>
  <si>
    <t>To support innovative approaches to improving the quality, value for money and sustainability of basic services in the education, health and water and sanitation sectors in Tanzania</t>
  </si>
  <si>
    <t>2118-Webpage</t>
  </si>
  <si>
    <t>Efforts to promote development awareness</t>
  </si>
  <si>
    <t>Efforts to support basic drinking water supply and basic sanitation</t>
  </si>
  <si>
    <t>Gulf Partnership on Aid Effectiveness and Capacity</t>
  </si>
  <si>
    <t>2013-2015</t>
  </si>
  <si>
    <t>To strengthen DFID's relationship with key Gulf donor states and institutions by funding joint projects, initiatives and knowledge-sharing activities such as exchanges and secondments</t>
  </si>
  <si>
    <t>2119-Webpage</t>
  </si>
  <si>
    <t>Efforts to support electircal transmissio/distribution</t>
  </si>
  <si>
    <t>Efforts to support power generation/renewable sources</t>
  </si>
  <si>
    <t>Efforts to support environmental policy and administrative management</t>
  </si>
  <si>
    <t>Budget_Electrical transmission/distribution_% of  project budget</t>
  </si>
  <si>
    <t>Budget_Power generation/renewable sources_% of  project budget</t>
  </si>
  <si>
    <t>Budget_Environmental policy and administrative management_% of  project budget</t>
  </si>
  <si>
    <t>Green Mini Grids - Tanzania</t>
  </si>
  <si>
    <t>2014-2019</t>
  </si>
  <si>
    <t>To support project preparation and leverage private investment in Green Mini-Grids (GMGs) in Tanzania.</t>
  </si>
  <si>
    <t>2121-Webpage</t>
  </si>
  <si>
    <t>Efforts to support family planning</t>
  </si>
  <si>
    <t>Budget_Family planning_% of project total</t>
  </si>
  <si>
    <t>Budget_Reproductive health care_% of project total</t>
  </si>
  <si>
    <t>Budget_FY15/16</t>
  </si>
  <si>
    <t>Family Planning Outreach Programe in Tanzania Phase II</t>
  </si>
  <si>
    <t>To support poor rural women by providing them with reliable access to a range of effective family planning services through mobile clinical outreach and by delivering more than 4.4million Couple-Years of Protection (CYPs) to over 1.1million rural women and adolescence girls.</t>
  </si>
  <si>
    <t>2123-Webpage</t>
  </si>
  <si>
    <t>Efforts to support STD control including HIV/AIDS</t>
  </si>
  <si>
    <t>Efforts to promote democratic participation and civil society</t>
  </si>
  <si>
    <t>Budget_STD control including HIV/AIDS</t>
  </si>
  <si>
    <t>Budget_Democratic participation and civil society</t>
  </si>
  <si>
    <t>Equal PLW HIV/AIDS Rights for All Citizens</t>
  </si>
  <si>
    <t>Reduce stigma and discrimination and increase access to rights for PLHA in Tanzania</t>
  </si>
  <si>
    <t>2124-Webpage</t>
  </si>
  <si>
    <t>Efforts to support agricultural services</t>
  </si>
  <si>
    <t>Efforts to support agricultural policy and administrative management</t>
  </si>
  <si>
    <t>Efforts to support agricultural development</t>
  </si>
  <si>
    <t>Efforts to support business support services and institutions</t>
  </si>
  <si>
    <t>Outcome_Number of farmers experiencing at least 10% increase in cotton yield per acre (kg/acre) cumulative</t>
  </si>
  <si>
    <t>Outcome_Value of cotton inputs (seed, pesticide and foliar fertiliser) supplied by ginners on credit (annual)_USD</t>
  </si>
  <si>
    <t>Outcome_Number of  farmers who have access to the cotton minimum input package obtained on credit via a written contract with a ginnery (annual)</t>
  </si>
  <si>
    <t>Outcome_Percentage of farmers (per indicator 1.2) who re-pay the cotton input-loan to the ginnery in full on time, according to the written contract (annual)_%</t>
  </si>
  <si>
    <t>Outcome_Value of inputs across all rain-fed extensive field crops, purchased by farmers from Lead Farmer Agents (Annual)_USD</t>
  </si>
  <si>
    <t>Outcome_Number of farmers using UKM08 cotton seed variety (annual)</t>
  </si>
  <si>
    <t>Outcome_Industry average of the Ginner Out Turn for UKM08 (GOT) (annual)_%</t>
  </si>
  <si>
    <t>Outcome_Number of farmers who receive technical training and/or advice on improved agricultural practices for rain-fed extensive field crops (cumulative)</t>
  </si>
  <si>
    <t>Outcome_Percentage of farmers (per Outcome indicator 3.1) who judge the advice to be helpful or very helpful  (annual)_%</t>
  </si>
  <si>
    <t>Outcome_Percentage of Lake Zone cotton farmers who receive information on the cotton sector via media channels (cumulative)_%</t>
  </si>
  <si>
    <t>Outcome_Number of farmers adopting improved agricultural practices (cumulative)</t>
  </si>
  <si>
    <t>Budget_Agricultural policy and administrative management_% of project budget</t>
  </si>
  <si>
    <t>Budget_Business support services and institutions_% of project budget</t>
  </si>
  <si>
    <t>Cotton Sector Development Programme</t>
  </si>
  <si>
    <t>2011-2018</t>
  </si>
  <si>
    <t>To raise the income of 360,000 small holder farmers in the rural lake zone of Tanzania by providing support to farmers and the Tanzania Cotton Board to increase cotton yields each year</t>
  </si>
  <si>
    <t>2125-Webpage, 2125-annual review(4)</t>
  </si>
  <si>
    <t>Lake Zone</t>
  </si>
  <si>
    <t>Budget_efforts to support agricultural services_% of project budget</t>
  </si>
  <si>
    <t>Budget_Efforts to support agricultural development_% of project budget</t>
  </si>
  <si>
    <t>Budget_Efforts to support business support services and institutions_% of project budget</t>
  </si>
  <si>
    <t>Coastal Rural Support Programme</t>
  </si>
  <si>
    <t>To increase incomes and food security for smallholder farmers engaged in rice and sesame production in the regions of Lindi and Mtwara</t>
  </si>
  <si>
    <t>2126-Webpage</t>
  </si>
  <si>
    <t>Budget_environmental policy and administrative management_% of project budget</t>
  </si>
  <si>
    <t>Climate Change</t>
  </si>
  <si>
    <t>Supporting Tanzania’s voice in the negotiations as part of the Africa group to ensure they get an ambitious but fair and equitable deal.</t>
  </si>
  <si>
    <t>2127-Webpage</t>
  </si>
  <si>
    <t>Efforts to support energy policy and administrative management</t>
  </si>
  <si>
    <t>Outcome_Effective central delivery system that provides regular monitoring and high-level oversight of progress across NKRAs_% posts in PDB that are filled</t>
  </si>
  <si>
    <t>Outcome_Effective central delivery system that provides regular monitoring and high-level oversight of progress across NKRAs_% of weekly targets reports refreshed on time (hard copy, soft copy, online dashboard)</t>
  </si>
  <si>
    <t>Outcome_Effective central delivery system that provides regular monitoring and high-level oversight of progress across NKRAs_# TDC SteerCo meetings held in last year</t>
  </si>
  <si>
    <t>Outcome_Effective central delivery system that provides regular monitoring and high-level oversight of progress across NKRAs_% of TDC SteerCo meetings chaired by president</t>
  </si>
  <si>
    <t>Outcome_Effective central delivery system that provides regular monitoring and high-level oversight of progress across NKRAs_ % of implementation plans approved by Government of Tanzania cabinet and published within 6 months of lab finishing</t>
  </si>
  <si>
    <t>Outcome_Effective central delivery system that provides regular monitoring and high-level oversight of progress across NKRAs_ # of delivery labs completed under PDB guidance</t>
  </si>
  <si>
    <t>Outcome_Effective central delivery system that provides regular monitoring and high-level oversight of progress across NKRAs_ # of Minister score cards issued by the President, per annum</t>
  </si>
  <si>
    <t>Outcome_ Social services NKRAs_ % posts in MDUs that are filled, and ratio of public to private appointments</t>
  </si>
  <si>
    <t>Outcome_ Social services NKRAs_% of weekly targets reports refreshed on time (hard copy, soft copy, online dashboard)</t>
  </si>
  <si>
    <t>Outcome_ Social services NKRAs_# NKRA SteerCo meetings held in last year</t>
  </si>
  <si>
    <t>Outcome_ Social services NKRAs_# NKRA SteerCo meetings held in last year (water)</t>
  </si>
  <si>
    <t>Outcome_ Social services NKRAs_# NKRA SteerCo meetings held in last year (education)</t>
  </si>
  <si>
    <t>Outcome_ Social services NKRAs_% of KPIs on track at Annual Report stage</t>
  </si>
  <si>
    <t>Outcome_ Government services NKRAs_% posts in MDUs that are filled</t>
  </si>
  <si>
    <t>Outcome_ Government services NKRAs_% of weekly targets reports refreshed on time (hard copy, soft copy, online dashboard)</t>
  </si>
  <si>
    <t>Outcome_ Government services NKRAs_# NKRA SteerCo meetings held in last year</t>
  </si>
  <si>
    <t>Outcome_ Government services NKRAs_% of KPIs on track at Annual Report stage</t>
  </si>
  <si>
    <t>Outcome_ Infrastructure NKRAs:_% posts in MDUs that are filled, and ratio of public to private appointments</t>
  </si>
  <si>
    <t>Outcome_ Infrastructure NKRAs:_% of weekly targets reports refreshed on time (hard copy, soft copy, online dashboard)</t>
  </si>
  <si>
    <t>Outcome_ Infrastructure NKRAs_# NKRA SteerCo meetings held in last year</t>
  </si>
  <si>
    <t>Outcome_ Infrastructure NKRAs_# NKRA SteerCo meetings held in last year (transport)</t>
  </si>
  <si>
    <t>Outcome_ Infrastructure NKRAs_# NKRA SteerCo meetings held in last year (energy)</t>
  </si>
  <si>
    <t>Outcome_ Infrastructure NKRAs_% of KPIs on track at Annual Report stage</t>
  </si>
  <si>
    <t>Outcome_ Agriculture NKRAs_% posts in MDUs that are filled</t>
  </si>
  <si>
    <t>Outcome_ Agriculture NKRAs_% of weekly targets reports refreshed on time (hard copy, soft copy, online dashboard)</t>
  </si>
  <si>
    <t>Outcome_ Agriculture NKRAs_# NKRA SteerCo meetings held in last year</t>
  </si>
  <si>
    <t>Outcome_ Agriculture NKRAs_% of KPIs on track at Annual Report stage</t>
  </si>
  <si>
    <t>Budget_Public sector policy and administrative management_% of project budget</t>
  </si>
  <si>
    <t>Budget_Education policy and administrative management_% of project budget</t>
  </si>
  <si>
    <t>Budget_Energy policy and administrative management_% of project budget</t>
  </si>
  <si>
    <t>Big Results Now delivery programme Phase II</t>
  </si>
  <si>
    <t>Supporting the Government of Tanzania to implement a transformational new Big Results Now programme to accelerate achievement of middle income status by 2025 and transition out of aid dependency, by identifying and resolving constraints to results delivery in the Government’s priority areas (initially: energy, water, transport, agriculture, education and resource mobilisation, with more to be added in future years).</t>
  </si>
  <si>
    <t>2129-Webpage, 2129-annual review</t>
  </si>
  <si>
    <t>2129-Webpage</t>
  </si>
  <si>
    <t>Number of field farmer schools created</t>
  </si>
  <si>
    <t>Efforts to draft the Seed Policy and establishing Seed Certification Unit in order to enrue smallholder farmers produce quality seed</t>
  </si>
  <si>
    <t xml:space="preserve">Leaders trained in organization, management and leadership skills </t>
  </si>
  <si>
    <t>Efforts to support the District Agricultural Resource Centres with internet services</t>
  </si>
  <si>
    <t xml:space="preserve">Efforts to facilitate the construction of a dormitory </t>
  </si>
  <si>
    <t xml:space="preserve">Efforts to increase productivity in nearly all crop enterpriss like cassva, bananas, paddy and vegetables </t>
  </si>
  <si>
    <t>Efforts to improve technologies in the Livestock Fiels Schools</t>
  </si>
  <si>
    <t xml:space="preserve">Efforts to improve genetic production </t>
  </si>
  <si>
    <t>Efforts to use Community Animal Health Workers in animal health delivery</t>
  </si>
  <si>
    <t xml:space="preserve">Efforts to improve livestock production such as studies on existing smallholder production system for poultry, small ruminants and cattle </t>
  </si>
  <si>
    <t xml:space="preserve">Efforts to provide a surveillance role on behalf of he District Veterinary Officer as primary disease monitors </t>
  </si>
  <si>
    <t>Effors to provide continuing support in animal health improvement services by paying salaries for the private veterinarian hired to provide services</t>
  </si>
  <si>
    <t>Outcome_increase in banana productivity_kg per one bunch</t>
  </si>
  <si>
    <t>Outcome_number of students part of the Kizimbani Agricultural Training Institute</t>
  </si>
  <si>
    <t>Outcome_increase in livestock keeping households_percent</t>
  </si>
  <si>
    <t>Outcome_reduction in prevelance of New Castle Disease_percent</t>
  </si>
  <si>
    <t>Outcome_number of household beneficiaries reached</t>
  </si>
  <si>
    <t xml:space="preserve">Outcome_Percent of women reached </t>
  </si>
  <si>
    <t>Outcome_increase in adoption of technology and improved practices for enhancing production and productivity_percent</t>
  </si>
  <si>
    <t>Outcome_increase in number of spill over farmers</t>
  </si>
  <si>
    <t>Outcome_increase in number of Shehias</t>
  </si>
  <si>
    <t>Budget_Total Project Cost_USD</t>
  </si>
  <si>
    <t>Budget_Total IFAD Loan_USD</t>
  </si>
  <si>
    <t xml:space="preserve">Agricultural Services Support Programme &amp; Agricultural Sector Development Programme-Livestock- Zanzibar Sub-Programmes </t>
  </si>
  <si>
    <t>2004-2015</t>
  </si>
  <si>
    <t>The programme targets a broad section of the country’s farming population, with a particular focus on the poorest households, including landless labourers, women, households headed by women and orphans, and HIV/AIDS-affected smallholders. The programme will work to improve agricultural productivity by: promoting farmer’s organizations to prioritize and manage development needs,strengthening linkages between farmers and local and central government as well as the private sector, improving access to relevant agricultural knowledge and technologies, promoting policy changes in favour of poor farmers. To enhance access by some 66,100 rural agricultural households to improved agricultural production technologies in order to increase their household food security and incomes.</t>
  </si>
  <si>
    <t xml:space="preserve">2069- Supervision Report </t>
  </si>
  <si>
    <t>2069- Supervision Report, Webpage</t>
  </si>
  <si>
    <t>18-20</t>
  </si>
  <si>
    <t xml:space="preserve">Pemda Island </t>
  </si>
  <si>
    <t>Efforts to train district staff and councillors in participating districts</t>
  </si>
  <si>
    <t>Efforts to complete studies of district taxation policies in each participating district</t>
  </si>
  <si>
    <t>Efforts to computerize taxpayer database system put in place at district level</t>
  </si>
  <si>
    <t>Number of new producer groups established and trained in each marketing zone</t>
  </si>
  <si>
    <t>Number of existing producer groups trained in each marketing zone</t>
  </si>
  <si>
    <t>Number of trader/processor groups established in each marketing zone</t>
  </si>
  <si>
    <t>Number of existing processor groups trained in each marketing zone</t>
  </si>
  <si>
    <t xml:space="preserve">Efforts to recuit a marketing specialist </t>
  </si>
  <si>
    <t xml:space="preserve">Number of village workshops that take place </t>
  </si>
  <si>
    <t xml:space="preserve">Efforts to undertake studies of market feasibility and identification </t>
  </si>
  <si>
    <t>Efforts to put in place a computer system</t>
  </si>
  <si>
    <t>Efforts to provide a computerized statistical analysis training course</t>
  </si>
  <si>
    <t>Efforts to provde equipment and motorcycles at district and regional level</t>
  </si>
  <si>
    <t>Efforts to provide training in data collection</t>
  </si>
  <si>
    <t>Amount of roads rehabilitated and undergone spot improvement_km</t>
  </si>
  <si>
    <t>Number of village access roads rehabilitated_km</t>
  </si>
  <si>
    <t xml:space="preserve">Number of market centres rehabilitated </t>
  </si>
  <si>
    <t>Number of zonal offices staffed and equipped</t>
  </si>
  <si>
    <t>Efforts to put in place an effective PMES in place</t>
  </si>
  <si>
    <t>Efforts to train staff and others in logical framwork and PMES</t>
  </si>
  <si>
    <t xml:space="preserve">Efforts for market training and rural rehabilitation </t>
  </si>
  <si>
    <t xml:space="preserve">Efforts to empower smallholder farmers and producer/trader/processor groups and connect them to markets </t>
  </si>
  <si>
    <t>Efforts to provide acces to roads</t>
  </si>
  <si>
    <t>Groups with a market research team to help farmers better understand markets and identify and develop market opportunities</t>
  </si>
  <si>
    <t>Efforts to provide mobile phones and market information boards for farmers to compare market prices</t>
  </si>
  <si>
    <t>Efforts to establish village committes for small maintance issues</t>
  </si>
  <si>
    <t>Efforts to provide training in the processing of and value addition to various agricultural products</t>
  </si>
  <si>
    <t>Efforts to provide training in road maintenance to reduce the risk of road erosion</t>
  </si>
  <si>
    <t>Number of newly formed producer and trader/processor groups</t>
  </si>
  <si>
    <t>Efforts to establish positive partnerships at local level to improve social cohesion </t>
  </si>
  <si>
    <t>Efforts to promote producers interest such as distribution of power tillers, improved irrigations systems for coffee and motobikes for extension staff</t>
  </si>
  <si>
    <t xml:space="preserve">Efforts to provide essential market infrastucture and equipment such as road construction, markets centers, trucks, weighing equipment, etc. </t>
  </si>
  <si>
    <t>Constuction of roads_km</t>
  </si>
  <si>
    <t>Output_ Number of rural poor household living in the northen and southern marketing zones whos incomes and food security increased</t>
  </si>
  <si>
    <t>Outcome_Meals farmers can afford a day</t>
  </si>
  <si>
    <t>Outcome_increase in total agricultural production_percent</t>
  </si>
  <si>
    <t>Outcome_reduction in transportation costs_percent</t>
  </si>
  <si>
    <t>Outcome_increase in women particpation in leadership positions_percent</t>
  </si>
  <si>
    <t>Outcome_total people benefitted from program</t>
  </si>
  <si>
    <t>Outcome_Increased crop production in 2006_percent</t>
  </si>
  <si>
    <t>Agricultural Marketing Systems Development Programme</t>
  </si>
  <si>
    <t>2001-2010</t>
  </si>
  <si>
    <t xml:space="preserve">The programme will assist the Government in bringing about a comprehensive change in the agricultural marketing subsector with the objective of making rural markets work better and empowering smallholders within them. The overall goal of the programme is to increase the income and food-security situation of the rural poor in the Northern and Southern Marketing Zones of the United Republic of Tanzania. The objectives of the programme are to improve the structure, conduct and performance of the agricultural marketing and pricing systems in the country in order to raise smallholder incomes and diversify their production in an active and equitable partnership with the private sector. </t>
  </si>
  <si>
    <t>2070- Project Information, 2070- Project Completion Report Digest</t>
  </si>
  <si>
    <t>2070 - Project Information, Webpage, 2070- Project Completion Report Digest</t>
  </si>
  <si>
    <t>2071 - Project Information, Webpage, 2070- Project Completion Report Digest</t>
  </si>
  <si>
    <t>Number of Savings and Credit Co-operative Societies (SACCOs) savings and credit cooperative organizations developed</t>
  </si>
  <si>
    <t>Number of informal self-help groups developed</t>
  </si>
  <si>
    <t>Efforts to support the rural poor to access semi-formal financial services for the first time</t>
  </si>
  <si>
    <t>Increase in average assets ownership (average % of households
owning particular assets) among MFI members_percent</t>
  </si>
  <si>
    <t>Efforts to train members of MFIs, leaders of MFIs, and MFI staff on governance,
leadership skills, management and supervision, product development, product pricing,
strategic planning, credit management.</t>
  </si>
  <si>
    <t>Efforts to include training programmes that target growth and development of MFI's</t>
  </si>
  <si>
    <t xml:space="preserve">Efforts to support the institutions responsible for supervising MFIs by offering training in inspection and audit frameworks,
and the SACCOS accounting systems. </t>
  </si>
  <si>
    <t xml:space="preserve">Number of regions covered based on agro-economic situation </t>
  </si>
  <si>
    <t>Efforts to promote participation of women through trainings, various seminars and meetings, and exchange visits</t>
  </si>
  <si>
    <t>Outcome_increase in number of bags of sorghum, sunflower and grounuts produced_bags per hectare</t>
  </si>
  <si>
    <t>Outcome_Decrease in MFI members that face food insecurity_percent</t>
  </si>
  <si>
    <t>Outcome_increase in number of bags of maize produced_bags per hectare</t>
  </si>
  <si>
    <t>Outcome_ decrease in basic needs poverty for microfinance institution members_percent</t>
  </si>
  <si>
    <t>Outcome_Number of VICOBAs and
self-help groups mobilized and became members of SACCOS.</t>
  </si>
  <si>
    <t>Outcome_increase in woman membership_2010_percent</t>
  </si>
  <si>
    <t>Outcome_Increase in proportion of women borrowers to total borrowers_2009_percent</t>
  </si>
  <si>
    <t>Outcome_Increase in women leaders on average per SACCOS</t>
  </si>
  <si>
    <t>Outcome_Number of households benefitted</t>
  </si>
  <si>
    <t>Budget_Total IFAD loan_USD</t>
  </si>
  <si>
    <t>Rural Financial Services Programme</t>
  </si>
  <si>
    <t>The Rural Financial Services Programme (RSFP) was well designed and suited to improve access to financial services by the poor and rural households. It was relevant to the needs of poor rural farming households who had experienced a significant reduction in their access to financial services after the collapse of the cooperative system and the state-managed financial sector in the late 1980s. The overall aim of this IFAD-initiated programme is to further rationalize and strengthen grass-roots microfinance institutions, to improve rural poor people's access to their services.</t>
  </si>
  <si>
    <t xml:space="preserve">2071 - Project Completion Report Digest </t>
  </si>
  <si>
    <t xml:space="preserve"> Webpage</t>
  </si>
  <si>
    <t>22-30</t>
  </si>
  <si>
    <t>Number of people who benefited from the programme</t>
  </si>
  <si>
    <t xml:space="preserve">Efforts to upgrade SDPMA schemes, Construction of new schemes, and Support to Zonal Iffigation Units </t>
  </si>
  <si>
    <t xml:space="preserve">Efforts to construct access roads </t>
  </si>
  <si>
    <t>Efforts to establish and capacity build for Water User Associations</t>
  </si>
  <si>
    <t>Efforts to support Marketing and Savings groups, the Private sector, and District Councils</t>
  </si>
  <si>
    <t>Efforts to introduce labour-saving technology such as fuel saving stoves and weeders to alleviate womens burdens and improve womens opportunities to engange in community activities</t>
  </si>
  <si>
    <t xml:space="preserve">Number of schemes in 12 districts that were selected for rehabilitation/construction </t>
  </si>
  <si>
    <t xml:space="preserve">Efforts to make it a requirement to participate in scheme construction by providing labour, local materials and paying an entry fee to ensure ownership and commitment </t>
  </si>
  <si>
    <t xml:space="preserve">Number of schemes designed with small dams/resovoirs </t>
  </si>
  <si>
    <t>Number of schemes designed for diversion weirs</t>
  </si>
  <si>
    <t>Number of schemes that adopted harvesting techniques</t>
  </si>
  <si>
    <t>Number schemes designed for garlic and maize as second crop</t>
  </si>
  <si>
    <t>Number of schemes designed for paddy and maize/onions as second crop</t>
  </si>
  <si>
    <t>Efforts to improve community participation through involvement in collecting stones, digging canals, and providing labour when needed.</t>
  </si>
  <si>
    <t>Percent of beneficiaries who were women</t>
  </si>
  <si>
    <t>Number of trained VEOs</t>
  </si>
  <si>
    <t>Number of organized On-farm trials and demonstrations</t>
  </si>
  <si>
    <t>Survey-Market access roads conducted_km</t>
  </si>
  <si>
    <t xml:space="preserve">Number if trained engineers on labour intensive techniques for road construction </t>
  </si>
  <si>
    <t>Number of village groups formed</t>
  </si>
  <si>
    <t>Number of trained irrigation technicians</t>
  </si>
  <si>
    <t xml:space="preserve">Number of tree seedling planted along roads and canals </t>
  </si>
  <si>
    <t xml:space="preserve">Number of WUA's formed and registered </t>
  </si>
  <si>
    <t>Efforts to train WUAs and village leaders on the general principles and practices of irrigation, scheme maintenance and repair, financial management, issues in the establishment, registration and management of WUAs, leadership and conflict resolution.</t>
  </si>
  <si>
    <t>Number of participant-training-days carried out</t>
  </si>
  <si>
    <t>Efforts to support through training on marketing and savings methods, approaches to participation in schemes, and the training of SACCOS executives in leadership skill</t>
  </si>
  <si>
    <t>Number of SACCOS established</t>
  </si>
  <si>
    <t>Efforts to conduct training for local artisans and contractors</t>
  </si>
  <si>
    <t>Efforts to provide on-the-job training for local artisans</t>
  </si>
  <si>
    <t>Number of local artisans trained</t>
  </si>
  <si>
    <t xml:space="preserve">Number of Districts trained on management t of schemes, monitoring and supervising programme planning, implementation, and review, as well as managing specific skills development. </t>
  </si>
  <si>
    <t>Efforts to provide training for scheme members in gender and development with the intention of identifying and bridging gender gaps and promoting labour-saving technologies such as power tillers, threshers, stores and energy-saving stoves.</t>
  </si>
  <si>
    <t>Efforts to introduce training village women’s groups in health including HIV/AIDS as well as entrepreneurship</t>
  </si>
  <si>
    <t>Number of households directly benefiting</t>
  </si>
  <si>
    <t>Outcome_Beneficiaries that were women_percent</t>
  </si>
  <si>
    <t>Outcome_increase in yields associated with improved water management_percent</t>
  </si>
  <si>
    <t>Budget_Total Programme Cost_USD</t>
  </si>
  <si>
    <t>Participatory Irrigation Development Programme</t>
  </si>
  <si>
    <t>2000-2007</t>
  </si>
  <si>
    <t>Its overall goal is to improve smallholder incomes and household food security on a sustainable basis. Its purpose is to strengthen the institutional, organizational and technical ability of farmers, the private sector, NGOs, civil-society organizations and government institutions to develop smallholder irrigation. The programme focuses on marginalized areas of the country's central plateau. The programme has four main components, namely: (i) irrigation development; (ii) support to agricultural development; (iii) strengthening farmers’ organizations and local institutions; and (iv) programme coordination.</t>
  </si>
  <si>
    <t xml:space="preserve">2072 - Evaluation </t>
  </si>
  <si>
    <t>2072 - Evaluation, Webpage</t>
  </si>
  <si>
    <t>10 to 20</t>
  </si>
  <si>
    <t>Mbulu District</t>
  </si>
  <si>
    <t>Babati</t>
  </si>
  <si>
    <t>Efforts to develope and implement a procedures document for channeling and reporting funds to sub-recipients</t>
  </si>
  <si>
    <t>Efforts to finalize a procuremnt plan</t>
  </si>
  <si>
    <t>Efforts to train on HIV/AIDS, computer skills, management, mobilization, communication skills</t>
  </si>
  <si>
    <t>Number of managment and consultation meetings held to strengthen the collaboration/co-oridntion between TACAIDS and PORALG</t>
  </si>
  <si>
    <t>Number of district with Situational analysis and mapping reports prepared</t>
  </si>
  <si>
    <t>Number of districts which have submitted reports from strategy meetings to sensitize local government executives and civil society organizations synchronization</t>
  </si>
  <si>
    <t>Proportion of Local Government facilitators &amp; National teams trained in advocacy and planning of COMATAA Approach_percent</t>
  </si>
  <si>
    <t>Proportion of Community based Organizations trained in advocacy and planning of COMATAA Approach_percent</t>
  </si>
  <si>
    <t>Number of districts with implementation plans for information center developed</t>
  </si>
  <si>
    <t>Number of information ceneter renovated/constructed</t>
  </si>
  <si>
    <t>Number of districts with providers recruited/identiofied for training on VCT &amp; STI management</t>
  </si>
  <si>
    <t>Proportion of VCT sites renovated in 6 districts_percent</t>
  </si>
  <si>
    <t>Proportion of primary schools with heads sensitized (12 districts)_percent</t>
  </si>
  <si>
    <t>Number of staff recruited to lead program activities</t>
  </si>
  <si>
    <t>Number of people trained (elder counselors and peer educators) in HIV/AIDS couselling</t>
  </si>
  <si>
    <t>Number of Informal Sector groups that received technical assistance in training, staff recruitment &amp; guiding the various committees</t>
  </si>
  <si>
    <t>Budget_total budget of program_USD</t>
  </si>
  <si>
    <t>Budget_Total Global Fund Dispursement loan_USD</t>
  </si>
  <si>
    <t>Grant Performance Report</t>
  </si>
  <si>
    <t>Programme seeks to expand empower communities and districts by building their capacity to plan and implement effective strategies for prevention, care, support and mitigation of HIV and AIDS; protecting the young people in primary schools in the target districts from contracting HIV by providing correct information about sexual and reproductive health to empower them to adopt protective behaviors; and intensifying the fight against HIV and AIDS in the information sector in urban and peri-urban areas, through condom programming, provision of preventive information and education, and increasing access to HIV preventive medical services. The program targets young people, orphans and vulnerable children and those infected and affected by HIV and AIDS, pupils and their teachers and members of informal sector groups and their families.</t>
  </si>
  <si>
    <t xml:space="preserve">2074 - Grant Performance Report </t>
  </si>
  <si>
    <t xml:space="preserve">2074 - Grant Performance Report, Webpage </t>
  </si>
  <si>
    <t>Number of HIV voluntary Counseling and Testing (VCT) sites per district population</t>
  </si>
  <si>
    <t>Number of persons completing the testing and counseling process for HIV</t>
  </si>
  <si>
    <t>Diagnostic Directly Observed Treatment (DOT) centres offering Diagnostic Counseling and Testing (DCT) in target Districts_percent</t>
  </si>
  <si>
    <t>Number of patients with advanced HIV infection currently receiving anti-retroviral combination therapy (ARV)</t>
  </si>
  <si>
    <t>Number of HIV pregnant women receiving a complete course of ARV prophylaxis to reduce mother to child transmission.</t>
  </si>
  <si>
    <t>Number of service deliverers trained to provide comprehensive care, treatment and support services for PLHA/TB patients according to National curriculum</t>
  </si>
  <si>
    <t>Number of Health Care Facilities that have the capacity and conditions to provide advanced-level HIV care and support services, including provision of antiretroviral therapy (ART)</t>
  </si>
  <si>
    <t xml:space="preserve"> VCT patients who test HIV positive who are screened for TB and treated_percent</t>
  </si>
  <si>
    <t>TB patients tested and counseled for HIV in 3 pilot districts_percent</t>
  </si>
  <si>
    <t xml:space="preserve"> Number of AIDS coordinators and VCT providers trained on TB screening and integrated TB/HIV/AIDS care</t>
  </si>
  <si>
    <t>Number of home-based care providers and counselors trained on integrated care approach</t>
  </si>
  <si>
    <t>Number of TB Patient who are HIV positive and who received Cotrimoxazole Preventive Therapy (CPT)</t>
  </si>
  <si>
    <t>Care and Treatment Clinic (CTC) clients who are screened for TB_percent</t>
  </si>
  <si>
    <t>TB patients tested and counseled for HIV_percent</t>
  </si>
  <si>
    <t>Number of TB/DOTS health providers trained on VCT, HIV screening and integrated TB/HIV/AIDS care</t>
  </si>
  <si>
    <t>Number and percentage of wards with active community care and support groups for PLWHA</t>
  </si>
  <si>
    <t>Health facilities providing ARV treatment that have at least one association of PLWHA's_percent</t>
  </si>
  <si>
    <t>Outcome_women on antiretroviral therapy to prevent mothe to child transmission</t>
  </si>
  <si>
    <t>Outcome_patients on (CPT)</t>
  </si>
  <si>
    <t>Outcome_Number of people who completed the voluntary counseling and testing (VCT) process</t>
  </si>
  <si>
    <t>Outcome_VCT patients who tested positive for HIV have been screened for TB and treated_percent</t>
  </si>
  <si>
    <t>Budget_Total disbersement amount from The Global Fund_USD</t>
  </si>
  <si>
    <t>Scaling-up Access to Quality Voluntary Counseling and Testing for Tuberculosis and HIV/AIDS in Tanzania Mainland</t>
  </si>
  <si>
    <t>The overall goal is to decrease morbidity from these diseases and reduce mortality from TB through a comprehensive package of care and support services and integration of HIV/AIDS and TB activities. Expansion of VCT and care and support services will be phased in over a five-year period. All members of this population will benefit from improved access to VCT services, a reduction in the stigma associated with HIV/AIDS, and networks of community care and support. Focuses on strengthening voluntary counseling and testing and care and support services for HIV and AIDS related TB; the integration of TB and HIV and AIDS activities; and strengthening the capacity of the Ministry of Health and partner institutions to coordinate, plan for, monitor and evaluate the execution of an integrated HIV/TB program. The program targets TB patients, people living with HIV and AIDS and the general population.</t>
  </si>
  <si>
    <t>2074 - Grant performance Report, 2075 - Grant Scorecard</t>
  </si>
  <si>
    <t>2075 - Grant performance Report, 2075 - Grant Scorecard</t>
  </si>
  <si>
    <t>2075 - Grant performance Report, Webpage, 2075 Grant Scorecard</t>
  </si>
  <si>
    <t>Masters degrees awarded_# of degrees</t>
  </si>
  <si>
    <t>Received short term training_# of persons</t>
  </si>
  <si>
    <t>Efforts to enact the National Health Insurance</t>
  </si>
  <si>
    <t>Outcome_central gov employees and dependents covered by National Health Insurance_# of people</t>
  </si>
  <si>
    <t>Efforts to develop Health Management Information System</t>
  </si>
  <si>
    <t>District Health Management Teams Trained  on HMIS_# of teams</t>
  </si>
  <si>
    <t>Regional Health Management Teams Trained  on HMIS_# of teams</t>
  </si>
  <si>
    <t>Regions to computerize HMIS_# of regions</t>
  </si>
  <si>
    <t>Districts pilot testing for computerization_# of districts</t>
  </si>
  <si>
    <t>Efforts to provide consultants to design the logistics and administrative systems</t>
  </si>
  <si>
    <t>Efforts to sponsor staff training programs</t>
  </si>
  <si>
    <t>Zonal Training centers provided with textbooks and learning materials_# of zones</t>
  </si>
  <si>
    <t>Efforts to fund the completion of the Human Resource Development Plan</t>
  </si>
  <si>
    <t>Sentinel centers established for micronutrient surveillance system_# of centers</t>
  </si>
  <si>
    <t>training of extension staff on micronutrients in all health units_# of districts</t>
  </si>
  <si>
    <t>Shallow wells built _ # of wells</t>
  </si>
  <si>
    <t>grain storage facilities built_# of facilities</t>
  </si>
  <si>
    <t>day care centers built_# of centers</t>
  </si>
  <si>
    <t>urban health facilities rehabilitated, staffed, and supplied_# of facilities</t>
  </si>
  <si>
    <t>civil works completed under project_# of dispensaries</t>
  </si>
  <si>
    <t>civil works completed under project_# of health centers</t>
  </si>
  <si>
    <t>Budget_Project Financing from International Development Association_USD</t>
  </si>
  <si>
    <t>Budget_Project Financing from Gov't of Tanzania_USD</t>
  </si>
  <si>
    <t>Budget_Strengthening National PHN Systems_USD</t>
  </si>
  <si>
    <t>Budget_Strenghtening Rural PHC_USD</t>
  </si>
  <si>
    <t>Budget_Strengthening Urban PHC_USD</t>
  </si>
  <si>
    <t>Government of Tanzania, International Development Association</t>
  </si>
  <si>
    <t>Tanzania Health&amp;Nutrition Project</t>
  </si>
  <si>
    <t>The objectives of the H&amp;N Project were to raise the quality, coverage and effectiveness of family planning, nutrition and basic health services through provision of support to critical and strategic elements of the PHN sector with particular emphasis on strengthening the institutional capacity for health planning and policy formulation; manpower development and training in the health sector; sustainable provision and financing of pharmnaceuticals and medical supplies; control of micronutrient deficiency; implementation of the national population policy; rural primary health care (PHC) through a trial implementation of the revised PHC strategy; and urban PHC through reform and rehabilitation of the urban health system in Dar es Salaam.</t>
  </si>
  <si>
    <t>2029 - Implementation Completion and Results Report</t>
  </si>
  <si>
    <t>Igunga</t>
  </si>
  <si>
    <t>Iramba</t>
  </si>
  <si>
    <t>Kasulu</t>
  </si>
  <si>
    <t>Kibondo</t>
  </si>
  <si>
    <t>Kilwa</t>
  </si>
  <si>
    <t>Lindi Rural</t>
  </si>
  <si>
    <t>Liwale</t>
  </si>
  <si>
    <t>Nachingwea</t>
  </si>
  <si>
    <t>Nzega</t>
  </si>
  <si>
    <t>Singida Rural</t>
  </si>
  <si>
    <t>Africa Leadership Training and Capacity-Building</t>
  </si>
  <si>
    <t>Daylong Workshop for Government Officials_# of officials attended</t>
  </si>
  <si>
    <t>Daylong Workshop for public_# of attendees</t>
  </si>
  <si>
    <t>Participation in USG support training activities_# of individuals</t>
  </si>
  <si>
    <t>Outcome_Policies/regualtions/administrative procedures analyzed_# of policies</t>
  </si>
  <si>
    <t>Budget_Labor for April_USD</t>
  </si>
  <si>
    <t>Budget_Labor for May_USD</t>
  </si>
  <si>
    <t>Budget_Labor for June_USD</t>
  </si>
  <si>
    <t>Budget_Other Direct Costs for April_USD</t>
  </si>
  <si>
    <t>Budget_Other Direct Costs for May_USD</t>
  </si>
  <si>
    <t>Budget_Other Direct Costs for June_USD</t>
  </si>
  <si>
    <t>Budget_Total Costs Incl. Fee for April_USD</t>
  </si>
  <si>
    <t>Budget_Total Costs Incl. Fee for May_USD</t>
  </si>
  <si>
    <t>Budget_Total Costs Incl. Fee for June_USD</t>
  </si>
  <si>
    <t>Budget_Project Cumulative for April_USD</t>
  </si>
  <si>
    <t>Budget_Project Cumulative for May_USD</t>
  </si>
  <si>
    <t>Budget_Project Cumulative for June_USD</t>
  </si>
  <si>
    <t>Budget_Labor Quarterly Total_USD</t>
  </si>
  <si>
    <t>Budget_Other Direct Costs Quarterly Total_USD</t>
  </si>
  <si>
    <t>Budget_Total Costs incl. Fee Quarterly Total_USD</t>
  </si>
  <si>
    <t>Budget_Labor Cumulative Total_USD</t>
  </si>
  <si>
    <t>Budget_Other Direct Costs Cumulative Total_USD</t>
  </si>
  <si>
    <t>Budget_Total Costs incl. Fee Cumulative Total_USD</t>
  </si>
  <si>
    <t>Enabling Policy Environment for Agricultural Sector Growth</t>
  </si>
  <si>
    <t>The Tanzania SERA project has two primary objectives: i) to improve agricultural policies and ii) to build the capacity of individuals and organizations to undertake policy research and advocate for policy chane.</t>
  </si>
  <si>
    <t>2031 - Quarterly Report</t>
  </si>
  <si>
    <t>Budget_Total Obligation_USD</t>
  </si>
  <si>
    <t>Integrated Water Sanitation Health Partnership Through Glows</t>
  </si>
  <si>
    <t>Florida International University (FIU) under the Global Water Sustainability (GLOWS) program applies an innovative multi-use water services approach, integrating water service provision and access to improved sanitation and hygiene facilities in a coordinated framework to address the most pressing needs of rural Tanzanians. This program is a partnership with the Coca-Cola foundation for watershed protection.</t>
  </si>
  <si>
    <t>2032 - Webpage</t>
  </si>
  <si>
    <t>Pastoral Activities and Services to People with AIDS - Dar Es Salaam Archdiocese</t>
  </si>
  <si>
    <t>Faith Based Organization working in DSM and Coast regions offering comprehensive clinical and community services focusing prevention and treatment of HIV/AIDS to people affected by HIV/AIDS epidemic. Services is  provided through networking of health facilities in the Catholic Archdiocese of Dar es Salaam within health facilities and outreach services.</t>
  </si>
  <si>
    <t>Russian Lab Experts Placed in Tanzania_# of experts</t>
  </si>
  <si>
    <t>Experts contribution to technical assistance and mentoring local lab staff_days</t>
  </si>
  <si>
    <t>Efforts to train all laboratory staff on key issues of quality management</t>
  </si>
  <si>
    <t>Efforts to train all laboratory staff on malaria rapid diagnostic testing</t>
  </si>
  <si>
    <t>Efforts to train all laboratory staff on using rapid immunochromatographic tests to detect HIV antibodies in blood samples as per the algorithm approved by MoHSW Tanzania</t>
  </si>
  <si>
    <t>Efforts to train all laboratory staff on blood group tests (АВ0Rh system)</t>
  </si>
  <si>
    <t>Efforts to train all laboratory staff on the Widal test (febrile agglutination) for the detection of anti-Salmonella antigen specific antibodies</t>
  </si>
  <si>
    <t>Efforts to train all laboratory staff on LeveyJennings graphs for laboratory staff</t>
  </si>
  <si>
    <t>Efforts to train all laboratory staff on organization of laboratory services in a multidisciplinary hospital</t>
  </si>
  <si>
    <t>Efforts to conduct workshops and practical training classes on a wide range of topics, including the pre-test stage of laboratory diagnostic procedures; biological safety and biological material disposal rules; lab documentation management; proper recording of test results; inter-laboratory cooperation; quality control of sputum microscopy for TB; CD4+ counting and troubleshooting; programming fully biochemical analyzers; and quarantine precautions related to the initiation of the FACS calibre analyzer</t>
  </si>
  <si>
    <t>Efforts to conduct training courses on various quality control topics, such as mathematical tools; biochemical tests; hematological tests; QC planning; and collection and storage of biological material for laboratory tests</t>
  </si>
  <si>
    <t>Trained Weill Bugando University students on various types of injuries as part of the Anatomical Pathology and Forensic Medicine course_# of students</t>
  </si>
  <si>
    <t>Trained Bugando Medical Center pathologists and lab technicians on pathology practices_# of people</t>
  </si>
  <si>
    <t>Provided consultations ob-gyn, oncology, and surgery to Sekou Toure Regional Hospital physicians_# of physicians</t>
  </si>
  <si>
    <t>Efforts to provide consultations to Sekou Toure Regional Hospital biomedical engineer and quality officer</t>
  </si>
  <si>
    <t>USAID, Russia's Ministry of Health and Social Development, AIHA</t>
  </si>
  <si>
    <t>Strategic Health Partnership Initiative</t>
  </si>
  <si>
    <t>The goal of this component was to strengthen laboratory capacity in selected developing countries in Africa (Botswana, Ethiopia, Namibia, and Tanzania) and Central Asia (Uzbekistan) to improve treatment, care, identification, monitoring, and surveillance of HIV and other infectious diseases. Activities were managed by AIHA and carried out in close collaboration with key Russian laboratory institutions identified by the Ministry of Health and Social Development and the US Centers for Disease Control and Prevention (CDC).</t>
  </si>
  <si>
    <t>2034 - Project Close Out Report</t>
  </si>
  <si>
    <t>Dar Es Salaam, Mwanza</t>
  </si>
  <si>
    <t>Mwananyamala Municipal Hospital Laboratory, Dar es Salaam</t>
  </si>
  <si>
    <t xml:space="preserve">Temeke Municipal Hospital Laboratory, Dar es Salaam, Sekou Toure Regional Hospital
 Laboratory, Mwanza </t>
  </si>
  <si>
    <t>Weill Bugando Medical Center, Mwanza</t>
  </si>
  <si>
    <t>Budget_Total Estimated Cost_USD</t>
  </si>
  <si>
    <t>Tibu Homa</t>
  </si>
  <si>
    <t>TIBU HOMA program intends to reduce under-five mortality by improving febrile illness case outcomes in children. With a total estimated cost of $24 million, the program integrates diagnosis and management of severe febrile illness interventions funded by malaria, HIV and health.</t>
  </si>
  <si>
    <t>2035 - Webpage</t>
  </si>
  <si>
    <t>Building Organizatin Capacity</t>
  </si>
  <si>
    <t>Strengthening  local Civil Sociecty Organizations(CSO) and CSO networks involved in the response to HIV and AIDS.</t>
  </si>
  <si>
    <t>2037 - Webpage</t>
  </si>
  <si>
    <t>Engineering Services (A&amp;E IQC) for the Tanzania Irrigation</t>
  </si>
  <si>
    <t>The project aim at providing detailed engineering designs and environmental assessments; construction monitoring services for infrastructure rehabilitation; and capacity development for host country institutions and local contractors in infrastructure development, rehabilitation and management.</t>
  </si>
  <si>
    <t>Efforts to implement technical and training workshops</t>
  </si>
  <si>
    <t>Efforts to train trainers for workshops</t>
  </si>
  <si>
    <t>Efforts to support frontline training</t>
  </si>
  <si>
    <t>Efforts to implement programmed training in marketing</t>
  </si>
  <si>
    <t>Efforts to implement programmed training in business planning and management</t>
  </si>
  <si>
    <t>Efforts to implement programmed training financing and value addition</t>
  </si>
  <si>
    <t>Efforts to implement Agribusiness management training for producer organizations</t>
  </si>
  <si>
    <t>Efforts to implement Marketing and farm management in-service training for extension agents – through regional offices and district councils</t>
  </si>
  <si>
    <t>Efforts to implement needs assessment and training targeted to PMO-RALG and district councils to increase capacity for sound agribusiness and investment planning</t>
  </si>
  <si>
    <t>FAO</t>
  </si>
  <si>
    <t>Advisory Service Capacity Development in Support of Food Security in the United Republic of Tanzania</t>
  </si>
  <si>
    <t>To mainstream business and market orientation in planning and to improve enterprise development and marketing implementation capacity. The main priorities are to strengthen producer-market linkages and increase value addition through farmer and community level post-harvest operations and agro-processing enterprises.</t>
  </si>
  <si>
    <t>Efforts to address conservation and adaptive management at the community level</t>
  </si>
  <si>
    <t>Efforts to promotes intervention strategies at  the National level where the project activities are focused  to ensure mainstreaming of the GIAHS concept in national sectoral and inter-sectoral plans and policies</t>
  </si>
  <si>
    <t>Supporting Food Security and Reducing Poverty in Tanzania through Conservation of Globally Important Agricultural Heritage System (GIAHS)</t>
  </si>
  <si>
    <t>To identify and safeguard Globally Important Agricultural Heritage Systems and their associated landscapes, agricultural biodiversity and knowledge systems through catalyzing and establishing a long-term programme to support such systems and enhance global, national and local benefits derived through their dynamic conservation, sustainable management and enhanced viability.</t>
  </si>
  <si>
    <t>Arusha and Kilimanjaro</t>
  </si>
  <si>
    <t>Efforts to map the current and historical extent of the forest and TOF resources</t>
  </si>
  <si>
    <t>Efforts to  establish a system of permanent sample sites throughout the country</t>
  </si>
  <si>
    <t>FAO, Government of Finland</t>
  </si>
  <si>
    <t xml:space="preserve">National Forest Resources Monitoring and Assessment of Tanzania (NAFORMA) </t>
  </si>
  <si>
    <t xml:space="preserve">2009 - </t>
  </si>
  <si>
    <t>To capture accurate and timely information regarding the state and extent of the forest and trees outside forest (TOF) resources of Tanzania.</t>
  </si>
  <si>
    <t>Efforts to identify reliable and functional agricultural partners</t>
  </si>
  <si>
    <t>Food Systems Development</t>
  </si>
  <si>
    <t>To strengthen the capacities of public and private organizations and food chain actors to coordinate, plan and support food chain and business development of the rice, maize, edible oil and red meat sub sectors in the Southern Highlands of Tanzania.</t>
  </si>
  <si>
    <t>Agricultural corridor of the Southern Highlands (area of food production) and Dar-es-Salaam (area of food consumption)</t>
  </si>
  <si>
    <t>Efforts to provide support to national policies for food security and fight against poverty</t>
  </si>
  <si>
    <t>Efforts to  collect and store  reliable statistical data and make it accessible on the Webpage</t>
  </si>
  <si>
    <t>Efforts to strengthen technical capacity of national staff</t>
  </si>
  <si>
    <t>FAO and the Bill and Melinda Gates Foundation</t>
  </si>
  <si>
    <t xml:space="preserve">CountrySTAT for Sub-Saharan African Countries </t>
  </si>
  <si>
    <t xml:space="preserve">2007 - </t>
  </si>
  <si>
    <t xml:space="preserve"> To support the development and implementation of the CountrySTAT System in 17 Sub-Saharan African (SSA) countries in order to better organize, harmonize and standardize statistical data from multiple sources and integrate them into a common platform, or (One Stop Center), to be easily accessible on-line.</t>
  </si>
  <si>
    <t>Efforts to  restore cassava yields</t>
  </si>
  <si>
    <t xml:space="preserve">Efforts to reinforce the capacity of the most food insecure farmers to prevent, prepare for and respond to cassava-related diseases </t>
  </si>
  <si>
    <t>Efforts to ensure that women’s associations were involved and trained</t>
  </si>
  <si>
    <t>Efforts to support the  establishment of multiplication plots</t>
  </si>
  <si>
    <t>Efforts to introduced disease tolerant and farmers’ prefered cassava varieties eg Kiroba</t>
  </si>
  <si>
    <t>Increase in cassava yields_ton</t>
  </si>
  <si>
    <t>Effort to increase adoption of improved clean cassava varieties</t>
  </si>
  <si>
    <t xml:space="preserve">Beneficiary Households from the clean planting material provided </t>
  </si>
  <si>
    <t xml:space="preserve">Individual Beneficiaries from the clean planting material provided </t>
  </si>
  <si>
    <t>Farmer focal points trained in cassava disease and pest identification</t>
  </si>
  <si>
    <t>MoA staff trained in cassava disease and pest identification</t>
  </si>
  <si>
    <t xml:space="preserve">Farmer field schools (FFSs) established </t>
  </si>
  <si>
    <t>Regional Cassava Initiative in support of vulnerable smallholders in Central and Eastern Africa</t>
  </si>
  <si>
    <t xml:space="preserve">To restore cassava yields by reinforcing the capacity of the most food insecure farmers to prevent, prepare for and respond to cassava-related diseases in the region. </t>
  </si>
  <si>
    <t xml:space="preserve">2 716 </t>
  </si>
  <si>
    <t>Efforts to improve land and water management at farm and watershed levels by upstream and downstream farmers</t>
  </si>
  <si>
    <t>Efforts to Promote climate resilient agriculture and improved agricultural productivity</t>
  </si>
  <si>
    <t>Strengthening capacity of smallholder farmers for climate change adaptation through Sustainable land and water management</t>
  </si>
  <si>
    <t xml:space="preserve">To strengthen the capacity of farmers in the upstream catchment, downstream rain fed and irrigation areas for climate change adaptation through improving land and water management, increasing agricultural productivity and encouraging farmers to diversity their livelihoods. </t>
  </si>
  <si>
    <t>Efforts to provide policy and institutional support to key national stakeholders (mainly agricultural line-ministries and main farmers’ federations and unions) in order to improve the national enabling environment for decent  rural employment</t>
  </si>
  <si>
    <t>Policy support on rural employment and decent work towards equitable and sustainable livelihoods under conditions of climate change.</t>
  </si>
  <si>
    <t>2011-2013</t>
  </si>
  <si>
    <t>To provide policy and institutional support to key national stakeholders (mainly agricultural line-ministries and main farmers’ federations and unions) in order to improve the national enabling environment for decent  rural employment.</t>
  </si>
  <si>
    <t>Efforts to contribute to the safeguard the food security and livelihoods of rural, pastoral households</t>
  </si>
  <si>
    <t>Efforts to mitigate the risk of PPR introduction into the rest of SADC member states through Tanzania</t>
  </si>
  <si>
    <t>Emergency assistance for early detection and control of peste des petits ruminants (PPR)</t>
  </si>
  <si>
    <t xml:space="preserve">To contribute to the safeguard the food security and livelihoods of rural, pastoral households in Tanzania as well as to mitigate the risk of PPR introduction into the rest of SADC member states through Tanzania. </t>
  </si>
  <si>
    <t>Efforts to facilitate the development, customization and operationalization of TANLIS’s Computerized Central Database that meets international standards</t>
  </si>
  <si>
    <t>Efforts to reduce incidence of cattle theft and the accompanying socio-insecurity, increased exports of cattle meat</t>
  </si>
  <si>
    <t>Effort to provide more rigorous statistical information</t>
  </si>
  <si>
    <t>Support for Development of the Tanzania Livestock Identification and Traceability System</t>
  </si>
  <si>
    <t>To support the development of a Tanzania Livestock Identification, Registration and Traceability System (TANLITS), which will lead to improved control of major animal diseases such as FMD and CBPP, reduced incidence of cattle theft and the accompanying socio-insecurity, increased exports of cattle meat, improved breeding programmes and more rigorous statistical information.</t>
  </si>
  <si>
    <t>Efforts to promote the exchange of data within countries, between countries and organizations regional, and between FAO and countries</t>
  </si>
  <si>
    <t>2143 - Webpage</t>
  </si>
  <si>
    <t>2144 - Webpage</t>
  </si>
  <si>
    <t>2145 - Webpage</t>
  </si>
  <si>
    <t>2147 - Webpage</t>
  </si>
  <si>
    <t>2148 - Webpage</t>
  </si>
  <si>
    <t>2149 - Webpage</t>
  </si>
  <si>
    <t>2150 - Webpage</t>
  </si>
  <si>
    <t>2151 - Webpage</t>
  </si>
  <si>
    <t>2152 - Webpage</t>
  </si>
  <si>
    <t>2153 - Webpage</t>
  </si>
  <si>
    <t>Efforts to renovate a warehouse</t>
  </si>
  <si>
    <t xml:space="preserve">Efforts to prepare a Term of Reference (ToRs) for te dsign of 5 market facilities </t>
  </si>
  <si>
    <t xml:space="preserve">Number of Regional and District officers trained on project planning design, implementation and maintanence on Procurement and Contract administration </t>
  </si>
  <si>
    <t>Number of officers comprising of RS Engineers, District Engineers and Procurement Officers trained on Procurement and Contract administration.</t>
  </si>
  <si>
    <t>Efforts to identify 29 LGAs of mainland Tanzania and Zanzibar for implementing various Programme components, including the Producer Empowerment and Market Linkage sub-component.</t>
  </si>
  <si>
    <t>Efforts to provide participating LGAs with technical and financial assistance for managing the procurement of Service Providers</t>
  </si>
  <si>
    <t>Efforts to form Village Savings and L0ans Association pf rural Tanzania</t>
  </si>
  <si>
    <t>Number of membes in VSLA's</t>
  </si>
  <si>
    <t>Number of new staff trained on 'cooperative supervsiors'</t>
  </si>
  <si>
    <t xml:space="preserve">Efforts to create Tanszania Association of Miro Finance Insititutions </t>
  </si>
  <si>
    <t>Number of members in TAMFI</t>
  </si>
  <si>
    <t>Budget_Total IFAD Loan Disbursement_SDR_2013</t>
  </si>
  <si>
    <t>Budget_Total IFAD Loan_SDR_</t>
  </si>
  <si>
    <t>Marketing Infrastructure, Value Addition and Rural Finance support Programme</t>
  </si>
  <si>
    <t>2010-2017</t>
  </si>
  <si>
    <t>The development objective is to enhance the incomes and food security of the target group sustainably through increased access to financial services and markets</t>
  </si>
  <si>
    <t>2065- Supervision Report</t>
  </si>
  <si>
    <t>2065- Supervision Report, Webpage</t>
  </si>
  <si>
    <t>Mbulu</t>
  </si>
  <si>
    <t>Tanzania Mainland, Zanzibar</t>
  </si>
  <si>
    <t>Efforts to use Radio as means of information dissemination to Rural Micro Small and Medium Enterprises (RMSMEs).</t>
  </si>
  <si>
    <t>Efforts to support the establishment of demonstration plots and the production/distribution of Quality Declared Seeds (QDS) as per initial plans, and large buyers were contacted and confirmed their interest in direct purchasing at ward collection points.</t>
  </si>
  <si>
    <t>Efforts to focus on the mobilization of Producer Marketing Groups (either formal or informal) and the facilitation of bulk purchases at warehouses/go-downs identified by the project</t>
  </si>
  <si>
    <t>Efforts to launch value chains</t>
  </si>
  <si>
    <t>Efforts to develop Participatory Investment Plans share with major stakeholders, farmers and processors have been (re)mobilized and LGAs.</t>
  </si>
  <si>
    <t xml:space="preserve">Efforts to implement a tomato value chain </t>
  </si>
  <si>
    <t>Efforts to implement a sesame value chain</t>
  </si>
  <si>
    <t xml:space="preserve">Efforts to implement cassava value chain </t>
  </si>
  <si>
    <t>Efforts to support Institutional Strngthening through implementing erms of references for national technical assistance in M&amp;E and training in M&amp;E to MIT staff.</t>
  </si>
  <si>
    <t>Number of extension officers trained on farming as a business</t>
  </si>
  <si>
    <t>Number of extension officers trained in good agronomic practices</t>
  </si>
  <si>
    <t>Efforts to procure IT and other working equipment for SIDO and MIT</t>
  </si>
  <si>
    <t>Efforts to support communities in seed production (QDS), marketing and farmer organisation</t>
  </si>
  <si>
    <t>Efforts to provide training to the financial management team in the areas such as accounting, procurement, financial reporting, risk management and internal audit.</t>
  </si>
  <si>
    <t>Efforts to focus on the delivery of key and demand-driven services in the field of capacity building, access to technology and finance and marketing.</t>
  </si>
  <si>
    <t>Number of rural adults accessing information through radio programs</t>
  </si>
  <si>
    <t>Number of interactive boards installed at ward and village level</t>
  </si>
  <si>
    <t>Number of stations provided with improved infrastructure</t>
  </si>
  <si>
    <t>Number of learning events organized per year</t>
  </si>
  <si>
    <t>Number of household participating in the programme</t>
  </si>
  <si>
    <t>Number of value chain investment plans for each target area approved by stakeholders</t>
  </si>
  <si>
    <t>Number of target farmers trained in good agricultural practices</t>
  </si>
  <si>
    <t>Number of farmers trained in good agricultural practices</t>
  </si>
  <si>
    <t>Number of person-courses for Ministry staff on specific technical issues attended</t>
  </si>
  <si>
    <t>Outcome_increase in the number and membership of producer and trader organizations_percent</t>
  </si>
  <si>
    <t>Outcome_Number of producers reporting productions increase</t>
  </si>
  <si>
    <t>Outcome_Number of farmer groups financially and operationally sustainable</t>
  </si>
  <si>
    <t>Outcome_decrease in people below the poverty line_percent_2014</t>
  </si>
  <si>
    <t>Outcome_agricultural growth_percent_2014</t>
  </si>
  <si>
    <t>Outcome_decrease in child malnutrition_percent_2014</t>
  </si>
  <si>
    <t>Outcome_increased rural adults information and market access as contributing to their family food sufficiency and cash income adequacy_percent_2007</t>
  </si>
  <si>
    <t>Outcome_increase in income_percent</t>
  </si>
  <si>
    <t>Outcome_number of rural adults accessing information hrough radio programs</t>
  </si>
  <si>
    <t>Outcome_Number of farmers able to recall messges from a radio programme</t>
  </si>
  <si>
    <t>Outcome_amount of rural communication programmes self-financed_percent</t>
  </si>
  <si>
    <t>Outcome_rural dwellers access to marketinformation through SMS_percent</t>
  </si>
  <si>
    <t>Outcome_rural dwellers access to information through print media materials_percent</t>
  </si>
  <si>
    <t>Outcome_rural dwellers with access to information through ward and village communication interactive boards_percent</t>
  </si>
  <si>
    <t>Budget_Total IFAD Grant_USD</t>
  </si>
  <si>
    <t>Rural Micro, Small and Medium Enterprise Support Programme</t>
  </si>
  <si>
    <t>2006-2015</t>
  </si>
  <si>
    <t>The overall goal of the Rural Micro, Small and Medium Enterprises Support Programme (MUVI) is to support development of value chains that deliver improved sustainable margins to producers and thus increase their incomes and reduce poverty. The programme's development objective is that targeted rural entrepreneurs (including rural poor, women and youth) improve skills, knowledge and access to markets in order to increase household food security.  The programme helps improve rural employment opportunities in 6 of the 21 regions in mainland Tanzania: Iringa, Manyara, Mwanza, Pwani, Ruvuma and Tanga. The programme – also known by its Swahili acronym MUVI – provides selected medium and small-scale rural entrepreneurs with improved skills training, knowledge and access to markets to help increase productivity, profitability and off-farm incomes.</t>
  </si>
  <si>
    <t>2067- Supervision and implementation support mission report</t>
  </si>
  <si>
    <t>2067 - Webpage, 2067- Supervision and implementation support mission report</t>
  </si>
  <si>
    <t>Pwani, Tanga, Ruvuma, Manyara, Iringa-Njombe and Mwanza</t>
  </si>
  <si>
    <t>Iringa-Njombe</t>
  </si>
  <si>
    <t>Ruvuma</t>
  </si>
  <si>
    <t>Bagayomo</t>
  </si>
  <si>
    <t xml:space="preserve">Numbers of men and women supported  to cope with the effects of climate change, directly through climate finance (output 2) delivered by AIM 4 Resilience  (ICF KPI 1)
</t>
  </si>
  <si>
    <t>Budget_Environmental policy and administrative management_% of project budget</t>
  </si>
  <si>
    <t>Assisting Institutions and Markets for Resilience ( AIM 4 Resilience)</t>
  </si>
  <si>
    <t>To enable the poorest and most vulnerable in Tanzanian society to become more resilient to climate change and to benefit from low carbon growth through the strengthening of the United Republic of Tanzania Public sector institutions to implement the national climate change strategy and adaptation plans.</t>
  </si>
  <si>
    <t>2130-Webpage, 2130-logical framework</t>
  </si>
  <si>
    <t>2130-Webpage</t>
  </si>
  <si>
    <t>2131-Annual Review, 2131-Webpage</t>
  </si>
  <si>
    <t>2131-Annual review</t>
  </si>
  <si>
    <t>2131-Webpage</t>
  </si>
  <si>
    <t>Efforts to promote agricultural development</t>
  </si>
  <si>
    <t>Total number of households whose incomes have increased as a direct result of TZAW Rounds 1, 2 projects (does not include formal employment)_ 2013</t>
  </si>
  <si>
    <t>Total cumulative financial benefit directly benefitting households (US$m)_Achieved 2013_million_USD</t>
  </si>
  <si>
    <t>Total number of FTE jobs as direct result of TZAW Rounds 1, 2 projects _2013</t>
  </si>
  <si>
    <t>Total number of FTE jobs as direct result of TZAW Rounds 1, 2 projects (female)_2013</t>
  </si>
  <si>
    <t xml:space="preserve">Total cumulative financial benefit for employees_2013_million_USD </t>
  </si>
  <si>
    <t>Outcome_Number of policy / regulatory changes influenced by evidence provided by TZAW Rounds 1, 2 projects</t>
  </si>
  <si>
    <t>Outcome_% TZAW projects (average) that succeed in achieving commercial targets / milestones set in business plan_2013</t>
  </si>
  <si>
    <t>Outcome_Matching Funds/Leverage: Cumulative commercial bank lending to AECF funded projects as a direct result of TZAW challenge fund Rounds 1, 2, &amp; 3_2013_million_USD</t>
  </si>
  <si>
    <t>Outcome_Matching Funds/Leverage: Cumulative non-commercial financing to AECF funded projects as a direct result of TZAW challenge fund Rounds 1, 2, &amp; 3_2013_million_USD</t>
  </si>
  <si>
    <t>Outcome_Number of commercially sustainable and innovative business models and technologies introduced to Tanzania as a result of the TZAW rounds 1, 2, &amp; 3_2013</t>
  </si>
  <si>
    <t>Budget_agricultural development_% of project budget</t>
  </si>
  <si>
    <t>Tanzania Agribusiness Window (TZAW), Africa Enterprise Challenge Fund (AECF)</t>
  </si>
  <si>
    <t>2010-2020</t>
  </si>
  <si>
    <t>To catalyse private sector investment and innovation in agribusiness projects that are commercially viable, have significant developmental returns and wider systemic impact</t>
  </si>
  <si>
    <t>Efforts to support basic nutrition</t>
  </si>
  <si>
    <t>Efforts to support health personnel development</t>
  </si>
  <si>
    <t>Outcome_Number of regions with a peer review process in place for districts to develop plans and budgets, discuss and approve these amongst districts and review progress.</t>
  </si>
  <si>
    <t>Budget_Health personnel development_% of project budget</t>
  </si>
  <si>
    <t>Addressing Stunting in Tanzania Early Programme</t>
  </si>
  <si>
    <t>To support interventions designed to invest in human capital by improving early childhood development and reducing the prevalence of stunting (low height for age) in Tanzanian children under 5 years old, by focusing on the first 1000 days of life from conception.</t>
  </si>
  <si>
    <t>2132-Webpage</t>
  </si>
  <si>
    <t>2132-Annual Review</t>
  </si>
  <si>
    <t>Efforts to support water sector policy and administrative management</t>
  </si>
  <si>
    <t>Efforts to support water resources conservation (including data collection)</t>
  </si>
  <si>
    <t>Number of climate stations constructed</t>
  </si>
  <si>
    <t>Number of climate stations rehabilitated</t>
  </si>
  <si>
    <t>Number of groundwater monitoring stations established</t>
  </si>
  <si>
    <t>Number of river flow/hydrometric stations constructed</t>
  </si>
  <si>
    <t>Number of river flow/hydrometric stations rehabilitated</t>
  </si>
  <si>
    <t>Number of RBWO staff receiving technical assistance on surface and groundwater monitoring and assessment, use of remote sensing &amp; GIS products for hydrological assessments and on RIDSS</t>
  </si>
  <si>
    <t>Outcome_Established and functioning catchment /sub-catchment committees and Water Users Associations in priority area</t>
  </si>
  <si>
    <t>Budget_environmental policy and administrative management_% of project total</t>
  </si>
  <si>
    <t>Budget_water sector policy and administrative management_% of project total</t>
  </si>
  <si>
    <t>Budget_water resources conservation (including data collection)_% of project budget</t>
  </si>
  <si>
    <t>Achieving Water Security in the Southern Agricultural Growth Corridor</t>
  </si>
  <si>
    <t>To ensure economic growth and poverty eradication resulting from investment in agriculture is sustainable in the context of climate change</t>
  </si>
  <si>
    <t>2133-Webpage, 2133-Annual Review(1)</t>
  </si>
  <si>
    <t>2133-Annual Review(1)</t>
  </si>
  <si>
    <t>2133-Webpage</t>
  </si>
  <si>
    <t>Kilombero</t>
  </si>
  <si>
    <t>Great Ruaha</t>
  </si>
  <si>
    <t>ADB</t>
  </si>
  <si>
    <t>BAGAMOYO SUGAR PROJECT</t>
  </si>
  <si>
    <t>Produce sugar and renewable energy in a financially, environmentally and socially sustainable manner in order to boost agricultural productivity and economic growth, reduce reliance on imports and expand access to modern energy.</t>
  </si>
  <si>
    <t>BAGAMOYO SUGAR PROJECT STANDBY FACILITY</t>
  </si>
  <si>
    <t>ARUSHA SUSTAINABLE WATER AND SANITATION DELIVERY PROJECT</t>
  </si>
  <si>
    <t>2016-present</t>
  </si>
  <si>
    <t>to improve access to water and sanitation services in urban areas and institutional strengthening including operational capacity of the water and sewerage authority.</t>
  </si>
  <si>
    <t>Bagamoyo Integrated Rural Infrastructure Development Sugar Project (BIRIDESP)</t>
  </si>
  <si>
    <t xml:space="preserve"> The proposed project provides significant social and economic development benefits for outgrowers including comprehensive technical and business capacity building and enhanced food security.</t>
  </si>
  <si>
    <t>Efforts to successfully organize KAGERA TAMP national launch/planning workshops</t>
  </si>
  <si>
    <t>Efforts to successfully organize the first national project steering committee meetings</t>
  </si>
  <si>
    <t>Efforts to organize LADA/WOCAT QM Participatory Expert Assessment workshops</t>
  </si>
  <si>
    <t>Efforts to support pilot SLM/FFS activities</t>
  </si>
  <si>
    <t>Efforts to support the production of LUS maps</t>
  </si>
  <si>
    <t>Transboundary Agro-Ecosystems Management Project for the Kagera River Basin</t>
  </si>
  <si>
    <t>The global objective of the project is to adopt an integrated eco‐ systems approach for the mana‐ gement of land resources in the Kagera Basin that will generate local, national and global benefits including: restoration of degraded lands, carbon sequestration and climate change adaptation, agro‐ biodiversity conservation and sus‐ tainable use, protection of inter‐ national waters and improved agricultural production, leading to increased food security an im‐ proved rural livelihoods.</t>
  </si>
  <si>
    <t>2146 - Newsletter</t>
  </si>
  <si>
    <t>Bukoba</t>
  </si>
  <si>
    <t>Efforts to purchase, deliver and distribute nutritious food primarily to school children, particularly girls</t>
  </si>
  <si>
    <t xml:space="preserve">School Feeding in Tanzania </t>
  </si>
  <si>
    <t>This project is one of a number of CIDA contributions to the World Food Programme’s (WFP) school feeding program. Over the past four decades, WFP has become the world's foremost provider of school meals to poor children. In addition to providing free midday meals, WFP provides students with take-home rations for the family, which encourages parents to send their boys and girls to class. School feeding initiatives target the most food-insecure areas of countries with low school enrolment, irregular school attendance, and high primary school drop-out rates.</t>
  </si>
  <si>
    <t>Efforts to improve the food security situation of the refugees, host communities and vulnerable groups</t>
  </si>
  <si>
    <t>Efforts to assist with refugee repatriation</t>
  </si>
  <si>
    <t xml:space="preserve">Total beneficiaries </t>
  </si>
  <si>
    <t>Food Aid in Tanzania</t>
  </si>
  <si>
    <t>2007-2008</t>
  </si>
  <si>
    <t>The goal of this Protracted Relief and Recovery Operation, carried out by the World Food Programme (WFP), is to improve the food security situation of the refugees, host communities and vulnerable groups, and assist with refugee repatriation.</t>
  </si>
  <si>
    <t>Mothers receiving antiretroviral (ARV) combination treatment to prevent mother-to-child transmission of HIV_Percentage</t>
  </si>
  <si>
    <t>Outcome_STD control including HIV/AIDS_Percentage</t>
  </si>
  <si>
    <t>Outcome_Social mitigation of HIV/AIDS_Percentage</t>
  </si>
  <si>
    <t>Outcome_Women 15–24 who used a condom at first sexual experience_Percentage</t>
  </si>
  <si>
    <t>Outcome_Men 15–24 who used a condom at first sexual experience_Percentage</t>
  </si>
  <si>
    <t>Outcome_Detection of HIV status among young men_Percentage</t>
  </si>
  <si>
    <t>Outcome_Detection of HIV status among young women_Percentage</t>
  </si>
  <si>
    <t>Canada's HIV/AIDS Program in Tanzania</t>
  </si>
  <si>
    <t>This project supports the implementation of Tanzania's National Multi-sectoral Strategic Framework for HIV/AIDS. The Framework encompasses a wide variety of activities in prevention, care, treatment, and impact mitigation of HIV/AIDS. Canada's support through this project enables the Government of Tanzania to expand the level and scope of its expenditures on HIV/AIDS throughout all ministries, departments and agencies and all levels of government, with the majority of funding being provided for activities at the district level.</t>
  </si>
  <si>
    <t>Output_increase in trainers who are trained and in-service for irrigation development in line with the Comprehensive Gl in ZITSUs</t>
  </si>
  <si>
    <t>Output_increase in trainers who are trained and in-service for irrigation development in line with the Comprehensive GL in districts</t>
  </si>
  <si>
    <t>Output_increase in number of districts which submit irrigation development reports required in the Comprehensive GL</t>
  </si>
  <si>
    <t>Output_increase in number of trainers who are trained and in-service for institutional capacity development of IOs in line with the Comprehensive GL in ZITSUs</t>
  </si>
  <si>
    <t>Output_increase in number of trainers who are trained and in-service for institutional capacity development of IOs in line with the Comprehensive GL in districts</t>
  </si>
  <si>
    <t>Output_increase in number of IOs, which have basic operation plan, operation record and maintenance record required in the Comprehensive GL</t>
  </si>
  <si>
    <t>Japan International Cooperation Agency</t>
  </si>
  <si>
    <t>Capacity Development for the Promotion of Irrigation Scheme Development under the District Agriculture Development Plan (DADP)</t>
  </si>
  <si>
    <t>Capacities of Zonal/District irrigation staff as well as Irrigators Organizations (IOs) trained by the project in all the seven Irrigation Zones are enhanced.</t>
  </si>
  <si>
    <t>2194 - Webpage</t>
  </si>
  <si>
    <t>The Project for Capacity Development for the ASDP Monitoring and Evaluation System Phase II</t>
  </si>
  <si>
    <t>ASDP Monitoring and Evaluation (M&amp;E) is improved through interactive operation of relevant activities such as National Sample Census of Agriculture, National Panel Survey and Agricultural Routine Data System (ARDS).</t>
  </si>
  <si>
    <t>Project for Supporting Rice Industry Development in Tanzania (TANRICE-2)</t>
  </si>
  <si>
    <t>2012-2018</t>
  </si>
  <si>
    <t>In order to promote further extension for rice productivity increase in the country</t>
  </si>
  <si>
    <t>Technical Cooperation in Strengthening the Backstopping Capacities for DADP Planning and Implementation under ASDP, Phase 2</t>
  </si>
  <si>
    <t>Higher agricultural productivity, profitability, and farm incomes are achieved.</t>
  </si>
  <si>
    <t>Outcome_Livestock with access to water</t>
  </si>
  <si>
    <t>Outome_People with access to clean water</t>
  </si>
  <si>
    <t>Outcome_Key partners representative on water supply project in Lepurko ward attending the inception meeting</t>
  </si>
  <si>
    <t>Outcome_Dam constructed</t>
  </si>
  <si>
    <t>Danish International Development Agency</t>
  </si>
  <si>
    <t>Support to Sustainable Access to Safe and Clean Water for Marginalized and Vulnerable Women and Girls in Monduli District</t>
  </si>
  <si>
    <t>2013 - 2014</t>
  </si>
  <si>
    <t>To improve health and secure lives, especially among women and girls, through provision of access to safe and clean water services within 500 metres from their household.</t>
  </si>
  <si>
    <t>2161 - Webpage</t>
  </si>
  <si>
    <t>Lepurko ward</t>
  </si>
  <si>
    <t>Efforts to purchase essential medicines, supplies and equipment for maternal, newborn and child health services</t>
  </si>
  <si>
    <t>Efforts to support training programs for assistant medical officers and nurses on comprehensive emergency obstetric and newborn care and anaesthesia</t>
  </si>
  <si>
    <t>Efforts to support e-learning and training that includes the use of multimedia material on difficulties and life-threatening complications that can occur during pregnancy or child birth, such as high blood pressure or loss of blood after child birth</t>
  </si>
  <si>
    <t>Efforts to build the ability of tutors, clinical instructors and preceptors to teach best practices in service delivery for maternal, newborn and child health</t>
  </si>
  <si>
    <t>Efforts to train health workers and community health workers on newborn and child care</t>
  </si>
  <si>
    <t>Efforts to promote care seeking behaviour to pregnant women, mothers and caregivers of children under the age of five and adolescents;</t>
  </si>
  <si>
    <t>Efforts to refurbish and equip district hospitals, cottage hospitals, maternity hospitals and health centres providing maternity services</t>
  </si>
  <si>
    <t>Global Affairs Canada</t>
  </si>
  <si>
    <t>Accelerating Maternal, Newborn and Child Health in Zanzibar</t>
  </si>
  <si>
    <t>2015 - 2017</t>
  </si>
  <si>
    <t>This project aims to improve maternal, newborn and child health in Zanzibar, by strengthening its health system and the ability of its health workers to deliver live-saving health services to mothers, newborns and children. The project seeks to increase the coverage of quality emergency obstetric care, newborn and child health services, and high impact nutrition interventions to all ten regions, benefitting more than 75,000 pregnant women, 130,000 mothers and 390,000 children and youth.</t>
  </si>
  <si>
    <t>2162 - Webpage</t>
  </si>
  <si>
    <t>Efforts to train local government registration agents, specifically health workers and Ward Executive Officers</t>
  </si>
  <si>
    <t>Efforts to enter into a public-private partnership with key mobile service providers operating in the ten regions</t>
  </si>
  <si>
    <t>Efforts to conduct public awareness campaigns to support the implementation of the new birth registration system in each region</t>
  </si>
  <si>
    <t>Efforts to assist the Government of Tanzania to finalize the new Birth and Death Registration law</t>
  </si>
  <si>
    <t>Efforts to coordinate an inter-ministerial committee on civil registration and vital statistics</t>
  </si>
  <si>
    <t>Efforts to train a core team of national facilitators to scale up the new birth registration system across mainland Tanzania</t>
  </si>
  <si>
    <t>Scaling-up Birth Registration Using Innovative Technology</t>
  </si>
  <si>
    <t>2015 - 2019</t>
  </si>
  <si>
    <t xml:space="preserve">This project aims to register and issue birth certificates to 3.5 million girls and boys under the age of five (including 90% of newborns and 70% of previously unregistered children) in ten regions of mainland Tanzania. </t>
  </si>
  <si>
    <t>2163 - Webpage</t>
  </si>
  <si>
    <t xml:space="preserve">School Feeding Program in Tanzania </t>
  </si>
  <si>
    <t>To purchase, deliver and distribute nutritious food primarily to school children, particularly girls, as a means of increasing enrolment and attendance rates, decreasing drop-out rates, as well as improving children's concentration, learning and academic performance.</t>
  </si>
  <si>
    <t>2182 - Webpage</t>
  </si>
  <si>
    <t>Walk-in cold rooms procured, distributed, and installed at national level</t>
  </si>
  <si>
    <t>Regions with walk-in cold rooms and generators procured</t>
  </si>
  <si>
    <t xml:space="preserve">Efforts to train all health workers in all health facilities and improve national immunization service delivery </t>
  </si>
  <si>
    <t>Efforts to reduce child mortality rate</t>
  </si>
  <si>
    <t>Support for Immunization in Tanzania</t>
  </si>
  <si>
    <t>To improve the cold chain capacity and storage for vaccines at the national and regional levels, in response to a critical shortage of vaccine storage at these levels. UNICEF’s activities are part of the broader framework of support for immunization services in Tanzania, namely the Government of Tanzania’s Expanded Program on Immunization (EPI), which aims to reduce childhood morbidity, mortality and disability in Tanzania.</t>
  </si>
  <si>
    <t>2183 - Webpage</t>
  </si>
  <si>
    <t>School Feeding Program in Tanzania</t>
  </si>
  <si>
    <t>To purchase, deliver and distribute nutritious food primarily to school children, particularly girls, as a means of increasing enrollment and attendance rates, decreasing drop-out rates, as well as improving children's concentration, learning and academic performance.</t>
  </si>
  <si>
    <t>2184 - Webpage</t>
  </si>
  <si>
    <t>Under-five mortality rate decrease_points</t>
  </si>
  <si>
    <t>Increased coverage in child immunization_%</t>
  </si>
  <si>
    <t>Increased coverage in child Vitamin A supplementation _%</t>
  </si>
  <si>
    <t>Improved treatment success of TB_%</t>
  </si>
  <si>
    <t>Efforts to expand HIV and AIDS care and treatment activities</t>
  </si>
  <si>
    <t>Increase in number of HIV positive women receiving ARV for prevention of mother-to-child transmission_%</t>
  </si>
  <si>
    <t>Support to Tanzania's Health Sector Strategic Plan - Phase II</t>
  </si>
  <si>
    <t>2009-2009</t>
  </si>
  <si>
    <t xml:space="preserve">To provide basic health services which are of acceptable standards, affordable and sustainable, in order to increase the lifespan of all Tanzanians, with a focus on the most at risk. To finance the activities of the Comprehensive Council Health Plans, which are focused on the delivery of essential health services at district level. To finance the implementation of the Medium-Term Expenditure Frameworks of both the Ministry of Health and Social Welfare and the Prime Minister's Office-Regional Administration and Local Government, as both have overall responsibility for the management, oversight and implementation of the HSSP2 and Health Basket Fund. </t>
  </si>
  <si>
    <t>Total nominal spending by government and donor to health per capita 2013 - Mainland_USD</t>
  </si>
  <si>
    <t>Total nominal spending by government and donor to health per capita 2013 - Zanzibar_USD</t>
  </si>
  <si>
    <t>Total nominal spending by government and donor to health per capita 2014 - Mainland_USD</t>
  </si>
  <si>
    <t>Total nominal spending by government and donor to health per capita 2014 - Zanzibar_USD</t>
  </si>
  <si>
    <t>Outcome_% Of births assisted by skilled health personnel 2013 - Mainland_%</t>
  </si>
  <si>
    <t>Outcome_% Of births assisted by skilled health personnel 2013- Zanzibar_%</t>
  </si>
  <si>
    <t>Outcome_% Of births assisted by skilled health personnel 2014 - Mainland_%</t>
  </si>
  <si>
    <t>Outcome_Proportion of districts with plans for non-medical HIV and AIDS activities 2014 - Mainland_# of districts</t>
  </si>
  <si>
    <t>Budget_Total nominal spending by government and donor to health per capita 2013 - Mainland_USD</t>
  </si>
  <si>
    <t>Budget_Total nominal spending by government and donor to health per capita 2013 - Zanzibar_USD</t>
  </si>
  <si>
    <t>Budget_Total nominal spending by government and donor to health per capita 2014 - Mainland_USD</t>
  </si>
  <si>
    <t>Budget_Total nominal spending by government and donor to health per capita 2014 - Zanzibar_USD</t>
  </si>
  <si>
    <t>Budget_Disbursements_USD</t>
  </si>
  <si>
    <t>Budget_Association of Private Health Providers in Tanzania Disbursements_USD</t>
  </si>
  <si>
    <t>Budget_Ministry of Health Disbursements_USD</t>
  </si>
  <si>
    <t>Budget_Ministry of Health and Social Welfare Disbursements_USD</t>
  </si>
  <si>
    <t>Budget_Tanzania Aids Commission Disbursement_USD</t>
  </si>
  <si>
    <t>Budget_Comprehensive Community Based Rehabilitation in Tanzania Disbursement_USD</t>
  </si>
  <si>
    <t>Budget_Ministry of Health Basic Health Care_USD</t>
  </si>
  <si>
    <t>Budget_Danida Health policy and admin management_USD</t>
  </si>
  <si>
    <t>Budget_Christian Social Services Basic health care_USD</t>
  </si>
  <si>
    <t>Health Sector Programme Support, Tanzania, Phase IV</t>
  </si>
  <si>
    <t>The overall objective for all three components is to contribute to a long-term improvement of the general health and well-being of all Tanzanians with special emphasis on women, children and vulnerable groups.</t>
  </si>
  <si>
    <t>2156 - Webpage</t>
  </si>
  <si>
    <t>Mainland</t>
  </si>
  <si>
    <t>Budget_Core support to NGOs, other private bodies, PPPs and research institutes from University of Copenhagen_USD</t>
  </si>
  <si>
    <t>Budget_Core support to NGOs, other private bodies, PPPs and research institutes from the Faculty of Life Sciences - Science, University of Copenhagen_USD</t>
  </si>
  <si>
    <t>Participatory forest management (PFM) for rural livelihoods, forest conservation and good governance in Tanzania</t>
  </si>
  <si>
    <t xml:space="preserve">The project aims 1) to develop the capacities of the partner in Tanzania to carry out applied and interdisciplinary PFM research in collaboration with national and international partners, 2) provide relevant research-based and interdisciplinary PFM education of high academic standard, 3) to disseminate research results the relevant forums and contribute to a constructive dialogue between researchers, policy makers, practitioners and the public in Tanzania. </t>
  </si>
  <si>
    <t>2157-Webpage</t>
  </si>
  <si>
    <t>Outcome_Districts with "wise use and principles" for the wetlands 2013_# of districts</t>
  </si>
  <si>
    <t>Outcome_Districts with "wise use and principles" for the wetlands 2014_# of districts</t>
  </si>
  <si>
    <t>Outcome_Districts with "wise use and principles" for the wetlands 2015_# of districts</t>
  </si>
  <si>
    <t>Budget_Policy-type interventions_USD</t>
  </si>
  <si>
    <t>Budget_Donor Country Personel_USD</t>
  </si>
  <si>
    <t>Wetlands Component Management Programme, Tanzania</t>
  </si>
  <si>
    <t>The component's overall objective is to ensure widespread through transfers and presence of viable management strategies in Tanzania's wetlands and thus contribute to improving the living conditions of the poor in and around wetlands. The immediate objective is, first, that the principle of wise use (wise-use principle of the Ramsar Convention) should be used in selected wetlands, and that national guidelines and support to promote local sustainable wetland management in Tanzania becomes operational.</t>
  </si>
  <si>
    <t>2158-Webpage</t>
  </si>
  <si>
    <t>Efforts to support to NGOs, other private bodies, PPPs and research institutes</t>
  </si>
  <si>
    <t>Budget_disbursements_Subtotal_USD</t>
  </si>
  <si>
    <t>Budget_Aid_Core support to NGOs, other private bodies, PPPs and research institutes_2008_USD</t>
  </si>
  <si>
    <t>Budget_Aid_Core support to NGOs, other private bodies, PPPs and research institutes_2009_USD</t>
  </si>
  <si>
    <t>Budget_Aid_Core support to NGOs, other private bodies, PPPs and research institutes_2011_USD</t>
  </si>
  <si>
    <t>Budget_Aid_Core support to NGOs, other private bodies, PPPs and research institutes_2013_USD</t>
  </si>
  <si>
    <t>Primary and secondary prevention og cervical cancer in Tanzania</t>
  </si>
  <si>
    <t>Medical research</t>
  </si>
  <si>
    <t>2159-Webpage</t>
  </si>
  <si>
    <t>Number of project phases</t>
  </si>
  <si>
    <t>Time on RSPS1_years</t>
  </si>
  <si>
    <t>Time spent on RSPS2_years</t>
  </si>
  <si>
    <t>Rehabilitation of Tanzania's probably the busiest highway route_RSPS1_km</t>
  </si>
  <si>
    <t>Rehabilitation of priority feeder roads_RSPS1_km</t>
  </si>
  <si>
    <t>Districts provided with support to development of sustainable road maintenance_RSPS1</t>
  </si>
  <si>
    <t>Districts where district based road administration was established_RSPS1_</t>
  </si>
  <si>
    <t>Districts in which small contractors were trained</t>
  </si>
  <si>
    <t>Districts where local village committees were built to take responsibility for local infrastructure not financed by public funds_RSPS1</t>
  </si>
  <si>
    <t>Efforts to provide technical assistance to road administrations with special focus on road maintenance</t>
  </si>
  <si>
    <t>Rehabilitation of main road_RSPS2_km</t>
  </si>
  <si>
    <t>Rehabilitation of secondary roads_RSPS2_number of regions</t>
  </si>
  <si>
    <t>Feeder roads_RSPS2_number of districts</t>
  </si>
  <si>
    <t>Village roads_RSPS2_number of districts</t>
  </si>
  <si>
    <t>Number of government entitites receiving technical assistance_RSPS 2</t>
  </si>
  <si>
    <t>Warranty entended for a few stretches where the pavement was on the edge of the specifications_years</t>
  </si>
  <si>
    <t>Highway rehabilitated_km</t>
  </si>
  <si>
    <t>Regional roads rehabilitated_km</t>
  </si>
  <si>
    <t>District roads rehabilitated_km</t>
  </si>
  <si>
    <t>Village road committees established</t>
  </si>
  <si>
    <t>Number of small contractors whose owners' and personnel's training was supported</t>
  </si>
  <si>
    <t>Number of small contractors (out of 51 total small contractors) owned by women whose owners' and personnel's training was supported</t>
  </si>
  <si>
    <t>Outcome_roads and trails built by village road committees_km</t>
  </si>
  <si>
    <t>Outcome_number of pedestrian bridges built by village road committees</t>
  </si>
  <si>
    <t>Outcome_number of road bridges built by village road committees</t>
  </si>
  <si>
    <t>Budget_Total disbursements_1997-2005</t>
  </si>
  <si>
    <t>Budget_disbursements_Ministry of Works_Subtotal_USD</t>
  </si>
  <si>
    <t>Budget_Ministry of Works_Disbursements_1998_USD</t>
  </si>
  <si>
    <t>Budget_Ministry of Works_Disbursements_1999_USD</t>
  </si>
  <si>
    <t>Budget_Ministry of Works_Disbursements_2000_USD</t>
  </si>
  <si>
    <t>Budget_Ministry of Works_Disbursements_2001_USD</t>
  </si>
  <si>
    <t>Budget_Ministry of Works_Disbursements_2002_USD</t>
  </si>
  <si>
    <t>Budget_Ministry of Works_Disbursements_2003_USD</t>
  </si>
  <si>
    <t>Budget_Ministry of Works_Disbursements_2004_USD</t>
  </si>
  <si>
    <t>Budget_Ministry of Works_Disbursements_2005_USD</t>
  </si>
  <si>
    <t>Budget_Ministry of Works_Disbursements_2006_USD</t>
  </si>
  <si>
    <t>Budget_Ministry of Works_Disbursements_2007_USD</t>
  </si>
  <si>
    <t>Budget_Ministry of Works_Disbursements_2008_USD</t>
  </si>
  <si>
    <t>Budget_Ministry of Works_Disbursements_2009_USD</t>
  </si>
  <si>
    <t>Budget_Ministry of Works_Disbursements_2010_USD</t>
  </si>
  <si>
    <t>Budget_Ministry of Works_Disbursements_2011_USD</t>
  </si>
  <si>
    <t>Budget_Ministry of Works_Disbursements_2013_USD</t>
  </si>
  <si>
    <t>Budget_Ministry of Works_Disbursements_2014_USD</t>
  </si>
  <si>
    <t>Budget_Ministry of Finance_Disbursements_Subtotal_USD</t>
  </si>
  <si>
    <t>Budget_Ministry of Finance_Disbursements_1998_USD</t>
  </si>
  <si>
    <t>Budget_Ministry of Finance_Disbursements_1999_USD</t>
  </si>
  <si>
    <t>Budget_Ministry of Finance_Disbursements_2000_USD</t>
  </si>
  <si>
    <t>Budget_Ministry of Finance_Disbursements_2001_USD</t>
  </si>
  <si>
    <t>Budget_Ministry of Finance_Disbursements_2002_USD</t>
  </si>
  <si>
    <t>Budget_Ministry of Finance_Disbursements_2003_USD</t>
  </si>
  <si>
    <t>Budget_Ministry of Finance_Disbursements_2004_USD</t>
  </si>
  <si>
    <t>Budget_Ministry of Finance_Disbursements_2005_USD</t>
  </si>
  <si>
    <t>Budget_Ministry of Finance_Disbursements_2006_USD</t>
  </si>
  <si>
    <t>Budget_Ministry of Finance_Disbursements_2007_USD</t>
  </si>
  <si>
    <t>Budget_Ministry of Finance_Disbursements_2008_USD</t>
  </si>
  <si>
    <t>Budget_Ministry of Finance_Disbursements_2009_USD</t>
  </si>
  <si>
    <t>Budget_Ministry of Finance_Disbursements_2010_USD</t>
  </si>
  <si>
    <t>Budget_Ministry of Finance_Disbursements_2011_USD</t>
  </si>
  <si>
    <t>Budget_Ministry of Finance_Disbursements_2012_USD</t>
  </si>
  <si>
    <t>Budget_Ministry of Finance_Disbursements_2014_USD</t>
  </si>
  <si>
    <t>Budget_Ministry of Public Works_Disbursements_Subtotal_USD</t>
  </si>
  <si>
    <t>Budget_Ministry of Public Works_Disbursements_1998_USD</t>
  </si>
  <si>
    <t>Budget_Ministry of Public Works_Disbursements_1999_USD</t>
  </si>
  <si>
    <t>Budget_Ministry of Public Works_Disbursements_2000_USD</t>
  </si>
  <si>
    <t>Budget_Ministry of Public Works_Disbursements_2001_USD</t>
  </si>
  <si>
    <t>Budget_Ministry of Public Works_Disbursements_2002_USD</t>
  </si>
  <si>
    <t>Budget_Ministry of Regional Administration and Local Government_Disbursements_Subtotal_USD</t>
  </si>
  <si>
    <t>Budget_Ministry of Regional Administration and Local Government_Disbursements_1998_USD</t>
  </si>
  <si>
    <t>Budget_Ministry of Regional Administration and Local Government_Disbursements_1999_USD</t>
  </si>
  <si>
    <t>Budget_Ministry of Regional Administration and Local Government_Disbursements_2000_USD</t>
  </si>
  <si>
    <t>Budget_Ministry of Regional Administration and Local Government_Disbursements_2001_USD</t>
  </si>
  <si>
    <t>Budget_Ministry of Regional Administration and Local Government_Disbursements_2002_USD</t>
  </si>
  <si>
    <t>Budget_Ministry of Regional Administration and Local Government_Disbursements_2005_USD</t>
  </si>
  <si>
    <t>Budget_-1_Disbursements_Subtotals_USD</t>
  </si>
  <si>
    <t>Budget_-1_Disbursements_2002_USD</t>
  </si>
  <si>
    <t>Budget_-1_Disbursements_2003_USD</t>
  </si>
  <si>
    <t>Budget_-1_Disbursements_2004_USD</t>
  </si>
  <si>
    <t>Budget_-1_Disbursements_2005_USD</t>
  </si>
  <si>
    <t>Budget_-1_Disbursements_2006_USD</t>
  </si>
  <si>
    <t>Budget_-1_Disbursements_2007_USD</t>
  </si>
  <si>
    <t>Road Sector Programme Support</t>
  </si>
  <si>
    <t>1997-2006</t>
  </si>
  <si>
    <t>RSPS supports reforms of finance systems based on road user funding of road maintenance, introduction of district-based road maintenance systems, strengthened road administration at all levels, including support for environmental and gender issues, training of contractors for maintenance and direct support for the restoration of degraded roads .</t>
  </si>
  <si>
    <t>2160-Webpage</t>
  </si>
  <si>
    <t>Dar es Salaam to Mlandizi</t>
  </si>
  <si>
    <t>coastal region</t>
  </si>
  <si>
    <t>Chalinze to Melela, Chalinze to Tanga</t>
  </si>
  <si>
    <t>Coast and Iringa</t>
  </si>
  <si>
    <t>Rufiji , Kisarawe , Iringa Rural and Mufindi</t>
  </si>
  <si>
    <t>Rufiji, Iringa Rural</t>
  </si>
  <si>
    <t>Efforts to increase water production capacity to meet the demand of the project area.</t>
  </si>
  <si>
    <t>Efforts to rehabilitate the existing water distribution network to ensure a significant reduction in Non-Revenue Water (NRW) - from the current estimated 65% to below 30% at project completion - and increased supply of potable water to the consumers</t>
  </si>
  <si>
    <t>Efforts to extend the existing water distribution network to areas that have no water supply network at the moment.</t>
  </si>
  <si>
    <t>Efforts to contribute towards improved health of the Urban Zanzibari communities through the provision of potable water and improved sanitation and a reduction in the use of water from unprotected sources.</t>
  </si>
  <si>
    <t>Efforts to contribute towards an improved economic performance of the Communities through increased water supply to local businesses, including but not limited to tourism supporting industries and Small and Medium sized Enterprises (SMEs).</t>
  </si>
  <si>
    <t>Budget_finances from African Development Fund (ADF)_USD</t>
  </si>
  <si>
    <t>Budget_finances from United Republic of Tanzania_USD</t>
  </si>
  <si>
    <t>Budget_total cost of financing plan_USD</t>
  </si>
  <si>
    <t>African Development Foundation, United Republic of Tanzania</t>
  </si>
  <si>
    <t>Zanzibar Urban Water Supply &amp; Sanitation</t>
  </si>
  <si>
    <t>The development objective is to provide safe, reliable and sustainable water and sanitation services of the beneficiaries in Unguja Municipality, which is Zanzibar’s administrative centre and the hub of its economic, cultural and tourist activities. This is intended to contribute to the improvement in health, social wellbeing, and living standards of the people in this region.</t>
  </si>
  <si>
    <t>Zanzibar Urban Water and Sanitation Project website</t>
  </si>
  <si>
    <t>Unguja Island Zanzibar</t>
  </si>
  <si>
    <t>Efforts to upgrade trunk roads</t>
  </si>
  <si>
    <t>Efforts towards the sensitization of HIV/AIDS, STI and TB</t>
  </si>
  <si>
    <t>Efforts to install supervision services for civil works initiatives</t>
  </si>
  <si>
    <t>Efforts to improve road safety</t>
  </si>
  <si>
    <t>Efforts towards capacity building</t>
  </si>
  <si>
    <t>Efforts towards compensation and resettlement of inhabitants in region</t>
  </si>
  <si>
    <t>Efforts to promote the development of natural resources in zones of influence</t>
  </si>
  <si>
    <t>Efforts to reduce transport costs, travel times, and provide easy access to social services</t>
  </si>
  <si>
    <t>Efforts to connect farmers and to the administrative capital Dodoma</t>
  </si>
  <si>
    <t>Budget_finances from African Development Fund_USD</t>
  </si>
  <si>
    <t>Budget_finances from Accelerated Cofinancing Facility for Africa (ACFA)_USD</t>
  </si>
  <si>
    <t>Budget_finances from Delta_USD</t>
  </si>
  <si>
    <t>Road Sector Support Project Phase II</t>
  </si>
  <si>
    <t>The project objective is to improve road transport infrastructure to reduce road maintenance, vehicle operating costs and travel time between Dodoma and Babati and between Tunduru, Mangaka and Mtambaswala and provide access to the communities in the zone of influence to bigger markets and to social services and contribute to reduction of poverty.</t>
  </si>
  <si>
    <t>Road Sector Support Project Phase II website</t>
  </si>
  <si>
    <t>Dodoma-Babati road and Tunduru-Mangaka-Mtambaswala road</t>
  </si>
  <si>
    <t>Mtwara corridor</t>
  </si>
  <si>
    <t>Arusha, Babati</t>
  </si>
  <si>
    <t>Effortss to increase access to water supply and sanitation in all districts</t>
  </si>
  <si>
    <t>Effortss to increase water supply coverage and reduce distance between home and water points</t>
  </si>
  <si>
    <t>Effortss to reduce waterborne and hygiene related diseases</t>
  </si>
  <si>
    <t>Effortss to improve community mobilization with gender equality</t>
  </si>
  <si>
    <t>Effortss to provide appropriate water supply technologies whose maintenance can be done locally</t>
  </si>
  <si>
    <t>Effortss to construct shallow wells, boreholes with hand pumps, piped systems using pumped water from boreholes or gravity fed water from springs, and latrines in villages</t>
  </si>
  <si>
    <t>Effortss to employ local NGOs and firms as Facilitation Services Providers (FSPs) and consultant engineers as Technical Services Providers (TSPs) for design and construction supervision</t>
  </si>
  <si>
    <t>Effortss to expand existing supply chain of private retail outlets for wholesaling, installation of pumps and provision of spare parts and after-sales services for hand pumps and mechanized pumps</t>
  </si>
  <si>
    <t>Effortss to the establish and strengthen the District Water Supply Teams within local government to enable them prepare district RWSS plans and appraise RWSS sub projects proposed by communities, construction and rehabilitation of offices</t>
  </si>
  <si>
    <t>Effortss to establish a district RWSS funding mechanism to finance new and rehabilitated RWSS facilities - accounting software and, TA and training;</t>
  </si>
  <si>
    <t>Effortss to promote hygiene education, sanitation and HIV/AIDS mitigation and prevention</t>
  </si>
  <si>
    <t>Budget_finances from Rural Water and Sanitation Initiative_USD</t>
  </si>
  <si>
    <t>Budget_finances from co-financier_USD</t>
  </si>
  <si>
    <t>Rural Water Supply and Sanitation Phase</t>
  </si>
  <si>
    <t>The objectives of the program are to: a) Improve access of rural communities to water and sanitation services operated and maintained by capable women and men and improved health and hygiene practices; b) Improve district level capacity to implement demand based RWSS projects; and c) Improve capacity of Ministry of Water and Irrigation (MOWI) to provide and administer policy and act as facilitator of overall water sector development and investment, and improved capacity of the private sector/NGOs to provide goods and services to the Rural Water and Sanitation Sector (RWSS).</t>
  </si>
  <si>
    <t>Rural Water Supply and Sanitation Phase website</t>
  </si>
  <si>
    <t>Efforts to provide technical assistance for capacity building of the executing agencies, Tanzania National Roads Agency (TANROADS)</t>
  </si>
  <si>
    <t>Efforts to provide technical assistance for transport sector reforms in Zanzibar's Ministry of Communication and Transport</t>
  </si>
  <si>
    <t>Efforts to provide technical assistance for capacity building of the contracting capacity in East Africa</t>
  </si>
  <si>
    <t xml:space="preserve">Efforts to connect farmers and people to the capital city of Dodoma </t>
  </si>
  <si>
    <t>African Development Foundation, United Republic of Tanzania, Accelerated Cofinancing Facility for Africa (ACFA), Delta</t>
  </si>
  <si>
    <t>Tanzania Road Sector Support Project I</t>
  </si>
  <si>
    <t>The project objective is to improve the essential road transport infrastructure in the central and southern parts of Tanzania in order to reduce road maintenance, vehicle operating costs and travel time between Dodoma and Iringa, and Tunduru and Namtumbo. In the wider context, the project roads will contribute to regional integration by improving the north-south connectivity between Zambia, Tanzania, Kenya and Ethiopia while the Tunduru-Namtumbo as part of the Mtwara Corridor will improve the link between the Mtwara sea port and its hinterland, northern Mozambique and Malawi.</t>
  </si>
  <si>
    <t>Dodoma-Iringa road and Tunduru-Namtumbo road</t>
  </si>
  <si>
    <t>Iringa (-7.77 latitude, 35.69 longitude)</t>
  </si>
  <si>
    <t>Budget_Maximum CIDA Contribution_USD</t>
  </si>
  <si>
    <t>Efforts to deliver food and general nutrition education</t>
  </si>
  <si>
    <t>Walk-in cold rooms installed</t>
  </si>
  <si>
    <t>Vaccines introduced</t>
  </si>
  <si>
    <t>Outcome_infants aged less than two years who received food and general nutrition education</t>
  </si>
  <si>
    <t>Outcome_number of pregnant and lactating women receiving food and general nutrition education</t>
  </si>
  <si>
    <t>Outcome_Number of Health facilities where food and general nutrition education was received</t>
  </si>
  <si>
    <t>Outcome_cold-chain storage capacity increased_percent</t>
  </si>
  <si>
    <t>Outcome_cold-chain storage capacity_litres_2012</t>
  </si>
  <si>
    <t>Outcome_cold-chain storage capacity increased_litres</t>
  </si>
  <si>
    <t>Budget_Health Policy and administrative management_percent</t>
  </si>
  <si>
    <t>Budget_nutrition_percent</t>
  </si>
  <si>
    <t>Budget_basic health care_percent</t>
  </si>
  <si>
    <t>Budget_family planning_percent</t>
  </si>
  <si>
    <t>Budget_reproductive health care_percent</t>
  </si>
  <si>
    <t>Improving Maternal, Newborn, and Child Health and Nutrition - One UN Program</t>
  </si>
  <si>
    <t>"This project aims to strengthen maternal, newborn, and child health (MNCH) services at the local level and reduce the number of mothers and children who die due to disease in Tanzania. The project includes improving policies and practices that promote maternal and newborn health and nutrition in a gender-responsive manner, in order to improve access to quality reproductive health, child health, and nutrition services for women and children."</t>
  </si>
  <si>
    <t>2170 - Webpage</t>
  </si>
  <si>
    <t>Efforts to implement project through CARE Canada</t>
  </si>
  <si>
    <t>Efforts to provide quality health services to women and girls</t>
  </si>
  <si>
    <t>Efforts to provide quality health services to infants</t>
  </si>
  <si>
    <t>Outcome_female health workers trained in Basic Emergency Obstetric Care and communication skills</t>
  </si>
  <si>
    <t>Outcome_male health workers trained in Basic Emergency Obstetric Care and communication skills</t>
  </si>
  <si>
    <t>Outcome_ health workers trained in Basic Emergency Obstetric Care and communication skills</t>
  </si>
  <si>
    <t>Outcome_femalehealth workers trained in maternal death reviews</t>
  </si>
  <si>
    <t>Outcome_male health workers trained in maternal death reviews</t>
  </si>
  <si>
    <t>Outcome_health workers trained in maternal death reviews</t>
  </si>
  <si>
    <t>Outcome_Council Health Management Team members trained in Results Based Management</t>
  </si>
  <si>
    <t>Outcome_Village Savings Loans groups formed</t>
  </si>
  <si>
    <t>Budget_Personnel development for population and reproductive health_percent</t>
  </si>
  <si>
    <t>Budget_Reproductive health care_percent</t>
  </si>
  <si>
    <t>Budget_Basic health care_percent</t>
  </si>
  <si>
    <t>Budget_Family Planning_percent</t>
  </si>
  <si>
    <t>Budget_Health policy and administrative management_percent</t>
  </si>
  <si>
    <t>Improving Maternal and Reproductive Health in Six Districts of Rural Tanzania</t>
  </si>
  <si>
    <t>"The goal of this project is to improve the health of women and girls, especially mothers, in six districts of the Tabora region. It aims to reduce the barriers that prevent women in rural areas from getting access to the health services they require, to provide better-quality health services for mothers and children in rural areas, and to improve the ability of community health management teams to deliver quality health services."</t>
  </si>
  <si>
    <t>2171 - Webpage</t>
  </si>
  <si>
    <t>Efforts to implement project through Canadian Network for International Surgery</t>
  </si>
  <si>
    <t>Efforts to train clinical officers, midwives and assistant medical officers</t>
  </si>
  <si>
    <t>Outcome_Senior instructors trained</t>
  </si>
  <si>
    <t>Outcome_courses on essential surgical skills, fundamental interventions, referral, safe transfer, and surgical operative obstetrics_number of courses delivered</t>
  </si>
  <si>
    <t>Outcome_courses on essential surgical skills, fundamental interventions, referral, safe transfer, and surgical operative obstetrics_participants</t>
  </si>
  <si>
    <t>Outcome_clinical officers who have started training program</t>
  </si>
  <si>
    <t>Outcome_administrative medical officers who have started training program</t>
  </si>
  <si>
    <t>Outcome_senior instructors who have started training program</t>
  </si>
  <si>
    <t>Budget_Health personnel development_percent</t>
  </si>
  <si>
    <t>Safer Obstetrics in Rural Tanzania</t>
  </si>
  <si>
    <t>"The goal of the project is to improve the health of mothers and newborns by assisting Tanzania’s Ministry of Health in training 1,300 non-physician health professionals to improve their ability to provide quality obstetrical care."</t>
  </si>
  <si>
    <t>2172 - Webpage</t>
  </si>
  <si>
    <t>Mbeya, Tanga, Moshi and Mwanza</t>
  </si>
  <si>
    <t>Health providers, working at at 191 public health facilities, trained in critical maternal, newborn and child health (MNCH) skills in all five targeted districts</t>
  </si>
  <si>
    <t>New community health workers trained in MNCH issues</t>
  </si>
  <si>
    <t>New community health workers active in their respective villages</t>
  </si>
  <si>
    <t>Traditional birth attendants trained to recognize signs of labour distress</t>
  </si>
  <si>
    <t>Traditional birth attendants trained when to refer patients to health facilities</t>
  </si>
  <si>
    <t>Members of all five council health management teams trained in clinical auditing</t>
  </si>
  <si>
    <t>Members of all five council health management teams trained in supervising employees in a supportive way</t>
  </si>
  <si>
    <t>Tanzania - Accelerating Efforts to Improve Maternal and Child Health in the Simiyu Region</t>
  </si>
  <si>
    <t>To improve health services for mothers, newborn babies, and young children in all five districts of the Simiyu region in Tanzania</t>
  </si>
  <si>
    <t>2173 - Webpage</t>
  </si>
  <si>
    <t>Female health care providers trained on basic emergency obstetric and neonatal care</t>
  </si>
  <si>
    <t>Female health care providers trained on sex and age disaggregated data collection</t>
  </si>
  <si>
    <t>Female health care providers trained on documentation and gender analysis and reporting</t>
  </si>
  <si>
    <t>Male health care providers trained on basic emergency obstetric and neonatal care</t>
  </si>
  <si>
    <t>Male health care providers trained on sex and age disaggregated data collection</t>
  </si>
  <si>
    <t>Male health care providers trained on documentation and gender analysis and reporting</t>
  </si>
  <si>
    <t>Female health care providers trained on a practical approach for improving the performance and quality of health services (standard based management and recognition)</t>
  </si>
  <si>
    <t>Male health care providers trained on a practical approach for improving the performance and quality of health services (standard based management and recognition)</t>
  </si>
  <si>
    <t>Female community health workers trained on maternal, newborn and child health guidelines and birth registration</t>
  </si>
  <si>
    <t>Female community health workers equipped with bicycles, umbrellas, bags, and all the paperwork needed to do their jobs effectively</t>
  </si>
  <si>
    <t>Male community health workers trained on maternal, newborn and child health guidelines and birth registration</t>
  </si>
  <si>
    <t>Male community health workers equipped with bicycles, umbrellas, bags, and all the paperwork needed to do their jobs effectively</t>
  </si>
  <si>
    <t>Men given information about maternal, newborn and child health 69,811 home visits for postnatal and newborn care</t>
  </si>
  <si>
    <t>Home visits for postnatal and newborn care</t>
  </si>
  <si>
    <t>Female peer educators/male motivators trained to carry out awareness raising and mobilization activities</t>
  </si>
  <si>
    <t>Male peer educators/male motivators trained to carry out awareness raising and mobilization activities</t>
  </si>
  <si>
    <t>Tanzania - Community-Based Maternal, Newborn and Child Health Services</t>
  </si>
  <si>
    <t>To reduce the number of deaths among mothers, newborns, and young children by improving the health services available in four rural districts in Rukwa and Mwanza Regions</t>
  </si>
  <si>
    <t>2174 - Webpage</t>
  </si>
  <si>
    <t>Budget_DFATD contribution _2013-2019_USD</t>
  </si>
  <si>
    <t>Budget_amount given to Registered Trustees of the Financial Sector Deepening Trust_2014_USD</t>
  </si>
  <si>
    <t>DFATD</t>
  </si>
  <si>
    <t>Improving Access to Financial Services</t>
  </si>
  <si>
    <t>Budget_DFATD Contribution_2014-2017_USD</t>
  </si>
  <si>
    <t>Budget_amount given to Comprehensive Community-Based Rehabilitation in Tanzania_2014_USD</t>
  </si>
  <si>
    <t>Making Motherhood Safe</t>
  </si>
  <si>
    <t>The project aims to improve access to quality health services for poor pregnant women and their newborns in Dar es Salaam and surrounding areas. There is currently a critical shortage in such services leading to unnecessary maternal and newborn deaths.</t>
  </si>
  <si>
    <t>2165 - Webpage</t>
  </si>
  <si>
    <t>Budget_CIDA contribution_2013-2016_USD</t>
  </si>
  <si>
    <t>Budget_amount given to University of Saskatchewan_ 2013_USD</t>
  </si>
  <si>
    <t>Mama Kwanza (Mother First) Socio-Economic/Health Initiative</t>
  </si>
  <si>
    <t>2166 - Webpage</t>
  </si>
  <si>
    <t>Improving Maternal and Infant care</t>
  </si>
  <si>
    <t>The project aims to reduce maternal and infant mortality rates in Ukerewe District by improving the quality of maternal and infant health services and increasing their use at the community level. This involves training nurse educators, traditional birth attendants, and conducting outreach and education sessions targeting houseolds on care.</t>
  </si>
  <si>
    <t>2167 - Webpage</t>
  </si>
  <si>
    <t>Maternal, Newborn, and Child Health Services Delivered to Women at Health Facilities in Under-Served Communities_Number of Women</t>
  </si>
  <si>
    <t>Maternal, Newborn, and Child Health Services Delivered to Men at Health Facilities in Under-Served Communities_Number of Men</t>
  </si>
  <si>
    <t>Deliveries Conducted At Primary Medican Centers and Selected Public Health Facilities</t>
  </si>
  <si>
    <t>Number Of Health workers were trained in basic obstetric ultrasound, maternity and deliveries, focused prenatal care, basic emergency obstetrics, prevention of mother to child transmission of HIV, neonatal resuscitation, service excellence and customer care</t>
  </si>
  <si>
    <t>Women reached with information at outreach and health camps</t>
  </si>
  <si>
    <t>Men reached with information at outreach and health camps</t>
  </si>
  <si>
    <t>Children reached with information at outreach and health camps</t>
  </si>
  <si>
    <t>Children under the age of one received newborn services such as preventing hypothermia, initiating exclusive breastfeeding, and umbilical cord care</t>
  </si>
  <si>
    <t>Children under the age of five received health services including routine immunization, vitamin supplements, de-worming tablets, and assistance to prevent and treat diarrhea</t>
  </si>
  <si>
    <t>Joining Hands - Improving Maternal, Newborn and Child Health in Tanzania</t>
  </si>
  <si>
    <t>The project helps women of childbearing age maintain better health and helps to increase survival rates for children under five in Tanzania. It aims to improve the ability of Tanzania’s health system to meet the needs of mothers and children. The project works to bring affordable and quality health services for women and children to front-line health facilities in under-served communities. The project also works to improve health, hygiene, and nutrition practices in local communities through health education programs within the communities and by working closely with local organizations and community leaders.</t>
  </si>
  <si>
    <t>2168 - Webpage</t>
  </si>
  <si>
    <t>Health Workforce Initiative</t>
  </si>
  <si>
    <t xml:space="preserve">This project with the Tanzanian Ministry of Health and Social Welfare aims to scale up implementation of the strategic objectives of Tanzania’s Human Resources for Health Strategic Plan. Funds are being targeted at eligible private sector training institutions in the scale-up of mid-level health workers and trainers; and eligible research institutions to undertake priority Human Resources for Health (HRH) operations research informing evidence-based planning and decision-making in HRH. </t>
  </si>
  <si>
    <t>2180 - Webpage</t>
  </si>
  <si>
    <t>Teams visiting regional referral hospitals and Council Health Managmemt Teams</t>
  </si>
  <si>
    <t xml:space="preserve">Regions visited </t>
  </si>
  <si>
    <t>Outcome_Points of Improvememt_Regions</t>
  </si>
  <si>
    <t xml:space="preserve">Project for Capacity Development in Regional Health Management Phase 2 </t>
  </si>
  <si>
    <t>2011-2014</t>
  </si>
  <si>
    <t>Managerial performance of Regional Referral Hospital Management Teams (RRHMTs) and Council Health Management Teams (CHMTs) is improved</t>
  </si>
  <si>
    <t>2192 - Webpage</t>
  </si>
  <si>
    <t>Staff from MoHSW</t>
  </si>
  <si>
    <t xml:space="preserve">Necessary Equipment Provided_regions </t>
  </si>
  <si>
    <t>Installed HRHIS_regions</t>
  </si>
  <si>
    <t xml:space="preserve">Installed HRHIS_districts </t>
  </si>
  <si>
    <t>Installed TIIS_Training ISTI</t>
  </si>
  <si>
    <t xml:space="preserve">HRHIS/TIIS Training__First_Students </t>
  </si>
  <si>
    <t>HRHIS/TIIS Training_Second_Students</t>
  </si>
  <si>
    <t xml:space="preserve">Strenghtening Development of Human Resource for Health </t>
  </si>
  <si>
    <t>Human Resource for Health (HRH) planning and development of health workforces for quality health care is strengthened.</t>
  </si>
  <si>
    <t>2193 - Webpage</t>
  </si>
  <si>
    <t>Efforts to develop annual budget guidelines for Local Government Authorities to assist them in the preparation of their budgets</t>
  </si>
  <si>
    <t xml:space="preserve">Number of HIV/AIDS organizations, including civil society organisations,  capturing HIV/AIDS electronic data, specifically non-medical HIV services that are not implemented by the health sector (e.g. condom distribution, information, education and communication programmes) through the Tanzania Output Monitoring Mechanism for HIV and AIDS </t>
  </si>
  <si>
    <t>Number of teachers trained in life-skills education for HIV/AIDS, peer education, and counselling</t>
  </si>
  <si>
    <t xml:space="preserve">Efforts to launch the National Multisectoral Framework III (2013-2017) </t>
  </si>
  <si>
    <t>Efforts to develop Health Sector HIV and AIDS Strategic Plan</t>
  </si>
  <si>
    <t>Efforts to disseminate Health Sector HIV and AIDS Strategic Plan</t>
  </si>
  <si>
    <t>Efforts to establish a non-governmental organizations network to address the issues of gender inequalities</t>
  </si>
  <si>
    <t>Efforts to implement sensitization programs on gender inequalities and gender-based violence</t>
  </si>
  <si>
    <t>Efforts to disseminate sensitization programs on gender inequalities and gender-based violence</t>
  </si>
  <si>
    <t>Efforts to encourage community and civil society organisations to capture HIV/AIDS electronic data, specifically non-medical services that are not implemented by the health sector (e.g. condom distribution, information dissemination, and education and communication programmes) through a national HIV/AIDS monitoring mechanism</t>
  </si>
  <si>
    <t>National Multi-Sectoral Strategic Framework for HIV/AIDS</t>
  </si>
  <si>
    <t>The Framework encompasses a wide variety of activities in prevention, care, treatment, and impact mitigation of HIV/AIDS. Canada's support through this project enables the Government of Tanzania to expand the level and scope of its expenditures on HIV/AIDS throughout all ministries, departments and agencies and all levels of government, with the majority of funding being provided for activities at the district level.</t>
  </si>
  <si>
    <t>2178 - Webpage</t>
  </si>
  <si>
    <t xml:space="preserve">Outcome_ reduction of child mortality per 1,000 live births in 2015_percent </t>
  </si>
  <si>
    <t>Outcome_number of child mortality per 1,000 live births in 2015</t>
  </si>
  <si>
    <t>Outcome_regional ranking of child mortality progress in 2015</t>
  </si>
  <si>
    <t>Outcome_increase of women and children using insecticide-treated bed nets to prevent malaria from 2007/2008 to 2011/2012_percent</t>
  </si>
  <si>
    <t>Outcome_increase of HIV positive pregnant mothers who were provided with therapy to prevent mother-to-child transmission (PMTCT) of HIV/AIDS from 2008 to 2011_percent</t>
  </si>
  <si>
    <t>Outcome_number of HIV positive pregnant mothers who were provided with therapy to prevent mother-to-child transmission (PMTCT) of HIV/AIDS  from 2008 to 2011</t>
  </si>
  <si>
    <t>Outcome_increase of ratio of nurse-midwives per population of 10,000 from 2004/2005 to 2012_percent</t>
  </si>
  <si>
    <t>Outcome_ratio of nurse-midwives per population of 10,000 in 2012</t>
  </si>
  <si>
    <t>Health Sector Strategic Plan (HSSPIII)</t>
  </si>
  <si>
    <t>HSSPIII emphasizes the delivery of essential health services at the district level; reforming and strengthening regional and national referral hospitals; improving central support systems (including infrastructure, health management information systems, drug supplies, transport, and communications and information technology); dealing more effectively with issues in human resources for health; improving the level, appropriateness and sustainability of health care financing; promoting public private partnership; implementing the national strategy for combating HIV/AIDS; and improving government and development partner relations to improve harmonization and alignment of external and Tanzanian resources in a more effective partnership.</t>
  </si>
  <si>
    <t>2179 - Webpage</t>
  </si>
  <si>
    <t>2186 - Webpage</t>
  </si>
  <si>
    <t>2187 - Webpage</t>
  </si>
  <si>
    <t>2188 - Webpage</t>
  </si>
  <si>
    <t>Efforts to train Zonal Health Resource Centre workers</t>
  </si>
  <si>
    <t>Efforts to increase capacity of 133 districts to prioritize and allocate resources based on burden of disease as a result of the full integration of planning tools.</t>
  </si>
  <si>
    <t>Zonal Rollout and Essential Health Interventions</t>
  </si>
  <si>
    <t>2006-2008</t>
  </si>
  <si>
    <t>This project provides support for professional development of health care workers and planners, through the Government of Tanzania's Health Sector Basket Fund. Through this support, health professionals receive in-service training on essential health interventions that have been proven to be critically effective and efficient in the delivery of health care at the local level.</t>
  </si>
  <si>
    <t>2189 - Webpage</t>
  </si>
  <si>
    <t>Efforts to expand access to and use of comprehensive reproductive, maternal and child health and HIV/AIDS services particularly in remote and underserved areas of Tanzania, through local health centres and mobile outreach</t>
  </si>
  <si>
    <t>Number of Tanzanian women of childbearing age, newborns, and children under five that recieved direct provision</t>
  </si>
  <si>
    <t>Number of districts that improved capacity of local government authorities to partner with private service providers to scale up the provision of primary health services</t>
  </si>
  <si>
    <t>Number of people that sought out services from 6 local MST heatlth centres</t>
  </si>
  <si>
    <t>Efforts to provide services such as antenatal care, delivery services, postnatal care, prevention of mother-to-child transmission of HIV, child growth monitoring, immunization, family planning counselling and services, sexually-transmitted infection screening and treatment, and HIV voluntary counselling and testing.</t>
  </si>
  <si>
    <t>Reproductive, Maternal and Child Health, and HIV/AIDS Services</t>
  </si>
  <si>
    <t>This project is designed to pilot a model of private-public partnership with decentralized government councils in Tanzania and to ensure rural access of these services through outreach sites.</t>
  </si>
  <si>
    <t>2191 - Webpage</t>
  </si>
  <si>
    <t>JICA</t>
  </si>
  <si>
    <t>Health Systems Strengthening for HIV and AIDS Services Project</t>
  </si>
  <si>
    <t>The Project is focusing on enhancement og Moneitoring and Evaluation and comprehensive supportive supervision and mentoring for HIV and AIDS services.</t>
  </si>
  <si>
    <t>Efforts to provide capital and technical guidance to financial service providers such as banks, and to supervisory and regulatory institutions such as the Ministry of Finance</t>
  </si>
  <si>
    <t>Efforts to work with communities, government and the private sector to develop enabling policy and regulations, create and expand appropriate and accessible products and services, and train targeted beneficiaries on the use of financial services</t>
  </si>
  <si>
    <t>Efforts to support the development and expansion of innovative products with scaling up potential, such as mobile banking</t>
  </si>
  <si>
    <t>The project aims to increase access to financial services in agricultural and remote areas for small-scale enterprises and poor women and men in Tanzania.</t>
  </si>
  <si>
    <t>2164 - Webpage</t>
  </si>
  <si>
    <t>Efforts to improve the standard operating procedures in these facilities</t>
  </si>
  <si>
    <t>Efforts to recruit, staff and train health care workers for a new specialized Maternity and Newborn Hospital</t>
  </si>
  <si>
    <t>Efforts to establish family-centred care, by providing services along with socio-economic support</t>
  </si>
  <si>
    <t>Efforts to provide socio-economic support, such as water purification, solar food drying, community gardening, and an alternative payment system, which all contribute to increasing women’s empowerment and engagement</t>
  </si>
  <si>
    <t>This project aims to give the most vulnerable women and children in Arusha district in Northern Tanzania, particularly in households headed by children or grandmothers, access to better maternal, newborn and child health (MNCH) services.</t>
  </si>
  <si>
    <t>Outcome_Percent reduction of child mortality rates</t>
  </si>
  <si>
    <t xml:space="preserve">Outcome_Percent of women and children who use insecticide-treated bed nets for the prevention of malaria </t>
  </si>
  <si>
    <t>Outcome_ Number of HIV positive pregnant mothers who were provided with therapy to prevent mother-to-child transmission of HIV/AIDS</t>
  </si>
  <si>
    <t>Outcome_ Percent increase of nurse-midwives per population</t>
  </si>
  <si>
    <t>Strengthening Tanzania's Health System for Maternal, Newborn and Child Health</t>
  </si>
  <si>
    <t>This project's objective builds upon Canada's existing support to the Government of Tanzania’s Health Basket/Pool Fund. This project provides additional funding to accelerate efforts to improve maternal, newborn and child health in Tanzania. It is supporting the achievement of results of the Government of Tanzania’s third Health Sector Strategic Plan (HSSPIII).</t>
  </si>
  <si>
    <t>2175 - Webpage</t>
  </si>
  <si>
    <t>Number of managment staff that participated in LEAN management training</t>
  </si>
  <si>
    <t xml:space="preserve">Number of individuals trained to act as additional ambassadors for the fistual programme </t>
  </si>
  <si>
    <t>Number of children under the age of five who received free treatments from CCBRT, including orthopedic surgeries, burns, and clubfoot</t>
  </si>
  <si>
    <t>Amount of CCBRT beneficiaries who received eye consultations</t>
  </si>
  <si>
    <t>Amount of CCBRT beneficiaries who received orthopaedic and reconstructive consultations</t>
  </si>
  <si>
    <t xml:space="preserve">Outcome_Percent of referals for fistual and cleft lift palate patients to specialized health facilities </t>
  </si>
  <si>
    <t>Outcome_Amount of CCBRT beneficiaries who received eye surgeries</t>
  </si>
  <si>
    <t>Outcome_Amount of CCBRT beneficiaries who received orthopaedic surgeries (including fistula)</t>
  </si>
  <si>
    <t>Outcome_Number of children who gained access to mainstream or special needs education</t>
  </si>
  <si>
    <t>Inclusive Health Services in Tanzania</t>
  </si>
  <si>
    <t>The project objective supports the implementation of the Strategic Plan of Comprehensive Community-Based Rehabilitation in Tanzania (CCBRT), a Tanzanian non-governmental organization and one of the only providers of health services to disabled Tanzanians. Some of the major activities of the Strategic Plan are: provision of quality preventive, curative and rehabilitative services to people living with disabilities, particularly children and women in underserved areas</t>
  </si>
  <si>
    <t>2176 - Webpage</t>
  </si>
  <si>
    <t xml:space="preserve">Dar es Salaam </t>
  </si>
  <si>
    <t>Amount of publications distributed to citizens regarding key health issues such as HIV/AIDS policies and reforms</t>
  </si>
  <si>
    <t>Numer of radio programs aired to inform citizens regarding key health issues such as HIV/AIDS policies and reforms</t>
  </si>
  <si>
    <t>Numer of newspaper articles published to inform citizens regarding key health issues such as HIV/AIDS policies and reform</t>
  </si>
  <si>
    <t>Improved Accountability in the Health and HIV/AIDS Sectors</t>
  </si>
  <si>
    <t>The project objective supports a strategy developed and implemented by SIKIKA, a Tanzanian non-government organization, to increase transparency and accountability in the health and HIV/AIDS sectors by fostering effective engagement and interaction between health and HIV/AIDS policy-makers, service providers and service users</t>
  </si>
  <si>
    <t>2177 - Webpage</t>
  </si>
  <si>
    <t>Dar es Saalam</t>
  </si>
  <si>
    <t>Canada-Africa Community Health Alliance</t>
  </si>
  <si>
    <t>Aga Khan Foundation Canada</t>
  </si>
  <si>
    <t>Households Directly Benefiting From Project_Number</t>
  </si>
  <si>
    <t>Agricultural Services Support Programme</t>
  </si>
  <si>
    <t>The programme targets a broad section of the country’s farming population, with a particular focus on the poorest households, including landless labourers, women, households headed by women and orphans, and HIV/AIDS-affected smallholders. These poor farmers are held back by lack of access to technology, financing, markets and natural resources. The programme will work to improve agricultural productivity by: promoting farmer’s organizations to prioritize and manage development needs strengthening linkages between farmers and local and central government as well as the private sector, improving access to relevant agricultural knowledge and technologies, promoting policy changes in favour of poor farmers</t>
  </si>
  <si>
    <t>2169 - Webpage</t>
  </si>
  <si>
    <t>Canada International Development Agency</t>
  </si>
  <si>
    <t>Budget_Disbursement for Tuberculosis_USD</t>
  </si>
  <si>
    <t>Acceleration of TB and TB/HIV Services in Tanzania</t>
  </si>
  <si>
    <t>2181 - Webpage</t>
  </si>
  <si>
    <t>Efforts  to implement elements of reform proposals which aim to increase the impact of existing resources on health outcomes and well being of the population</t>
  </si>
  <si>
    <t>Efforts to assist the government effort to decentralize public health programs</t>
  </si>
  <si>
    <t>Efforts to assist the government effort to strengthen public health programs</t>
  </si>
  <si>
    <t>Efforts to increase efficiency of the sector by improving health financing mechanisms</t>
  </si>
  <si>
    <t>Efforts to increase sustainability of the sector by improving health financing mechanisms</t>
  </si>
  <si>
    <t>Efforts to increase efficiency of the sector by promoting alternative modes of service delivery</t>
  </si>
  <si>
    <t>Efforts to increase sustainability of the sector by promoting alternative modes of service delivery</t>
  </si>
  <si>
    <t>Efforts to increase efficiency of the sector by enhancing the voice and participation of clients</t>
  </si>
  <si>
    <t>Efforts to increase sustainability of the sector by enhancing the voice and participation of the clients in the health system</t>
  </si>
  <si>
    <t>Efforts to rationalize resource use and allocations based on public health prioritites</t>
  </si>
  <si>
    <t>Efforts to rationalize resource use and allocations based on cost effectiveness criteria</t>
  </si>
  <si>
    <t>Efforts to intensify the impacts on the burden of diseas through high-impact cost effective public health interventions</t>
  </si>
  <si>
    <t>Efforts to strengthen the institutional capacity to support decentralized public health system</t>
  </si>
  <si>
    <t>Efforts to develop new financing mechanisms</t>
  </si>
  <si>
    <t>Efforts to pilot test new financing mechanisms</t>
  </si>
  <si>
    <t>Efforts to expand the Community Health Fund</t>
  </si>
  <si>
    <t>Districts selected to expand CHF</t>
  </si>
  <si>
    <t>Efforts to enhance social health insurance for the formal sector</t>
  </si>
  <si>
    <t>Efforts to develop mechanisms to finance priority public health programs</t>
  </si>
  <si>
    <t>Efforts to finance district proposals for targeted cost-effective public health interventions based on complete plans with measurable output indicators</t>
  </si>
  <si>
    <t>Efforts to strengthen the capacity at the district level and below in managing health care servicees</t>
  </si>
  <si>
    <t>Efforts to strengthen the Ministry of Health to provide adequate technical support, supervision and quality assurance</t>
  </si>
  <si>
    <t>Efforts to improve the three-year rolling planning mechanism for the recurrent budget</t>
  </si>
  <si>
    <t>External Resources on-budget per the FY02 Public Expenduture Review_Percent</t>
  </si>
  <si>
    <t>Percent of districts that produce comprehencive plans by 2003_Percent</t>
  </si>
  <si>
    <t>Percent of children under one year old receiving DPT3_2003_Percent</t>
  </si>
  <si>
    <t>Percent of children under one year old receiving DPT3_2004_Percent</t>
  </si>
  <si>
    <t>Outcome_Percent of recurrent GoT budget for health_percent</t>
  </si>
  <si>
    <t>Outcome_Cases of Devolved Authority to Council Health Management Teams</t>
  </si>
  <si>
    <t>Outcome_Improved Resource allocation criteria</t>
  </si>
  <si>
    <t>Outcome_Improved disbursement procedures</t>
  </si>
  <si>
    <t>Outcome_Master of Public  Health Programs designed</t>
  </si>
  <si>
    <t>Outcome_Master of Public  Health Programs introduced</t>
  </si>
  <si>
    <t>Outcome_MoH developed and disseminated national guidelines for an Essential Health Package</t>
  </si>
  <si>
    <t>Outcome_Personnel in all districts trained</t>
  </si>
  <si>
    <t>Outcome_immunization coverage of children under one year old receiving DPT3_1999_Percent</t>
  </si>
  <si>
    <t>Outcome_immunization coverage of children under one year old receiving DPT3_2003_Percent</t>
  </si>
  <si>
    <t>Outcome_Districts with IMCI implementation</t>
  </si>
  <si>
    <t>Outcome_bed nets at affordable price_Minimum_Tsh</t>
  </si>
  <si>
    <t>Outcome_bed nets at affordable price_Maximum_Tsh</t>
  </si>
  <si>
    <t>Outcome_bed nets at affordable price_Voucher values_Tsh</t>
  </si>
  <si>
    <t>Outcome_referral health services_pre Phase 1_percent</t>
  </si>
  <si>
    <t>Outcome_referral health services_Phase 1_percent</t>
  </si>
  <si>
    <t>Outcome_studies on health service delivery in the private sector</t>
  </si>
  <si>
    <t>Outcome_steering groups on Private-Public Partnership</t>
  </si>
  <si>
    <t>Outcome_Bills passed to Parliament for review</t>
  </si>
  <si>
    <t>Budget_Total_USD_Million</t>
  </si>
  <si>
    <t>Budget_CHF pilots_USD_Million</t>
  </si>
  <si>
    <t>Budget_formal sector insurance_USD_Million</t>
  </si>
  <si>
    <t>Budget_public health programs_USD_Million</t>
  </si>
  <si>
    <t>Budget_Management_USD_Million</t>
  </si>
  <si>
    <t>Budget_ICR Phase 1_USD_Million</t>
  </si>
  <si>
    <t>Budget_ICR Phase 1_SDR_Million</t>
  </si>
  <si>
    <t>Budget_Strengthening Service Delivery_Total Cost _USD_Million</t>
  </si>
  <si>
    <t>Budget_Strengthening Service Delivery_IDA _USD_Million</t>
  </si>
  <si>
    <t>Budget_Program Actual Expenditures_GoT_2001_USD_Million</t>
  </si>
  <si>
    <t>Budget_Program Actual Expenditures_GoT_2002_USD_Million</t>
  </si>
  <si>
    <t>Budget_Program Actual Expenditures_GoT_2003_USD_Million</t>
  </si>
  <si>
    <t>Budget_Program Actual Expenditures_GoT_total 2001-2004_USD_Million</t>
  </si>
  <si>
    <t>Budget_Program Actual Expenditures_Loans_2001_USD_Million</t>
  </si>
  <si>
    <t>Budget_Program Actual Expenditures_Loans_2002_USD_Million</t>
  </si>
  <si>
    <t>Budget_Program Actual Expenditures_Loans_2003_USD_Million</t>
  </si>
  <si>
    <t>Budget_Program Actual Expenditures_Loans_total 2001-2004_USD_Million</t>
  </si>
  <si>
    <t>Budget_Program Actual Expenditures_Internally Generated_2001_USD_Million</t>
  </si>
  <si>
    <t>Budget_Program Actual Expenditures_Internally Generated_2002_USD_Million</t>
  </si>
  <si>
    <t>Budget_Program Actual Expenditures_Internally Generated_2003_USD_Million</t>
  </si>
  <si>
    <t>Budget_Program Actual Expenditures_Internally Generated_total 2001-2004_USD_Million</t>
  </si>
  <si>
    <t>Budget_Program Actual Expenditures_External Aid_2001_USD_Million</t>
  </si>
  <si>
    <t>Budget_Program Actual Expenditures_External Aid_2002_USD_Million</t>
  </si>
  <si>
    <t>Budget_Program Actual Expenditures_External Aid_2003_USD_Million</t>
  </si>
  <si>
    <t>Budget_Program Actual Expenditures_External Aid_2004_USD_Million</t>
  </si>
  <si>
    <t>Budget_Program Actual Expenditures_External Aid_total 2001-2004_USD_Million</t>
  </si>
  <si>
    <t>Budget_Program Actual Expenditures_Total_2001_USD_Million</t>
  </si>
  <si>
    <t>Budget_Program Actual Expenditures_Total_2002_USD_Million</t>
  </si>
  <si>
    <t>Budget_Program Actual Expenditures_Total_2003_USD_Million</t>
  </si>
  <si>
    <t>Budget_Program Actual Expenditures_Total_2004_USD_Million</t>
  </si>
  <si>
    <t>Budget_Program Actual Expenditures_Total_total 2001-2004_USD_Million</t>
  </si>
  <si>
    <t>Budget_Disbursement into Health Account and Financing_2001_All Sources_Health Fund_USD_Million</t>
  </si>
  <si>
    <t>Budget_Disbursement into Health Account and Financing_2002_All Sources_Health Fund_USD_Million</t>
  </si>
  <si>
    <t>Budget_Disbursement into Health Account and Financing_2003_All Sources_Health Fund_USD_Million</t>
  </si>
  <si>
    <t>Budget_Disbursement into Health Account and Financing_2001_All Sources_Project Direct_USD_Million</t>
  </si>
  <si>
    <t>Budget_Disbursement into Health Account and Financing_2002_All Sources_Project Direct_USD_Million</t>
  </si>
  <si>
    <t>Budget_Disbursement into Health Account and Financing_2003_All Sources_Project Direct_USD_Million</t>
  </si>
  <si>
    <t>Budget_Disbursement into Health Account and Financing_2001_All Sources_Total_USD_Million</t>
  </si>
  <si>
    <t>Budget_Disbursement into Health Account and Financing_2002_All Sources_Total_USD_Million</t>
  </si>
  <si>
    <t>Budget_Disbursement into Health Account and Financing_2003_All Sources_Total_USD_Million</t>
  </si>
  <si>
    <t>Budget_Disbursement into Health Account and Financing_2001_IDA_Health Fund_USD_Million</t>
  </si>
  <si>
    <t>Budget_Disbursement into Health Account and Financing_2002_IDA_Health Fund_USD_Million</t>
  </si>
  <si>
    <t>Budget_Disbursement into Health Account and Financing_2003_IDA_Health Fund_USD_Million</t>
  </si>
  <si>
    <t>Budget_Disbursement into Health Account and Financing_2001_IDA_Project Direct_USD_Million</t>
  </si>
  <si>
    <t>Budget_Disbursement into Health Account and Financing_2002_IDA_Project Direct_USD_Million</t>
  </si>
  <si>
    <t>Budget_Disbursement into Health Account and Financing_2003_IDA_Project Direct_USD_Million</t>
  </si>
  <si>
    <t>Budget_Disbursement into Health Account and Financing_2001_IDA_Total_USD_Million</t>
  </si>
  <si>
    <t>Budget_Disbursement into Health Account and Financing_2002_IDA_Total_USD_Million</t>
  </si>
  <si>
    <t>Budget_Disbursement into Health Account and Financing_2003_IDA_Total_USD_Million</t>
  </si>
  <si>
    <t>Budget_Disbursement into Health Account and Financing_2001_IDA_Percent of Health Fund_Percent</t>
  </si>
  <si>
    <t>Budget_Disbursement into Health Account and Financing_2002_IDA_Percent of Health Fund_Percent</t>
  </si>
  <si>
    <t>Budget_Disbursement into Health Account and Financing_2003_IDA_Percent of Health Fund_Percent</t>
  </si>
  <si>
    <t>Budget_Disbursement into Health Account and Financing_2001_IDA_Percent of Total_Percent</t>
  </si>
  <si>
    <t>Budget_Disbursement into Health Account and Financing_2002_IDA_Percent of Total_Percent</t>
  </si>
  <si>
    <t>Budget_Disbursement into Health Account and Financing_2003_IDA_Percent of Total_Percent</t>
  </si>
  <si>
    <t>Budget_Project Costs and Financing_Program of Work_Actual/Latest Estimate_2001_USD_Million</t>
  </si>
  <si>
    <t>Budget_Project Costs and Financing_Program of Work_Actual/Latest Estimate_2002_USD_Million</t>
  </si>
  <si>
    <t>Budget_Project Costs and Financing_Program of Work_Actual/Latest Estimate_2003_USD_Million</t>
  </si>
  <si>
    <t>Budget_Project Costs and Financing_Program of Work_Actual/Latest Estimate_2004_USD_Million</t>
  </si>
  <si>
    <t>Budget_Project Costs and Financing_Program of Work_Actual/Latest Estimate_Total Baseline Cost_USD_Million</t>
  </si>
  <si>
    <t>Budget_Project Costs and Financing_Program of Work_Actual/Latest Estimate_Total Project Cost_USD_Million</t>
  </si>
  <si>
    <t>Budget_Project Costs and Financing_Program of Work_Actual/Latest Estimate_Total Financing Required_USD_Million</t>
  </si>
  <si>
    <t>Budget_Project Costs and Financing_Program of Work_Percent of Appraisal_2001_USD_Million</t>
  </si>
  <si>
    <t>Budget_Project Costs and Financing_Program of Work_Percent of Appraisal_2002_USD_Million</t>
  </si>
  <si>
    <t>Budget_Project Costs and Financing_Program of Work_Percent of Appraisal_2003_USD_Million</t>
  </si>
  <si>
    <t>Budget_Project Costs and Financing_Program of Work_Percent of Appraisal_2004_USD_Million</t>
  </si>
  <si>
    <t>Budget_Project Costs by Procurement Arrangements_Works_ICB_USD_Million</t>
  </si>
  <si>
    <t>Budget_Project Costs by Procurement Arrangements_Goods_ICB_USD_Million</t>
  </si>
  <si>
    <t>Budget_Project Costs by Procurement Arrangements_Services_ICB_USD_Million</t>
  </si>
  <si>
    <t>Budget_Project Costs by Procurement Arrangements_Incremental Costs_ICB_USD_Million</t>
  </si>
  <si>
    <t>Budget_Project Costs by Procurement Arrangements_Total_ICB_USD_Million</t>
  </si>
  <si>
    <t>Budget_Project Costs by Procurement Arrangements_Works_ICB_IDA Credit_USD_Million</t>
  </si>
  <si>
    <t>Budget_Project Costs by Procurement Arrangements_Goods_ICB_IDA Credit_USD_Million</t>
  </si>
  <si>
    <t>Budget_Project Costs by Procurement Arrangements_Services_ICB_IDA Credit_USD_Million</t>
  </si>
  <si>
    <t>Budget_Project Costs by Procurement Arrangements_Incremental Costs_ICB_IDA Credit_USD_Million</t>
  </si>
  <si>
    <t>Budget_Project Costs by Procurement Arrangements_Total_ICB_IDA Credit_USD_Million</t>
  </si>
  <si>
    <t>Budget_Project Costs by Procurement Arrangements_Works_NCB_USD_Million</t>
  </si>
  <si>
    <t>Budget_Project Costs by Procurement Arrangements_Goods_NCB_USD_Million</t>
  </si>
  <si>
    <t>Budget_Project Costs by Procurement Arrangements_Services_NCB_USD_Million</t>
  </si>
  <si>
    <t>Budget_Project Costs by Procurement Arrangements_Incremental Costs_NCB_USD_Million</t>
  </si>
  <si>
    <t>Budget_Project Costs by Procurement Arrangements_Total_NCB_USD_Million</t>
  </si>
  <si>
    <t>Budget_Project Costs by Procurement Arrangements_Works_NCB_IDA_USD_Million</t>
  </si>
  <si>
    <t>Budget_Project Costs by Procurement Arrangements_Goods_NCB_IDA_USD_Million</t>
  </si>
  <si>
    <t>Budget_Project Costs by Procurement Arrangements_Services_NCB_IDA_USD_Million</t>
  </si>
  <si>
    <t>Budget_Project Costs by Procurement Arrangements_Incremental Costs_NCB_IDA_USD_Million</t>
  </si>
  <si>
    <t>Budget_Project Costs by Procurement Arrangements_Total_NCB_IDA_USD_Million</t>
  </si>
  <si>
    <t>Budget_Project Costs by Procurement Arrangements_Works_Other_USD_Million</t>
  </si>
  <si>
    <t>Budget_Project Costs by Procurement Arrangements_Goods_Other_USD_Million</t>
  </si>
  <si>
    <t>Budget_Project Costs by Procurement Arrangements_Services_Other_USD_Million</t>
  </si>
  <si>
    <t>Budget_Project Costs by Procurement Arrangements_Incremental Costs_Other_USD_Million</t>
  </si>
  <si>
    <t>Budget_Project Costs by Procurement Arrangements_Total_Other_USD_Million</t>
  </si>
  <si>
    <t>Budget_Project Costs by Procurement Arrangements_Works_Other_IDA_USD_Million</t>
  </si>
  <si>
    <t>Budget_Project Costs by Procurement Arrangements_Goods_Other_IDA_USD_Million</t>
  </si>
  <si>
    <t>Budget_Project Costs by Procurement Arrangements_Services_Other_IDA_USD_Million</t>
  </si>
  <si>
    <t>Budget_Project Costs by Procurement Arrangements_Incremental Costs_Other_IDA_USD_Million</t>
  </si>
  <si>
    <t>Budget_Project Costs by Procurement Arrangements_Total_Other_IDA_USD_Million</t>
  </si>
  <si>
    <t>Budget_Project Costs by Procurement Arrangements_Works_NBF_USD_Million</t>
  </si>
  <si>
    <t>Budget_Project Costs by Procurement Arrangements_Goods_NBF_USD_Million</t>
  </si>
  <si>
    <t>Budget_Project Costs by Procurement Arrangements_Services_NBF_USD_Million</t>
  </si>
  <si>
    <t>Budget_Project Costs by Procurement Arrangements_Incremental Costs_NBF_USD_Million</t>
  </si>
  <si>
    <t>Budget_Project Costs by Procurement Arrangements_Total_NBF_USD_Million</t>
  </si>
  <si>
    <t>Budget_Project Costs by Procurement Arrangements_Works_NBF_IDA_USD_Million</t>
  </si>
  <si>
    <t>Budget_Project Costs by Procurement Arrangements_Goods_NBF_IDA_USD_Million</t>
  </si>
  <si>
    <t>Budget_Project Costs by Procurement Arrangements_Services_NBF_IDA_USD_Million</t>
  </si>
  <si>
    <t>Budget_Project Costs by Procurement Arrangements_Incremental Costs_NBF_IDA_USD_Million</t>
  </si>
  <si>
    <t>Budget_Project Costs by Procurement Arrangements_Total_NBF_IDA_USD_Million</t>
  </si>
  <si>
    <t>Budget_Project Costs by Procurement Arrangements_Works_Total_USD_Million</t>
  </si>
  <si>
    <t>Budget_Project Costs by Procurement Arrangements_Goods_Total_USD_Million</t>
  </si>
  <si>
    <t>Budget_Project Costs by Procurement Arrangements_Services_Total_USD_Million</t>
  </si>
  <si>
    <t>Budget_Project Costs by Procurement Arrangements_Total_USD_Million</t>
  </si>
  <si>
    <t>Budget_Project Costs by Procurement Arrangements_Total_Total_USD_Million</t>
  </si>
  <si>
    <t>Budget_Project Costs by Procurement Arrangements_Works_Tota_IDA_USD_Million</t>
  </si>
  <si>
    <t>Budget_Project Costs by Procurement Arrangements_Goods_Total_IDA_USD_Million</t>
  </si>
  <si>
    <t>Budget_Project Costs by Procurement Arrangements_Services_Total_IDA_USD_Million</t>
  </si>
  <si>
    <t>Budget_Project Costs by Procurement Arrangements_Total_IDA_USD_Million</t>
  </si>
  <si>
    <t>Budget_Project Costs by Procurement Arrangements_Total_Total_IDA_USD_Million</t>
  </si>
  <si>
    <t>Health Sector Development Program</t>
  </si>
  <si>
    <t>2000-2003</t>
  </si>
  <si>
    <t xml:space="preserve">The project will assist the government in implementing some elements of their reform proposals which aim to increase the impact of existing resources on health outcomes and well being of the population. </t>
  </si>
  <si>
    <t>2024 - Project Information</t>
  </si>
  <si>
    <t>2024 - Implementation Completion Report and Results Report</t>
  </si>
  <si>
    <t>Muhimbili University College, Kilimanjaro Christian Medical Center</t>
  </si>
  <si>
    <t>Efforts to strengthen extension services of MAC headquarters</t>
  </si>
  <si>
    <t>Efforts to improve farmer linkages</t>
  </si>
  <si>
    <t>Efforts to increase the number of full-time subject Matter Specialists</t>
  </si>
  <si>
    <t>Efforts to deploy Subject Matter Specialists to district and lower levels</t>
  </si>
  <si>
    <t>Efforts to establish a project steering committee</t>
  </si>
  <si>
    <t>Efforts to establish District Extension Steering Committees</t>
  </si>
  <si>
    <t>Efforts to retrench unsuitable Village Extension Officers</t>
  </si>
  <si>
    <t>Efforts to establish an M&amp;E System</t>
  </si>
  <si>
    <t>Efforots to train M&amp;E Staff</t>
  </si>
  <si>
    <t>Efforts to provide vehicles</t>
  </si>
  <si>
    <t>Efforts to provide equiptment and furnitute</t>
  </si>
  <si>
    <t>Efforts to rehabilitate field offices</t>
  </si>
  <si>
    <t>Efforts to construct limited number of residential houses</t>
  </si>
  <si>
    <t>Efforts to cover operating costs of vehicles</t>
  </si>
  <si>
    <t>Efforts to cover operating costs of field supervision</t>
  </si>
  <si>
    <t>Efforts to cover operating costs of maintenance</t>
  </si>
  <si>
    <t>Efforts to Enhance the effectiveness of technology transfer</t>
  </si>
  <si>
    <t>Effort to enahace effectiveness of technology transfer</t>
  </si>
  <si>
    <t>Effort to create more effective farmer-extension-research linkages</t>
  </si>
  <si>
    <t>Effort to develop appropriate support to farming</t>
  </si>
  <si>
    <t>Effort to address gender issues in agriculture</t>
  </si>
  <si>
    <t>Efforts to achieve goals through staff training</t>
  </si>
  <si>
    <t>Efforts to achieve goals through farmer training</t>
  </si>
  <si>
    <t>Effort to decentralize information management to the zonal level</t>
  </si>
  <si>
    <t>Efforts to enable an effective response to area-specific information needs of local farming communities</t>
  </si>
  <si>
    <t>Percent farmers surveyed in 2003 aware of local availability of extension services_percent</t>
  </si>
  <si>
    <t>farmers obtained extension advice from VEOs/WEOs_percent</t>
  </si>
  <si>
    <t>farmers received advice in the last month_percent</t>
  </si>
  <si>
    <t>farmers rated advice as excellent_percent</t>
  </si>
  <si>
    <t>surveyed farmers adopted extension messages_percent</t>
  </si>
  <si>
    <t>Farmers adopted improved varieties of cassava, yams and sweet potatoes_Minimum_percent</t>
  </si>
  <si>
    <t>Farmers adopted improved varieties of cassava, yams and sweet potatoes_Maximum_percent</t>
  </si>
  <si>
    <t>VEOs retrenched under termination agreements_per 4725</t>
  </si>
  <si>
    <t>Extension workers deployed at district level</t>
  </si>
  <si>
    <t>Extension workers deployed at village levels</t>
  </si>
  <si>
    <t>Villages covered</t>
  </si>
  <si>
    <t>Staff received informal training through study tours</t>
  </si>
  <si>
    <t>Farmers benefited from residential training</t>
  </si>
  <si>
    <t>Farmers benefited from on-site training</t>
  </si>
  <si>
    <t>Farmers benefited from study tours</t>
  </si>
  <si>
    <t>Demonstrations to promote extension messages and recommended technologies</t>
  </si>
  <si>
    <t>Centers received significant assistance under NAEPII</t>
  </si>
  <si>
    <t>Booklets, newsletters, brochures, and radio programs produced</t>
  </si>
  <si>
    <t>Video programs produced per year_minimum</t>
  </si>
  <si>
    <t>Video programs produced per year_maximum</t>
  </si>
  <si>
    <t>Pilot Initiatives conducted</t>
  </si>
  <si>
    <t>Initiatives piloted alternative extension management methods</t>
  </si>
  <si>
    <t>Final Beneficiary Assessment Study_2003_Farmers sampled</t>
  </si>
  <si>
    <t>Final Beneficiary Assessment Study_2003_Districts sampled</t>
  </si>
  <si>
    <t>Final Beneficiary Assessment Study_2003_Farmers sampled_percent</t>
  </si>
  <si>
    <t>Type of extension agent contacted_Direct_percent</t>
  </si>
  <si>
    <t>Type of extension agent contacted_Group_percent</t>
  </si>
  <si>
    <t>Type of extension agent contacted_Direct and group_percent</t>
  </si>
  <si>
    <t>Type of extension agent contacted_Fellow Farmer_percent</t>
  </si>
  <si>
    <t>Type of extension agent contacted_EO_percent</t>
  </si>
  <si>
    <t>Quality of Advice Received_rated excellent advice_percent</t>
  </si>
  <si>
    <t>Farmer to farmer training_within 1 month_percent</t>
  </si>
  <si>
    <t>Farmer to farmer training_within 2-4 months_percent</t>
  </si>
  <si>
    <t>Farmer sources of extension information_radio and tv_percent</t>
  </si>
  <si>
    <t>Farmer sources of extension information_newspapers and magazines_percent</t>
  </si>
  <si>
    <t>Farmer sources of extension information_books/booklets_percent</t>
  </si>
  <si>
    <t>Farmer sources of extension information_media vans_percent</t>
  </si>
  <si>
    <t>Farmer adoption of exetension advice for cerial crops at farm level_Timely land Preparation_1996_percent</t>
  </si>
  <si>
    <t>Farmer adoption of exetension advice for cerial crops at farm level_Timely land Preparation_1999_percent</t>
  </si>
  <si>
    <t>Farmer adoption of exetension advice for cerial crops at farm level_Timely land Preparation_2003_percent</t>
  </si>
  <si>
    <t>Farmer adoption of exetension advice for cerial crops at farm level_Timely planting_1996_percent</t>
  </si>
  <si>
    <t>Farmer adoption of exetension advice for cerial crops at farm level_Timely planting_1999_percent</t>
  </si>
  <si>
    <t>Farmer adoption of exetension advice for cerial crops at farm level_Timely planting_2003_percent</t>
  </si>
  <si>
    <t>Farmer adoption of exetension advice for cerial crops at farm level_Use of Improved Seeds_1996_percent</t>
  </si>
  <si>
    <t>Farmer adoption of exetension advice for cerial crops at farm level_Use of Improved Seeds_1999_percent</t>
  </si>
  <si>
    <t>Farmer adoption of exetension advice for cerial crops at farm level_Use of Improved Seeds_2003_percent</t>
  </si>
  <si>
    <t>Farmer adoption of exetension advice for cerial crops at farm level_Use of proper spacing_1996_percent</t>
  </si>
  <si>
    <t>Farmer adoption of exetension advice for cerial crops at farm level_Use of proper spacing_1999_percent</t>
  </si>
  <si>
    <t>Farmer adoption of exetension advice for cerial crops at farm level_Use of proper spacing_2003_percent</t>
  </si>
  <si>
    <t>Farmer adoption of exetension advice for cerial crops at farm level_Fertilizer/manure applications_1998_percent</t>
  </si>
  <si>
    <t>Farmer adoption of exetension advice for cerial crops at farm level_Fertilizer/manure applications_1999_percent</t>
  </si>
  <si>
    <t>Farmer adoption of exetension advice for cerial crops at farm level_Fertilizer/manure applications_2003_percent</t>
  </si>
  <si>
    <t>Farmer adoption of exetension advice for cerial crops at farm level_Timely Weeding_1998_percent</t>
  </si>
  <si>
    <t>Farmer adoption of exetension advice for cerial crops at farm level_Timely Weeding_1999_percent</t>
  </si>
  <si>
    <t>Farmer adoption of exetension advice for cerial crops at farm level_Timely Weeding_2003_percent</t>
  </si>
  <si>
    <t>Farmer Adoption of improved biological/environmental practices_biological control/pm_1998-99_percent</t>
  </si>
  <si>
    <t>Farmer Adoption of improved biological/environmental practices_biological control/pm_2002-03_percent</t>
  </si>
  <si>
    <t>Farmer Adoption of improved biological/environmental practices_agroforestry practices_1998-99_percent</t>
  </si>
  <si>
    <t>Farmer Adoption of improved biological/environmental practices_agroforestry practices_2002-03_percent</t>
  </si>
  <si>
    <t>Farmer Adoption of improved biological/environmental practices_crop rotation/intercropping_1998-99_percent</t>
  </si>
  <si>
    <t>Farmer Adoption of improved biological/environmental practices_crop rotation/intercropping_2002-03_percent</t>
  </si>
  <si>
    <t>Farmer Adoption of improved biological/environmental practices_soil erosion control_1998-99_percent</t>
  </si>
  <si>
    <t>Farmer Adoption of improved biological/environmental practices_soil erosion control_2002-03_percent</t>
  </si>
  <si>
    <t>Farmer Adoption of improved biological/environmental practices_post-harvest care_1998-99_percent</t>
  </si>
  <si>
    <t>Farmer Adoption of improved biological/environmental practices_post-harvest care_2002-03_percent</t>
  </si>
  <si>
    <t>Farmer Adoption of improved biological/environmental practices_pesticide use_1998-99_percent</t>
  </si>
  <si>
    <t>Farmer Adoption of improved biological/environmental practices_pesticide use_2002-03_percent</t>
  </si>
  <si>
    <t>Pastorialists adoption of livestock practices_improved housing_percent</t>
  </si>
  <si>
    <t>Pastorialists adoption of livestock practices_parasite and disease control_percent</t>
  </si>
  <si>
    <t>Pastorialists adoption of livestock practices_improved cattle feeds_percent</t>
  </si>
  <si>
    <t>Pastorialists adoption of livestock practices_pasture management_percent</t>
  </si>
  <si>
    <t>Extension education and training farmers_residential training</t>
  </si>
  <si>
    <t>Extension education and training farmers_on-site training</t>
  </si>
  <si>
    <t>Extension education and training farmers_farmers study tours</t>
  </si>
  <si>
    <t>Extension education and training farmers_farmers benefitting from training</t>
  </si>
  <si>
    <t>Staff degree and diploma programs_BSc degree</t>
  </si>
  <si>
    <t>Staff degree and diploma programs_MSc degree</t>
  </si>
  <si>
    <t>Staff degree and diploma programs_Retraining diploma Holders</t>
  </si>
  <si>
    <t>Staff degree and diploma programs_Diploma in general agriculture</t>
  </si>
  <si>
    <t>Staff Study Tours_study tours by outstanding VEOs</t>
  </si>
  <si>
    <t>Staff Study Tours_inter-regional tours</t>
  </si>
  <si>
    <t>Staff Study Tours_international study tours</t>
  </si>
  <si>
    <t>Staff Study Tours_number of bi monthly training sessions</t>
  </si>
  <si>
    <t>Staff Study Tours_number of quarterly training sessions</t>
  </si>
  <si>
    <t>Short courses for staff_TOT on participatory approaches</t>
  </si>
  <si>
    <t>Short courses for staff_DSMS on farm management and participatory approaches</t>
  </si>
  <si>
    <t>Short courses for staff_Frontline staff on farm management and participatory approaches</t>
  </si>
  <si>
    <t>Short courses for staff_computer courses</t>
  </si>
  <si>
    <t>Communications/Media_FEPU_Radio Programs</t>
  </si>
  <si>
    <t>Communications/Media_FEPU_Farmers Magazine</t>
  </si>
  <si>
    <t>Communications/Media_FEPU_Extension News</t>
  </si>
  <si>
    <t>Communications/Media_FEPU_Booklets</t>
  </si>
  <si>
    <t>Communications/Media_FEPU_Leaflets</t>
  </si>
  <si>
    <t>Communications/Media_FEPU_Posters</t>
  </si>
  <si>
    <t>Communications/Media_ZCC_Radio Programs</t>
  </si>
  <si>
    <t>Communications/Media_ZCC_Video Programs</t>
  </si>
  <si>
    <t>Communications/Media_ZCC_Booklets</t>
  </si>
  <si>
    <t>Communications/Media_ZCC_Leaflets</t>
  </si>
  <si>
    <t>Communications/Media_ZCC_Posters</t>
  </si>
  <si>
    <t>Civil Works New staff Houses</t>
  </si>
  <si>
    <t>District extension offices_new</t>
  </si>
  <si>
    <t>District extension offices_rehabilitated</t>
  </si>
  <si>
    <t>District extension offices_ZCC_rehabilitated</t>
  </si>
  <si>
    <t>Extension Staff Training_Diploma training</t>
  </si>
  <si>
    <t>Extension Staff Training_Certificate training</t>
  </si>
  <si>
    <t>Extension Staff Training_Overseas training</t>
  </si>
  <si>
    <t>Extension Staff Training_Refresher course BEO</t>
  </si>
  <si>
    <t>Extension Staff Training_Refresher course SMS</t>
  </si>
  <si>
    <t>Farmer training_on-farm demonstrations/trials</t>
  </si>
  <si>
    <t>Farmer training_on-farm demonstrations/trials_male attendees</t>
  </si>
  <si>
    <t>Farmer training_on-farm demonstrations/trials_female attendees</t>
  </si>
  <si>
    <t>Farmer training_on-farm demonstrations/trials_total attendees</t>
  </si>
  <si>
    <t>Farmer training_field days_male attendees</t>
  </si>
  <si>
    <t>Farmer training_field days_female attendees</t>
  </si>
  <si>
    <t>Farmer training_field days_total attendees</t>
  </si>
  <si>
    <t>Farmer training_study tours_male attendees</t>
  </si>
  <si>
    <t>Farmer training_study tours_female attendees</t>
  </si>
  <si>
    <t>Farmer training_study tours_total attendees</t>
  </si>
  <si>
    <t>Farmer training_residential courses_male attendees</t>
  </si>
  <si>
    <t>Farmer training_residential courses_female attendees</t>
  </si>
  <si>
    <t>Farmer training_residential courses_total attendees</t>
  </si>
  <si>
    <t>Media Extension Materials_Newsletters</t>
  </si>
  <si>
    <t>Media Extension Materials_radio programs</t>
  </si>
  <si>
    <t>Media Extension Materials_television programs</t>
  </si>
  <si>
    <t>Civil Works_New Staff Houses</t>
  </si>
  <si>
    <t>Civil Works_Training Dormitory</t>
  </si>
  <si>
    <t>Civil Works_Other works</t>
  </si>
  <si>
    <t>Outcome_Established Zonal Communication Centers</t>
  </si>
  <si>
    <t>Outcome_Reorganized MAC Field Extension and Publicity Unit</t>
  </si>
  <si>
    <t>Outcome_needs assessment study for communications development</t>
  </si>
  <si>
    <t>Outcome_overseas and local training for selected staff</t>
  </si>
  <si>
    <t>Outcome_technical assistance to train core ZCC staff</t>
  </si>
  <si>
    <t>Outcome_farmers involved in training of fellow farmers_percent</t>
  </si>
  <si>
    <t>Outcome_farmers wanted to continue fellow farmer training_percent</t>
  </si>
  <si>
    <t>Outcome_graduate extension staff completed training program for SMS</t>
  </si>
  <si>
    <t>Outcome_post-graduate extension staff completed training program for SMS</t>
  </si>
  <si>
    <t>Outcome_2-year diploma level completed training program</t>
  </si>
  <si>
    <t>Outcome_FFS approaches piloted in districts</t>
  </si>
  <si>
    <t>Outcome_field schools established</t>
  </si>
  <si>
    <t>Outcome_FFSs planned for other districts</t>
  </si>
  <si>
    <t>Outcome_Change in Yields of Major commodities_Maize_1996_kg/ha</t>
  </si>
  <si>
    <t>Outcome_Change in Yields of Major commodities_Maize_1999_kg/ha</t>
  </si>
  <si>
    <t>Outcome_Change in Yields of Major commodities_Maize_2003_kg/ha</t>
  </si>
  <si>
    <t>Outcome_Change in Yields of Major commodities_Paddy_1996_kg/ha</t>
  </si>
  <si>
    <t>Outcome_Change in Yields of Major commodities_Paddy_1999_kg/ha</t>
  </si>
  <si>
    <t>Outcome_Change in Yields of Major commodities_Paddy_2003_kg/ha</t>
  </si>
  <si>
    <t>Outcome_Change in Yields of Major commodities_Sorghum_1996_kg/ha</t>
  </si>
  <si>
    <t>Outcome_Change in Yields of Major commodities_Sorghum_1999_kg/ha</t>
  </si>
  <si>
    <t>Outcome_Change in Yields of Major commodities_Sorghum_2003_kg/ha</t>
  </si>
  <si>
    <t>Outcome_Change in Yields of Major commodities_beans_1996_kg/ha</t>
  </si>
  <si>
    <t>Outcome_Change in Yields of Major commodities_beans_1999_kg/ha</t>
  </si>
  <si>
    <t>Outcome_Change in Yields of Major commodities_beans_2003_kg/ha</t>
  </si>
  <si>
    <t>Outcome_Change in Yields of Major commodities_Cassava_1996_kg/ha</t>
  </si>
  <si>
    <t>Outcome_Change in Yields of Major commodities_Cotton_1996_kg/ha</t>
  </si>
  <si>
    <t>Outcome_Change in Yields of Major commodities_Cotton_1999_kg/ha</t>
  </si>
  <si>
    <t>Outcome_Change in Yields of Major commodities_Coffee_1996_kg/ha</t>
  </si>
  <si>
    <t>Outcome_Change in Yields of Major commodities_Coffee_1999_kg/ha</t>
  </si>
  <si>
    <t>Outcome_Change in Yields of Major commodities_Milk_1996_liters/cow/day</t>
  </si>
  <si>
    <t>Outcome_Change in Yields of Major commodities_Milk_2003_liters/cow/day</t>
  </si>
  <si>
    <t>Outcome_Change in Yields of Major commodities_Eggs_1996_eggs/hen/year</t>
  </si>
  <si>
    <t>Outcome_Change in Yields of Major commodities_Eggs_2003_eggs/hen/year</t>
  </si>
  <si>
    <t>Budget_Institutional Strengthening_USD_Million</t>
  </si>
  <si>
    <t>Budget_Extension Education and Training_USD_Million</t>
  </si>
  <si>
    <t>Budget_Communications Support_USD_Million</t>
  </si>
  <si>
    <t>Budget_Pilot Initiatives_USD_Million</t>
  </si>
  <si>
    <t>Budget_Project Cost by Component_Institutional Strengthening_Actual/Latest Estimate_USD_Million</t>
  </si>
  <si>
    <t>Budget_Project Cost by Component_Extension Training_Actual/Latest Estimate_USD_Million</t>
  </si>
  <si>
    <t>Budget_Project Cost by Component_Communications Support_Actual/Latest Estimate_USD_Million</t>
  </si>
  <si>
    <t>Budget_Project Cost by Component_Pilot Initiatives_Actual/Latest Estimate_USD_Million</t>
  </si>
  <si>
    <t>Budget_Project Cost by Component_Total baseline cost_Actual/Latest Estimate_USD_Million</t>
  </si>
  <si>
    <t>Budget_Project Cost by Component_total project costs_Actual/Latest Estimate_USD_Million</t>
  </si>
  <si>
    <t>Budget_Project Cost by Component_total financing required_Actual/Latest Estimate_USD_Million</t>
  </si>
  <si>
    <t>Budget_Project Cost by Component_Institutional Strengthening_Percentage of Appraisal_percent</t>
  </si>
  <si>
    <t>Budget_Project Cost by Component_Extension Training_Percentage of Appraisal_percent</t>
  </si>
  <si>
    <t>Budget_Project Cost by Component_Communications Support_Percentage of Appraisal_percent</t>
  </si>
  <si>
    <t>Budget_Project Cost by Component_Pilot Initiatives_Percentage of Appraisal_percent</t>
  </si>
  <si>
    <t>Budget_Project Costs by Procurement Arragements_Civil Works_ICB_USD_Million</t>
  </si>
  <si>
    <t>Budget_Project Costs by Procurement Arragements_Civil Works_NCB_USD_Million</t>
  </si>
  <si>
    <t>Budget_Project Costs by Procurement Arragements_Civil Works_Other 2/_USD_Million</t>
  </si>
  <si>
    <t>Budget_Project Costs by Procurement Arragements_Civil Works_Total Cost_USD_Million</t>
  </si>
  <si>
    <t>Budget_Project Costs by Procurement Arragements_Civil Works_ICB_IDA_USD_Million</t>
  </si>
  <si>
    <t>Budget_Project Costs by Procurement Arragements_Civil Works_NCB_IDA_USD_Million</t>
  </si>
  <si>
    <t>Budget_Project Costs by Procurement Arragements_Civil Works_Other 2/_IDA_USD_Million</t>
  </si>
  <si>
    <t>Budget_Project Costs by Procurement Arragements_Civil Works_Total Cost_IDA_USD_Million</t>
  </si>
  <si>
    <t>Budget_Project Costs by Procurement Arragements_Vehicles_ICB_USD_Million</t>
  </si>
  <si>
    <t>Budget_Project Costs by Procurement Arragements_Vehicles_NCB_USD_Million</t>
  </si>
  <si>
    <t>Budget_Project Costs by Procurement Arragements_Vehicles_Other 2/_USD_Million</t>
  </si>
  <si>
    <t>Budget_Project Costs by Procurement Arragements_Vehicles_Total Cost_USD_Million</t>
  </si>
  <si>
    <t>Budget_Project Costs by Procurement Arragements_Vehicles_ICB_IDA_USD_Million</t>
  </si>
  <si>
    <t>Budget_Project Costs by Procurement Arragements_Vehicles_NCB_IDA_USD_Million</t>
  </si>
  <si>
    <t>Budget_Project Costs by Procurement Arragements_Vehicles_Other 2/_IDA_USD_Million</t>
  </si>
  <si>
    <t>Budget_Project Costs by Procurement Arragements_Vehicles_Total Cost_IDA_USD_Million</t>
  </si>
  <si>
    <t>Budget_Project Costs by Procurement Arragements_Plant and Equipment_ICB_USD_Million</t>
  </si>
  <si>
    <t>Budget_Project Costs by Procurement Arragements_Plant and Equipment_NCB_USD_Million</t>
  </si>
  <si>
    <t>Budget_Project Costs by Procurement Arragements_Plant and Equipment_Other 2/_USD_Million</t>
  </si>
  <si>
    <t>Budget_Project Costs by Procurement Arragements_Plant and Equipment_Total Cost_USD_Million</t>
  </si>
  <si>
    <t>Budget_Project Costs by Procurement Arragements_Plant and Equipment_ICB_IDA_USD_Million</t>
  </si>
  <si>
    <t>Budget_Project Costs by Procurement Arragements_Plant and Equipment_NCB_IDA_USD_Million</t>
  </si>
  <si>
    <t>Budget_Project Costs by Procurement Arragements_Plant and Equipment_Other 2/_IDA_USD_Million</t>
  </si>
  <si>
    <t>Budget_Project Costs by Procurement Arragements_Plant and Equipment_Total Cost_IDA_USD_Million</t>
  </si>
  <si>
    <t>Budget_Project Costs by Procurement Arragements_training studies and technical assistance_ICB_USD_Million</t>
  </si>
  <si>
    <t>Budget_Project Costs by Procurement Arragements_training studies and technical assistance_NCB_USD_Million</t>
  </si>
  <si>
    <t>Budget_Project Costs by Procurement Arragements_training studies and technical assistance_Other 2/_USD_Million</t>
  </si>
  <si>
    <t>Budget_Project Costs by Procurement Arragements_training studies and technical assistance_Total Cost_USD_Million</t>
  </si>
  <si>
    <t>Budget_Project Costs by Procurement Arragements_training studies and technical assistance_ICB_IDA_USD_Million</t>
  </si>
  <si>
    <t>Budget_Project Costs by Procurement Arragements_training studies and technical assistance_NCB_IDA_USD_Million</t>
  </si>
  <si>
    <t>Budget_Project Costs by Procurement Arragements_training studies and technical assistance_Other 2/_IDA_USD_Million</t>
  </si>
  <si>
    <t>Budget_Project Costs by Procurement Arragements_training studies and technical assistance_Total Cost_IDA_USD_Million</t>
  </si>
  <si>
    <t>Budget_Project Costs by Procurement Arragements_pilot initiatives_ICB_USD_Million</t>
  </si>
  <si>
    <t>Budget_Project Costs by Procurement Arragements_pilot initiatives_NCB_USD_Million</t>
  </si>
  <si>
    <t>Budget_Project Costs by Procurement Arragements_pilot initiatives_Other 2/_USD_Million</t>
  </si>
  <si>
    <t>Budget_Project Costs by Procurement Arragements_pilot initiatives_Total Cost_USD_Million</t>
  </si>
  <si>
    <t>Budget_Project Costs by Procurement Arragements_pilot initiatives_ICB_IDA_USD_Million</t>
  </si>
  <si>
    <t>Budget_Project Costs by Procurement Arragements_pilot initiatives_NCB_IDA_USD_Million</t>
  </si>
  <si>
    <t>Budget_Project Costs by Procurement Arragements_pilot initiatives_Other 2/_IDA_USD_Million</t>
  </si>
  <si>
    <t>Budget_Project Costs by Procurement Arragements_pilot initiatives_Total Cost_IDA_USD_Million</t>
  </si>
  <si>
    <t>Budget_Project Costs by Procurement Arragements_Recurrent Operating Costs_ICB_USD_Million</t>
  </si>
  <si>
    <t>Budget_Project Costs by Procurement Arragements_Recurrent Operating Costs_NCB_USD_Million</t>
  </si>
  <si>
    <t>Budget_Project Costs by Procurement Arragements_Recurrent Operating Costs_Other 2/_USD_Million</t>
  </si>
  <si>
    <t>Budget_Project Costs by Procurement Arragements_Recurrent Operating Costs_Total Cost_USD_Million</t>
  </si>
  <si>
    <t>Budget_Project Costs by Procurement Arragements_Recurrent Operating Costs_ICB_IDA_USD_Million</t>
  </si>
  <si>
    <t>Budget_Project Costs by Procurement Arragements_Recurrent Operating Costs_NCB_IDA_USD_Million</t>
  </si>
  <si>
    <t>Budget_Project Costs by Procurement Arragements_Recurrent Operating Costs_Other 2/_IDA_USD_Million</t>
  </si>
  <si>
    <t>Budget_Project Costs by Procurement Arragements_Recurrent Operating Costs_Total Cost_IDA_USD_Million</t>
  </si>
  <si>
    <t>Budget_Project Costs by Procurement Arragements_Total_ICB_USD_Million</t>
  </si>
  <si>
    <t>Budget_Project Costs by Procurement Arragements_Total_NCB_USD_Million</t>
  </si>
  <si>
    <t>Budget_Project Costs by Procurement Arragements_Total_Other 2/_USD_Million</t>
  </si>
  <si>
    <t>Budget_Project Costs by Procurement Arragements_Total_Total Cost_USD_Million</t>
  </si>
  <si>
    <t>Budget_Project Costs by Procurement Arragements_Total_ICB_IDA_USD_Million</t>
  </si>
  <si>
    <t>Budget_Project Costs by Procurement Arragements_Total_NCB_IDA_USD_Million</t>
  </si>
  <si>
    <t>Budget_Project Costs by Procurement Arragements_Total_Other 2/_IDA_USD_Million</t>
  </si>
  <si>
    <t>Budget_Project Costs by Procurement Arragements_Total_Total Cost_IDA_USD_Million</t>
  </si>
  <si>
    <t>Second National Agricultural Extension Project</t>
  </si>
  <si>
    <t>1996-2001</t>
  </si>
  <si>
    <t xml:space="preserve">to continue to improve the delivery of extension services to smallholder farmers for increasing their incomes and productivity, while improving its relevance, sustainability and cost effectiveness </t>
  </si>
  <si>
    <t>2025 - Implementation Completion Report</t>
  </si>
  <si>
    <t>Arusha, Morogoro</t>
  </si>
  <si>
    <t>Morogoro</t>
  </si>
  <si>
    <t>Mwanza</t>
  </si>
  <si>
    <t>Shinyanga</t>
  </si>
  <si>
    <t>Tabora</t>
  </si>
  <si>
    <t>Sokoine University of Agriculture</t>
  </si>
  <si>
    <t>Budget_Total</t>
  </si>
  <si>
    <t>Budget_Maximum CIDA Contribution</t>
  </si>
  <si>
    <t>Budget_Health Policy and administrative management</t>
  </si>
  <si>
    <t>Budget_nutrition</t>
  </si>
  <si>
    <t>Budget_basic health care</t>
  </si>
  <si>
    <t>Budget_family planning</t>
  </si>
  <si>
    <t>Budget_reproductive health care</t>
  </si>
  <si>
    <t>Budget_Personnel development for population and reproductive health</t>
  </si>
  <si>
    <t>Budget_Basic health care</t>
  </si>
  <si>
    <t>Budget_Health policy and administrative management</t>
  </si>
  <si>
    <t>Budget_Health personnel development</t>
  </si>
  <si>
    <t>Budget_monitoring</t>
  </si>
  <si>
    <t>Budget_Amount financed to fund project Million</t>
  </si>
  <si>
    <t>Budget_Amount funded towards Inclusive Health Services in Tanzania Million</t>
  </si>
  <si>
    <t>Budget_Amount funded to SIKKA for Improved Accountability in the Health and HIV/AIDS Sectors  Million</t>
  </si>
  <si>
    <t>Budget_Total amount awarded to Government of Tanzania - Ministry of Finance_2016</t>
  </si>
  <si>
    <t>Budget_Total amount awarded to Government of Tanzania - Ministry of Finance and Economic Affairs_2016</t>
  </si>
  <si>
    <t xml:space="preserve">Budget_Maximum CIDA Contribution </t>
  </si>
  <si>
    <t>Budget_Maximum CIDA contribution</t>
  </si>
  <si>
    <t>Budget_2008 CIDA Development Grant to WFP</t>
  </si>
  <si>
    <t>Budget_2009 CIDA Development Grant to WFP</t>
  </si>
  <si>
    <t>Budget_2010 CIDA Development Grant to WFP</t>
  </si>
  <si>
    <t>Budget_Total_CIDA</t>
  </si>
  <si>
    <t>Budget_Max CIDA Contribution</t>
  </si>
  <si>
    <t>Housing units constructed and occupied within specified time and
allocated budget</t>
  </si>
  <si>
    <t>Families provided with safe drinking water and sanitation_IDPs</t>
  </si>
  <si>
    <t>Families provided with safe drinking water and sanitation_Non-IDPs</t>
  </si>
  <si>
    <t>Total latrines
constructed</t>
  </si>
  <si>
    <t>Latrines
constructed for IDPs</t>
  </si>
  <si>
    <t>Latrines
constructed for Non-IDPs</t>
  </si>
  <si>
    <t>Beneficiaries of completed
houses constructed
toilets using
housing grant</t>
  </si>
  <si>
    <t>Settlement
plans prepared</t>
  </si>
  <si>
    <t>Housing support cash grants disbursed</t>
  </si>
  <si>
    <t>Roads surfaced/ roads in good condition in year 4 of the project_kilometeres</t>
  </si>
  <si>
    <t>Improved Housing Units</t>
  </si>
  <si>
    <t>People in Project area with access to improved
water sources</t>
  </si>
  <si>
    <t>Outcome_homeowner compliance with technical standards_percent</t>
  </si>
  <si>
    <t>Outcome_Number of land related issues resolved_Percent</t>
  </si>
  <si>
    <t>Budget_Total Budget_XDR_million</t>
  </si>
  <si>
    <t>Budget_Restructuring_2009_USD_millions</t>
  </si>
  <si>
    <t>Budget_Housing_USD_millions</t>
  </si>
  <si>
    <t>Budget_Water, Sanitation, Environment Mitigation, and Settlement Plans_USD_millions</t>
  </si>
  <si>
    <t xml:space="preserve">Puttalam Housing Project </t>
  </si>
  <si>
    <t>To support the integration of IDPs in
Puttalam by upgrading and improving their habitat, water and sanitation facilities of both
IDPs and select non-IDPs, and providing eligible IDPs in refugee camps with housing.</t>
  </si>
  <si>
    <t>1001 - Implementation Completion and Results Report</t>
  </si>
  <si>
    <t xml:space="preserve">Puttalam </t>
  </si>
  <si>
    <t>People in rural areas provided with access to improved water sources</t>
  </si>
  <si>
    <t>Improved Water points constructed or rehabilitated</t>
  </si>
  <si>
    <t>Water supply subprojects completed and operational</t>
  </si>
  <si>
    <t>Latrines constructed and operational</t>
  </si>
  <si>
    <t>Outcome_Beneficiaries satisfied with completed systems_percent</t>
  </si>
  <si>
    <t>Budget_Total Budget_2011_XDR_millions</t>
  </si>
  <si>
    <t>Budget_Physical Investments_USD_millions</t>
  </si>
  <si>
    <t>Budget_Implementation Support_USD_millions</t>
  </si>
  <si>
    <t>Budget_Program Management and Capacity Building_USD_millions</t>
  </si>
  <si>
    <t>Budget_North East Provincial Council_USD_millions</t>
  </si>
  <si>
    <t>Second Community Water Supply and Sanitation Project</t>
  </si>
  <si>
    <t>2001 - 2010</t>
  </si>
  <si>
    <t>To increase service coverage and achieve effective and sustained use of water and
sanitation services in rural communities in Sri Lanka.</t>
  </si>
  <si>
    <t>1002 - Implementation Completion and Results Report</t>
  </si>
  <si>
    <t>Trincomalee and Ampara districts</t>
  </si>
  <si>
    <t>Efforts to Assist People affected by the Conflict</t>
  </si>
  <si>
    <t>Budget_Total Donated_USD</t>
  </si>
  <si>
    <t>Sri Lanka Surgical Support</t>
  </si>
  <si>
    <t>2008 - 2010</t>
  </si>
  <si>
    <t>To provide quality general and emergency surgical care in Vavuniya District Hospital</t>
  </si>
  <si>
    <t>1092 - Webpage</t>
  </si>
  <si>
    <t>Vavuniya District</t>
  </si>
  <si>
    <t>Efforts to provide food to people in conflict areas_people</t>
  </si>
  <si>
    <t>Budget_Total Donated_USD_million</t>
  </si>
  <si>
    <t>Canadian International Development Agency (CIDA) </t>
  </si>
  <si>
    <t>Food Aid in Sri Lanka</t>
  </si>
  <si>
    <t>2007 - 2008</t>
  </si>
  <si>
    <t xml:space="preserve">To help the World Food Programme (WFP) protect the food security of vulnerable populations in conflict-affected areas, where displacement, isolation and deteriorating security situations remain key challenges. </t>
  </si>
  <si>
    <t>1093 - Webpage</t>
  </si>
  <si>
    <t>Budget_Maximum Contribution_currency unspecified</t>
  </si>
  <si>
    <t>Sri Lanka Emergency Medical Support - Doctors Without Borders 2009</t>
  </si>
  <si>
    <t>Responding to the health and medical needs of the internally displaced population located at Menik Farm camp in Vavuniya District, Northern Sri Lanka, through the establishment of a field emergency surgical hospital.</t>
  </si>
  <si>
    <t>1081 - Webpage</t>
  </si>
  <si>
    <t xml:space="preserve"> Food Assistance to Internally Displaced Persons in Sri Lanka - World Food Programme 2009</t>
  </si>
  <si>
    <t>Help meet urgent food assistance needs, thereby helping to mitigate and prevent hunger, and assist in the protection of livelihoods.</t>
  </si>
  <si>
    <t>1082 - Webpage</t>
  </si>
  <si>
    <t>Vocational training providers receiving materials to improve methodology</t>
  </si>
  <si>
    <t>Outcome_employers providing placements for vocational training graduates</t>
  </si>
  <si>
    <t>Outcome_% of  first cohort employed</t>
  </si>
  <si>
    <t>Outcome_increase in average salary of trainees_CDN$</t>
  </si>
  <si>
    <t>PRET - Opportunities for Training in Needed Skills</t>
  </si>
  <si>
    <t xml:space="preserve"> Build on the success of previous PRET initiatives. It moves beyond the provision of training to focus on the priorities set out in Sri Lanka's ten-year development plan and the Ministry of Vocational and Technical Training's ten-year plan, which provides the necessary conditions for sustainable vocational training opportunities as a means to combat poverty reduction. </t>
  </si>
  <si>
    <t>1083 - Webpage</t>
  </si>
  <si>
    <t xml:space="preserve">Outcome_% districts with IMR 12.2/1,000 (national average) or lower </t>
  </si>
  <si>
    <t xml:space="preserve">Outcome_% districts with MMR 46.9/100,000 (national average) or lower </t>
  </si>
  <si>
    <t xml:space="preserve">Outcome_% of pregnant women with anemia </t>
  </si>
  <si>
    <t xml:space="preserve">Outcome_% districts with injection-site abscess rate of 10/100,000 doses of DPT or less </t>
  </si>
  <si>
    <t xml:space="preserve">Outcome_% of institutional deliveries in teaching / specialist hospitals </t>
  </si>
  <si>
    <t>Outcome_Bed occupancy rate disaggregated by higher level hospitals (General Hospitals and above) _%</t>
  </si>
  <si>
    <t>Outcome_Bed occupancy rate disaggregated by lower level hospitals (Base hospitals and below)_%</t>
  </si>
  <si>
    <t xml:space="preserve">Outcome_% of lower level hospitals (base hospitals and below) with emergency treatment units </t>
  </si>
  <si>
    <t xml:space="preserve">Outcome_Proportion of women over 35 years screened using PAP smears (for cervical cancer) per 100,000 women </t>
  </si>
  <si>
    <t xml:space="preserve">Outcome_% of pregnant women screened for anemia </t>
  </si>
  <si>
    <t xml:space="preserve">Outcome_% of districts with a set of life saving equipment for neonates </t>
  </si>
  <si>
    <t xml:space="preserve">Outcome_% of districts with Program Management Centers (PMCs) established and accredited </t>
  </si>
  <si>
    <t xml:space="preserve">Outcome_% of women screened for anemia in MCH during the 1st trimester </t>
  </si>
  <si>
    <t xml:space="preserve">Outcome_% of anemic pregnant women receiving treatment </t>
  </si>
  <si>
    <t xml:space="preserve">Outcome_% of districts completing monthly AEFI surveillance report on time </t>
  </si>
  <si>
    <t xml:space="preserve">Outcome_% of public health and hospital staff trained about health care waste management in a pilot province </t>
  </si>
  <si>
    <t xml:space="preserve">Outcome_% of provincially managed health facilities practicing #5S# approach to quality improvement </t>
  </si>
  <si>
    <t xml:space="preserve">Outcome_% of districts conducting at least 10 well women screening clinics </t>
  </si>
  <si>
    <t xml:space="preserve">Outcome_% of Project expenditures incurred by the Provincially managed health sector </t>
  </si>
  <si>
    <t xml:space="preserve">Outcome_% of districts presenting annual financial and physical progress report within 6 months after financial year </t>
  </si>
  <si>
    <t xml:space="preserve">Outcome_Proportion of hospitals in Colombo Area with functional Health Care Waste Management System </t>
  </si>
  <si>
    <t xml:space="preserve">Outcome_Proportion of selected Divisional Areas producing quarterly nutrition surveillance reports </t>
  </si>
  <si>
    <t xml:space="preserve">Outcome_Number of clinical guidelines developed </t>
  </si>
  <si>
    <t xml:space="preserve">Outcome_% of influenza surveillance centers preparing quarterly reports regularly </t>
  </si>
  <si>
    <t>Budget_component 1 support to district health authorities_million USD</t>
  </si>
  <si>
    <t>Budget_component 2_ support to central programs and hospitals_million USD</t>
  </si>
  <si>
    <t>Budget_component 3_ support to policy making_million USD</t>
  </si>
  <si>
    <t>Budget_component 3_ project management_million USD</t>
  </si>
  <si>
    <t>Budget_reallocations (tsunami)_million USD</t>
  </si>
  <si>
    <t>Budget_reallocations (avian flu)_million USD</t>
  </si>
  <si>
    <t>Budget_additional financing (decentralized services)_million USD</t>
  </si>
  <si>
    <t>Budget_additional financing (support to stewardship functions)_million USD</t>
  </si>
  <si>
    <t>Budget_total project costs_million USD</t>
  </si>
  <si>
    <t>World bank</t>
  </si>
  <si>
    <t xml:space="preserve">Health Sector Development Project (HSDP) </t>
  </si>
  <si>
    <t xml:space="preserve">To contribute to improvements in efficiency, utilization, equity of access to, and quality of public health sector health services in Sri Lanka, with a particular focus on district and provincial level. </t>
  </si>
  <si>
    <t>1003 - Implementation completion and results report</t>
  </si>
  <si>
    <t xml:space="preserve">Outcome_HIV prevalence rate in the general population (i.e. women attending antenatal clinics and blood donors)_% </t>
  </si>
  <si>
    <t>Outcome_HIV prevalence rate among sex workers_%</t>
  </si>
  <si>
    <t>Outcome_National average TB treatment success rate (surpasses global target of 85%)_%</t>
  </si>
  <si>
    <t>Outcome_Condom use among sex workers (brothels)_%</t>
  </si>
  <si>
    <t>Outcome_Condom use among sex workers (massage parlors)_%</t>
  </si>
  <si>
    <t>Outcome_Condom use among sex workers (street based)_%</t>
  </si>
  <si>
    <t>Outcome_Condom use among sex workers (karaoke parlors)_%</t>
  </si>
  <si>
    <t>Outcome_DOTS coverage_%</t>
  </si>
  <si>
    <t>Outcome_Voluntary blood donation_%</t>
  </si>
  <si>
    <t>Outcome_% of HIV patients receiving ART out of those who need it (measured against an estimated denominator of 500 persons needing ART)_%</t>
  </si>
  <si>
    <t>Outcome_ % of HIV patients receiving ART of those who need it as determined by government estimates. _%</t>
  </si>
  <si>
    <t>Outcome_Proportion of NGO-implemented subprojects targeting most at risk populations (sex workers, men-having-sex-with-men, and intravenous drug users)._%</t>
  </si>
  <si>
    <t>Budget_Component 1_HIV Prevention_million USD</t>
  </si>
  <si>
    <t>Budget_Component 2_enhancing leadership_million USD</t>
  </si>
  <si>
    <t>Budget_Component 3_institutional strengthening_million USD</t>
  </si>
  <si>
    <t>Budget_Total project costs_million USD</t>
  </si>
  <si>
    <t>Sri Lanka - National HIV/AIDS Prevention Project</t>
  </si>
  <si>
    <t>To reduce the spread of HIV/AIDS among highly vulnerable subpopulations and the  public at large</t>
  </si>
  <si>
    <t>1005 - Implementation completion and results report</t>
  </si>
  <si>
    <t>Colombo</t>
  </si>
  <si>
    <t>Outcome_Rehabilitation of Irrigation Schemes (completed)</t>
  </si>
  <si>
    <t>Outcome_Community based organizations reactivated, created or strengthened</t>
  </si>
  <si>
    <t>Outcome_Community based organizations (farmers organizations) reactivated, created or strengthened</t>
  </si>
  <si>
    <t>Outcome_Community based organizations (rural development societies) reactivated, created or strengthened</t>
  </si>
  <si>
    <t>Outcome_Community based organizations (women's rural development societies) reactivated, created or strengthened</t>
  </si>
  <si>
    <t>Outcome_Rural roads rehabilitated_km of roads</t>
  </si>
  <si>
    <t>Outcome_Drinking water wells constructed</t>
  </si>
  <si>
    <t>Outcome_Drinking water wells handed over</t>
  </si>
  <si>
    <t>Outcome_Community buildings constructed</t>
  </si>
  <si>
    <t>Outcome_Livelihood support activities completed with cash loans</t>
  </si>
  <si>
    <t>Sri Lanka - North-East Irrigated Agricultural Project</t>
  </si>
  <si>
    <t xml:space="preserve">To help conflict affected communities in the North-East and adjoining areas to re-establish at least a subsistence level of production and community-based services through provision of assistance for jump-starting agricultural and small-scale reconstruction activities, and build the capacity of such communities for sustainable social and economic reintegration. </t>
  </si>
  <si>
    <t>1006 - Implementation completion and results report</t>
  </si>
  <si>
    <t xml:space="preserve">Length of roads rehabilitated_km </t>
  </si>
  <si>
    <t xml:space="preserve">Total length of roads rehabilitated_km </t>
  </si>
  <si>
    <t>Bus Shelters Built</t>
  </si>
  <si>
    <t xml:space="preserve">Efforts to develop and approve maintenance strategy </t>
  </si>
  <si>
    <t>Efforts to develop annual maintenance plan in all provinces</t>
  </si>
  <si>
    <t>Efforts to develop 3-year investment plan</t>
  </si>
  <si>
    <t>Km of roads receiving routine maintenance annually_km</t>
  </si>
  <si>
    <t xml:space="preserve">Total  kmof roads receiving routine maintenance annually_km </t>
  </si>
  <si>
    <t>Efforts to build  in-house capacity of PRDDs in safeguards and fiduciary management</t>
  </si>
  <si>
    <t>Number of participants benefitting from training programs (local and abroad) in safeguards and fiduciary management</t>
  </si>
  <si>
    <t>Efforts to develop, rolled in and use Road Asset Management System (RAMS) by PRDDs</t>
  </si>
  <si>
    <t xml:space="preserve">Efforts to identify requirements for RAMs suitable for the needs of the province </t>
  </si>
  <si>
    <t>Efforts to meet milestone in project related GAAP of third party technical audit</t>
  </si>
  <si>
    <t xml:space="preserve">Efforts to meet milestone in project related GAAP of  disclosure of project information </t>
  </si>
  <si>
    <t xml:space="preserve">Efforts to meet milestone in project related GAAP of independent construction supervision services </t>
  </si>
  <si>
    <t>Efforts to meet milestone in project related GAAP of procurement thresholds for
prior and post reviews</t>
  </si>
  <si>
    <t>Efforts to meet milestone in project related GAAP of progress monitoring 
prior and post reviews</t>
  </si>
  <si>
    <t>Efforts to meet milestone in project related GAAP of national and
provincial steering committees</t>
  </si>
  <si>
    <t>Efforts to meet milestone in project related GAAP of community consultations</t>
  </si>
  <si>
    <t>Efforts to meet milestone in project related GAAP of independent financial audits</t>
  </si>
  <si>
    <t xml:space="preserve">Efforts to establish grievance redressal mechanism </t>
  </si>
  <si>
    <t>Outcome_Percentage reduction in average travel time by targeted beneficiaries on project roads_percent</t>
  </si>
  <si>
    <t>Outcome_Total average travel time by targeted beneficiaries on porject roads in 2015_minutes</t>
  </si>
  <si>
    <t>Outcome_Percent increase in roads in good and fair condition as a share of total classified roads_percentage</t>
  </si>
  <si>
    <t>Outcome_Percentage increase in the level of satisfaction from road users and communities along the project road_percentage
corridors</t>
  </si>
  <si>
    <t>Outcome_Combined economic rate of return for all three provinces when reduction in post-harvest is included_percentage</t>
  </si>
  <si>
    <t>Outcome_Combined economic rate of return for all three provinces when reduction in post-harvest is excluded_percentage</t>
  </si>
  <si>
    <t>Outcome_Economic rate of return for Uva Province when reduction in post-harvest is included_percentage</t>
  </si>
  <si>
    <t>Outcome_Economic rate of return for Uva Province when reduction in post-harvest is excluded_percentage</t>
  </si>
  <si>
    <t>Outcome_Economic rate of return for Eastern Province when reduction in post-harvest is included_percentage</t>
  </si>
  <si>
    <t>Outcome_Economic rate of return for Eastern Province when reduction in post-harvest is excluded_percentage</t>
  </si>
  <si>
    <t>Outcome_Economic rate of return for Northern Province when reduction in post-harvest is included_percentage</t>
  </si>
  <si>
    <t>Outcome_Economic rate of return for Northern Province when reduction in post-harvest is excluded_percentage</t>
  </si>
  <si>
    <t>Outcome_Combined net-present value (NPV) of the project when reduction in post-harvest losses is included_USD</t>
  </si>
  <si>
    <t>Outcome_Combined net-present value (NPV) of the project when reduction in post-harvest losses is excluded_USD</t>
  </si>
  <si>
    <t>Outcome_Net-present value (NPV) of the project for Uva Province when reduction in post-harvest losses is included_USD</t>
  </si>
  <si>
    <t>Outcome_Net-present value (NPV) of the project for Uva Province when reduction in post-harvest losses is excluded_USD</t>
  </si>
  <si>
    <t>Outcome_Net-present value (NPV) of the project for Eastern Province when reduction in post-harvest losses is included_USD</t>
  </si>
  <si>
    <t>Outcome_Net-present value (NPV) of the project for Eastern Province when reduction in post-harvest losses is excluded_USD</t>
  </si>
  <si>
    <t>Outcome_Net-present value (NPV) of the project for Northern Province when reduction in post-harvest losses is included_USD</t>
  </si>
  <si>
    <t>Outcome_Net-present value (NPV) of the project for Northerm Province when reduction in post-harvest losses is excluded_USD</t>
  </si>
  <si>
    <t>Budget_Rehabilitation of Provincial Roads_USD</t>
  </si>
  <si>
    <t>Budget_Maintenance program_USD</t>
  </si>
  <si>
    <t>Budget_Implementation Support and Capacity Building_USD</t>
  </si>
  <si>
    <t>Budget_Total lending staff cost_USD</t>
  </si>
  <si>
    <t>Budget_Total suvervision/ICR staff cost_USD</t>
  </si>
  <si>
    <t>Provincial Roads Project</t>
  </si>
  <si>
    <t>2009 - 2015</t>
  </si>
  <si>
    <t>To improve access to socio-economic centers in Eastern, Northern and Uva Provinces, through the sustainable management of improved road infrastructure.</t>
  </si>
  <si>
    <t xml:space="preserve">1019 - Implementation Completion and Results Report, 1019 - Project Information </t>
  </si>
  <si>
    <t>Uva Province</t>
  </si>
  <si>
    <t>Eastern Province</t>
  </si>
  <si>
    <t>Northern Province</t>
  </si>
  <si>
    <t>Northern Province, Eastern Province</t>
  </si>
  <si>
    <t xml:space="preserve">Eastern Province </t>
  </si>
  <si>
    <t>Eastern Province, Nothern Province</t>
  </si>
  <si>
    <t xml:space="preserve">Uva Province </t>
  </si>
  <si>
    <t xml:space="preserve">Northern Province </t>
  </si>
  <si>
    <t>United Nations Development Programme</t>
  </si>
  <si>
    <t>Sustainable Recovery of Natural Resources of Tsunami</t>
  </si>
  <si>
    <t>Developing and implementing environmental management plans and supporting the community management of ecosystems by the people affected by the Tsunami whose livelihoods depend on the sustainability of the ecosystem.</t>
  </si>
  <si>
    <t>1039 - Webpage</t>
  </si>
  <si>
    <t>Budget_Expense</t>
  </si>
  <si>
    <t>Number of GPs trained by using Distance Learning Package</t>
  </si>
  <si>
    <t>Number of consultants and MOs sensitized in Private sector</t>
  </si>
  <si>
    <t>Number of Microscopists trained in the Private Sector</t>
  </si>
  <si>
    <t>Number of Health administrative Districts that have implemented PPM strategy N</t>
  </si>
  <si>
    <t>Number of Health administrative Districts that have implemented PPM strategy D</t>
  </si>
  <si>
    <t>Percentage of Health administrative Districts that have implemented PPM strategy</t>
  </si>
  <si>
    <t>Number of people (policy makers, administrators of unlinked public health facilities, managers of private estates, religious leaders etc) reached through advocacy programs</t>
  </si>
  <si>
    <t xml:space="preserve">Number of people (health staff and community members) trained in DOTS </t>
  </si>
  <si>
    <t>Number of districts reporting CTBC activities within the previous quarter</t>
  </si>
  <si>
    <t>Budget_Total disbursed by TGF_USD</t>
  </si>
  <si>
    <t xml:space="preserve">Global Fund </t>
  </si>
  <si>
    <t>Strengthening Tuberculosis control efforts by widening the scope of DOTS to reach the marginalized and the vulnerable populations in Sri Lanka</t>
  </si>
  <si>
    <t>2008 -2010</t>
  </si>
  <si>
    <t>To scale up the activities to reduce TB sickness and death, including among people living with HIV, and prevent the emergence of further drug resistance. Objectives include promotion of a  single national TB control program implemented through all health care providers, interventions to address HIV-related TB and multidrug-resistant TB, as well as increased access to better quality DOTS services to enhance case finding and treatment success among all TB patients. In addition, the program aims to empower communities to become an inherent part of the TB control efforts.</t>
  </si>
  <si>
    <t>1058 - Grant Performance Report</t>
  </si>
  <si>
    <t>Percentage of total budget spent on material relief assistance and services</t>
  </si>
  <si>
    <t>Percentage of total budget spent on relief co-ordination; protection and support services</t>
  </si>
  <si>
    <t>Percentage of total budget spent on infectios disease control</t>
  </si>
  <si>
    <t xml:space="preserve">Percentage of total budget spent on basic nutrition </t>
  </si>
  <si>
    <t>Budget_Total spent to date_GBP</t>
  </si>
  <si>
    <t>Department for International Development</t>
  </si>
  <si>
    <t>Sri Lanka Conflict Oct 2008 - 2009</t>
  </si>
  <si>
    <t>To support Humanitarian Agencies providing Protection and Assistance for the victims of armed conflict</t>
  </si>
  <si>
    <t>1060 - Webpage</t>
  </si>
  <si>
    <t>Sri Lanka 2009 Humanitarian and Early Recovery Programme</t>
  </si>
  <si>
    <t>The timely return of the internally displaced persons (IDPs) will depend on ensuring areas are made safe from mine contamination, that there is adequate and informed return planning and that communities are rapidly rebuilt and especially that families can regain their livelihoods</t>
  </si>
  <si>
    <t>1061 - Webpage</t>
  </si>
  <si>
    <t>Infrastructure Service Delivery_USD (million)</t>
  </si>
  <si>
    <t>Institutionalizing Accountabilities_USD (million)</t>
  </si>
  <si>
    <t>Rural roads rehabilitated_km</t>
  </si>
  <si>
    <t>Additional funding as result of shortfall in counterpart funding_USD (million)</t>
  </si>
  <si>
    <t>Waste collection facilities constructed/rehabilitated</t>
  </si>
  <si>
    <t>Rural electrification constructed/rehabilitated_km</t>
  </si>
  <si>
    <t>Maternity homes and markets constructed and rehabilitated</t>
  </si>
  <si>
    <t>Capital grants released against allocation_%</t>
  </si>
  <si>
    <t>Playgrounds and nurseries constructed and rehabilitated</t>
  </si>
  <si>
    <t>Water points constructed and rehabilitated</t>
  </si>
  <si>
    <t>Drainage systems constructed_meter (m)</t>
  </si>
  <si>
    <t>Outcome_community water points constructed or rehabilitated</t>
  </si>
  <si>
    <t>Outcome_new piped household water connections</t>
  </si>
  <si>
    <t>Budget_Assessments and Evaluation_USD (million)</t>
  </si>
  <si>
    <t>Budget_Project Management_USD (million)</t>
  </si>
  <si>
    <t>Budget_Building Capacities_USD (million)</t>
  </si>
  <si>
    <t>North East Local Services Improvement Project (NELSIP)</t>
  </si>
  <si>
    <t>2010 - 2016 (ongoing)</t>
  </si>
  <si>
    <t xml:space="preserve">The primary development objective of the project is to improve the delivery of local infrastructure services by local authorities in the Northern and Eastern Provinces of Sri Lanka in an accountable and responsive manner. </t>
  </si>
  <si>
    <t>Latrines provided</t>
  </si>
  <si>
    <t>WS schemes completed</t>
  </si>
  <si>
    <t>Households with water connection established</t>
  </si>
  <si>
    <t>Outcome_families with access to water connection</t>
  </si>
  <si>
    <t>Outcome_households with access to latrine</t>
  </si>
  <si>
    <t>Budget_Total grant money disbursed_USD (million)</t>
  </si>
  <si>
    <t>LK North and East Pilot WASH for Post-Conflict Resettle (NEP WASH)</t>
  </si>
  <si>
    <t>2011 - 2014</t>
  </si>
  <si>
    <t>The Project Development objective is to increase accessibility to safe and sustainable pipe borne water supply and sanitation to complement post-conflict housing reconstruction interventions in a selected number of rural communities within two districts of the northern and eastern provinces of Sri Lanka. In doing so, the project will also pilot viable mechanisms to strengthen institutional systems to deliver local level WASH services, eventually generating lessons and replicable models to contribute to the overall improvement of hygiene practices and to the overall quality of life of communities of returnees.</t>
  </si>
  <si>
    <t>Budget_Amount disbursed_USD (million)</t>
  </si>
  <si>
    <t>Health Services Project</t>
  </si>
  <si>
    <t>1997 - 2002</t>
  </si>
  <si>
    <t>Human rights sector group_% of project budget</t>
  </si>
  <si>
    <t>Public sector policy and administrative management_% of project budget</t>
  </si>
  <si>
    <t>Budget_Total project budget_GBP</t>
  </si>
  <si>
    <t>Disabled Rights Sri Lanka CSCF311</t>
  </si>
  <si>
    <t>To support the empowerment of disabled men and women to be active and valued contributors to the development process in order to alleviate poverty.</t>
  </si>
  <si>
    <t>1062 - Webpage</t>
  </si>
  <si>
    <t>Democratic participation and civil society group_% of project budget</t>
  </si>
  <si>
    <t>Agricultural policy and administrative management group_% of total project budget</t>
  </si>
  <si>
    <t>Agricultural land resources group_% of total project budget</t>
  </si>
  <si>
    <t>Improving Rural Livelihoods of Poor Small Farmers CSCF301</t>
  </si>
  <si>
    <t xml:space="preserve">To build local capacities of small farmers and farmer organizations, enabling them to demand their right to food, land, water, and seeds and propose concrete alternatives to policymakers. </t>
  </si>
  <si>
    <t>1063 - Webpage</t>
  </si>
  <si>
    <t>Efforts to improve the production of resettled farmers, seed producers, nursery keepers, primary processors, and collectors</t>
  </si>
  <si>
    <t>Efforts to integrate businesses into markets, while addressing gender gaps</t>
  </si>
  <si>
    <t>Agricultural development_% of private sector development</t>
  </si>
  <si>
    <t>Agricultural training_% of private sector development</t>
  </si>
  <si>
    <t>Agricultural inputs_% of private sector development</t>
  </si>
  <si>
    <t>Food crop production_% of private sector development</t>
  </si>
  <si>
    <t>Agro-economic Development Project (ADP) -FAO</t>
  </si>
  <si>
    <t>This project aims to support sustainable agro-economic development in northern Sri Lanka and to create a strengthened enabling environment for agri-businesses. </t>
  </si>
  <si>
    <t>1070 - Webpage</t>
  </si>
  <si>
    <t>Efforts to work with training providers to develop relevant courses / training that reflect needs of the job market</t>
  </si>
  <si>
    <t>Efforts to implement a social marketing campaign with Ministry of Skills Development to attract students to high-demand trades</t>
  </si>
  <si>
    <t>Vocational training_% of private sector development</t>
  </si>
  <si>
    <t>Industrial development_% of private sector development</t>
  </si>
  <si>
    <t>Advancing Specialized Skills for Economic Transformation (ASSET)</t>
  </si>
  <si>
    <t xml:space="preserve">This project promotes economic growth in Sri Lanka by supporting equitable employment in expanding trades sectors. </t>
  </si>
  <si>
    <t>1071 - Webpage</t>
  </si>
  <si>
    <t>Efforts to develop a sustainable progeny testing method</t>
  </si>
  <si>
    <t>Efforts to confirm Appropriate Artificial Insemination Techniques related to progeny testing</t>
  </si>
  <si>
    <t>Efforts to improve feeding and dairy manageent of dary farmers</t>
  </si>
  <si>
    <t>Small Scale Dairy Farming Improvement through Genetic and Feeding Management Improvement Project (GFMI Project)</t>
  </si>
  <si>
    <t>2009 - 2014</t>
  </si>
  <si>
    <t>This project is designed to improve breeding and feeding &amp; dairy management appropriate for small scale dairy farming and eventually increase the milk productivity in the target areas</t>
  </si>
  <si>
    <t>1105 - Webpage</t>
  </si>
  <si>
    <t>Households Directly Benefiting From Program_Number</t>
  </si>
  <si>
    <t>Number of Maturity Assessments Conducted on Village Rubber Development Clusters</t>
  </si>
  <si>
    <t>Community Roads Built</t>
  </si>
  <si>
    <t>Community Halls Built</t>
  </si>
  <si>
    <t>Drinking Water Wells Built</t>
  </si>
  <si>
    <t>Plants Distributed Under the Rubber Program</t>
  </si>
  <si>
    <t xml:space="preserve">Business Groups Formed </t>
  </si>
  <si>
    <t>Dairy Cows Provided</t>
  </si>
  <si>
    <t>Entreprenuership Development Trainings Conducted</t>
  </si>
  <si>
    <t xml:space="preserve">Men Trained In Entreprenuership Development Trainings </t>
  </si>
  <si>
    <t xml:space="preserve">Women Trained In Entreprenuership Development Trainings </t>
  </si>
  <si>
    <t>Group Rubber Processing Centers Supported</t>
  </si>
  <si>
    <t>Beneficiaries of Loans Disbursed_Number</t>
  </si>
  <si>
    <t>Outcome_Membership of Entrepreneur Groups Formed_Number</t>
  </si>
  <si>
    <t>Outcome_Entrepreneur Groups Formed_Number</t>
  </si>
  <si>
    <t>Outcome_Loans from Entrepreneur Groups to Others_USD</t>
  </si>
  <si>
    <t>Outcome_People Using Roads Built By Community Infrastructure Activities_Number</t>
  </si>
  <si>
    <t>Outcome_Village Rubber Development Clusters_Number</t>
  </si>
  <si>
    <t>Outcome_Membership in Village Rubber Development Clusters_Number</t>
  </si>
  <si>
    <t>Outcome_Capital Grants Awarded to Active Village Rubber Development Clusters_Number</t>
  </si>
  <si>
    <t>Outcome_Tea Replanted_Hectares</t>
  </si>
  <si>
    <t>Outcome_Infilling of 7 Year Old Tea Lands_Hectares</t>
  </si>
  <si>
    <t>Outcome_Savings and Credit Groups Formed_Number</t>
  </si>
  <si>
    <t>Outcome_Cumulative Intercropping of Plants with Tea_Number of Plants</t>
  </si>
  <si>
    <t>Outcome_Rubber Cultivation in Moneragala_Hectares</t>
  </si>
  <si>
    <t>Budget_Total Project Cost_2016_USD</t>
  </si>
  <si>
    <t>Budget_Mid Country Loans Disbursed_Rs</t>
  </si>
  <si>
    <t>Budget_Tea Factory Loans_LKR</t>
  </si>
  <si>
    <t>Budget_Moneragala Loans_LKR</t>
  </si>
  <si>
    <t>Smallholder Plantations Entrepreneurship Development Programme</t>
  </si>
  <si>
    <t>2006-2016</t>
  </si>
  <si>
    <t>The program works to improve the productivity of the old tea plantation lands by improving access rights to the land under outgrower schemes, and by supporting crop diversification and increased access to tea markets and services, and also support new and diversified rubber-based cultivation by small-scale farmers on an outgrower basis, with private-sector participation and cofinancing. It also emphasizes gender equity.</t>
  </si>
  <si>
    <t>1041 - Webpage, 1041 - 2015 Supervision Report</t>
  </si>
  <si>
    <t>Coastal Ecosystems Identified as Priorities</t>
  </si>
  <si>
    <t>Lagoons and Mangroves Demarcated_Hectares</t>
  </si>
  <si>
    <t>Coastal Green Belts Established_Hectares</t>
  </si>
  <si>
    <t>Toilet Units Constructed</t>
  </si>
  <si>
    <t>Disaster Vulnerability Mapping in Villages</t>
  </si>
  <si>
    <t>Stakeholder Engagement Meetings Conducted</t>
  </si>
  <si>
    <t>Coconut Seedlings Distributed</t>
  </si>
  <si>
    <t>Fruit Plants Distributed</t>
  </si>
  <si>
    <t>Post-Tsunami Coastal Rehabilitation and Resource Management Programme</t>
  </si>
  <si>
    <t>The immediate objectives of the activities will include providing essential social and economic infrastructure (particularly housing), strengthening communities to manage coastal resources sustainably and improve women's participation in social and economic activities. Programming and the financial management of programme resources will be decentralized and will be fully coordinated with other donor and government activities. The programme will apply participatory community approaches and will be flexible so that it can adjust to a rapidly changing socio-economic environment, natural calamities, and alternative available funding sources.</t>
  </si>
  <si>
    <t>1043 - Webpage, 1043 - 2016 Supervision Report</t>
  </si>
  <si>
    <t>Panichankerny Lagoon and Wetlands</t>
  </si>
  <si>
    <t>Entrepreneurs, including farmers, were given easy access to technical credit and business development services</t>
  </si>
  <si>
    <t>Unemployed youth completed effective gender sensitive vocational training courses</t>
  </si>
  <si>
    <t>Male supervisors trained in women's rights, leadership and communication skills</t>
  </si>
  <si>
    <t>Female supervisors trained in women's rights, leadership and communication skills</t>
  </si>
  <si>
    <t>Women leaders developed their capacity in industrial relations, gender equality and first aid</t>
  </si>
  <si>
    <t>Tea estates, including six targeted by the PCP, adopted a policy to ensure that 50% of the plucking supervisors are women by 2015</t>
  </si>
  <si>
    <t>Outcome_regional plantation companies formed a national network of Human Resource Management professionals</t>
  </si>
  <si>
    <t>Outcome_Tea estate residents obtaining identification documents_females</t>
  </si>
  <si>
    <t>Outcome_Tea estate residents obtaining identification documents_males</t>
  </si>
  <si>
    <t>Outcome_Tea estate residents obtaining identification documents_total</t>
  </si>
  <si>
    <t>Outcome_women on 11 tea estates adopted low-cost nutritional food preparation techniques</t>
  </si>
  <si>
    <t>Outcome_community-based activities, such as home gardening, group savings, were initiated</t>
  </si>
  <si>
    <t>Outcome_tea estate workers, staff, and managers surveyed demonstrated more positive attitudes towards industrial relations and working conditions</t>
  </si>
  <si>
    <t>Outcome_workers gained on average an additional Rs. 5,040 per month</t>
  </si>
  <si>
    <t>Outcome_Youth that found work outside of the tea estate</t>
  </si>
  <si>
    <t>Budget_maximum CIDA contributions_USD</t>
  </si>
  <si>
    <t>Plantations Communities - Phase II</t>
  </si>
  <si>
    <t xml:space="preserve">PCP was designed to enhance the socio-economic conditions of the people living and working in and around the tea plantation sector. </t>
  </si>
  <si>
    <t xml:space="preserve">1089 - Webpage </t>
  </si>
  <si>
    <t>Budget_The Red Cross International Aid Trust of Canada_USD</t>
  </si>
  <si>
    <t xml:space="preserve">International Humanitarian Assistance Program </t>
  </si>
  <si>
    <t>Sri Lanka - ICRC Emergency Appeal 2008</t>
  </si>
  <si>
    <t>2008-2009</t>
  </si>
  <si>
    <t>In 2008, the International Comittee of the Red Cross (ICRC) focuses on emergency assistance and protection activities in northern and eastern regions of Sri Lanka affected by the conflict. Assistance activities include: the provision of essential household items, food, hygiene kits, temporary shelter and water and sanitation services to internally displaced persons; livelihood assistance to returnees and host communities; and support to the Government of Sri Lanka's immunization and antenatal care programmes.</t>
  </si>
  <si>
    <t>1090 - Webpage</t>
  </si>
  <si>
    <t>Budget_World Vision Canada grant_USD</t>
  </si>
  <si>
    <t>Budget_Maximum CIDA Contributions_USD</t>
  </si>
  <si>
    <t xml:space="preserve">World Vision Canada </t>
  </si>
  <si>
    <t xml:space="preserve">Internally Displaced Persons (IDPs) in Sri Lanka - World Vision Appeal 2008 </t>
  </si>
  <si>
    <t>CIDA's contribution is used to meet the humanitarian needs of IDPs in Mannar and Vavuniya Districts of Northern Sri Lanka through the provision of clean water, temporary shelter materials, and non-food items, and the establishment of child-friendly spaces and cash-for-work activities.</t>
  </si>
  <si>
    <t>1091 - Webpage</t>
  </si>
  <si>
    <t>PWID(peope who inject drugs)/PWUD(people who used drugs) that have received an HIV test during the reporting period and know their results_%</t>
  </si>
  <si>
    <t>Vulnerable populations (Prisoners) that have received an HIV test during the reporting period and know their results_%</t>
  </si>
  <si>
    <t>HIV-positive patients who were screened for TB in HIV care or treatment settings_%</t>
  </si>
  <si>
    <t>Outcome_Sex workers reporting the use of condom with their most recent client_%</t>
  </si>
  <si>
    <t>Outcome_Other Vulnerable populations who report the use of a condokj at the last sexual intercourse_%</t>
  </si>
  <si>
    <t>Outcome_Adults and children with HIV known to be on treatment 12 months after initiation of antiretroviral therapy_%</t>
  </si>
  <si>
    <t>Outcome_newly diagnosed adults linked to HIV care_%</t>
  </si>
  <si>
    <t>Budget_Grant Amount_USD</t>
  </si>
  <si>
    <t>Budget_Period 1_USD</t>
  </si>
  <si>
    <t>Budget_Period 2_USD</t>
  </si>
  <si>
    <t>Budget_Period 3_USD</t>
  </si>
  <si>
    <t>Budget_Period 4_USD</t>
  </si>
  <si>
    <t>Budget_Period 5_USD</t>
  </si>
  <si>
    <t>Budget_Period 6_USD</t>
  </si>
  <si>
    <t>Budget_Period 7_USD</t>
  </si>
  <si>
    <t>Budget_Period 8_USD</t>
  </si>
  <si>
    <t>Budget_Period 9_USD</t>
  </si>
  <si>
    <t>Budget 10_USD</t>
  </si>
  <si>
    <t>Budget_Period 11_USD</t>
  </si>
  <si>
    <t>Budget_Period 12_USD</t>
  </si>
  <si>
    <t>National STD/AIDS Control Program</t>
  </si>
  <si>
    <t>2016-2018</t>
  </si>
  <si>
    <t>Achieve 80% of geographically covered key populations and other vulnerable groups with targeted prevention programs and outreach</t>
  </si>
  <si>
    <t xml:space="preserve">1053-Grant Perfomance Report </t>
  </si>
  <si>
    <t>Beach boys who received an HIV test in the last 12 months and knew their results_%</t>
  </si>
  <si>
    <t>Drug users who received an HIV test in the last12 months and who know their results_%</t>
  </si>
  <si>
    <t>Condoms distributed</t>
  </si>
  <si>
    <t>People in 15-49 year old plantation workers receiving HIV counseling</t>
  </si>
  <si>
    <t>Plantation workers receiving counseling and testing including the provision of results in the newly established VCT centers</t>
  </si>
  <si>
    <t xml:space="preserve">Health services for prisoners_people reached </t>
  </si>
  <si>
    <t>Prisoners tested and counselled for HIV who received their test results</t>
  </si>
  <si>
    <t>Most-at-risk populations (sex workers, clients of sex workers/STI clinic attendees, MSM, beach boys) tested and counselled for HIV who received their test results</t>
  </si>
  <si>
    <t>Prisoners reached through peer education with BCC for sexual health/HIV prevention</t>
  </si>
  <si>
    <t>Eligible adults and children with HIV infection currently receiving antiretroviral therapy</t>
  </si>
  <si>
    <t>Medical doctors, nurses and laboratory staff trained in HIV and AIDS care relevant to their duties</t>
  </si>
  <si>
    <t>of peer educators trained in the prisons to deliver BCC intervention</t>
  </si>
  <si>
    <t>Outcome_Plantation worker 15-49 years who both correctly identify ways of preventing sexual transmission of HIV and who reject major misconceptions about HIV transmission_%</t>
  </si>
  <si>
    <t>Outocme_Men reporting the use of a condom the last time they had anal sex with a male parter_%</t>
  </si>
  <si>
    <t>Outcome_Female sex workers reporting the use of a condom with their most recent client_%</t>
  </si>
  <si>
    <t>Outcome_Prisoners aged 15-49 who both correctly identify ways of preventing the sexual transmission of HIV and who reject major misconceptions about HIV transmission_%</t>
  </si>
  <si>
    <t>Outcome_school children (15-17) who pass the test on HIV and reproductive health_%</t>
  </si>
  <si>
    <t>Budget_Cumulative Cash Outflow_PR' total expenditures_USD</t>
  </si>
  <si>
    <t>Budget_Cumulative Cash Outflow_ expenditure adjustments_USD</t>
  </si>
  <si>
    <t>Budget_Cumulative Cash Outflow_Pharmaceuticals &amp; Health Product_USD</t>
  </si>
  <si>
    <t>Budget_Cumulative Cash Outflow_medicine and pharmaceutical products_USD</t>
  </si>
  <si>
    <t>Budget_Cumulative Cash Outflow_health products and health equipment_USD</t>
  </si>
  <si>
    <t xml:space="preserve">Response to maintain the current low prevalence of HIV and improve the quality of life of people infected with and affected by HIV </t>
  </si>
  <si>
    <t>Maintain the current low prevalence of HIV in Sri Lanka and improve the quality of life of people infected by HIV</t>
  </si>
  <si>
    <t xml:space="preserve">1054-Grant Performance Report </t>
  </si>
  <si>
    <t>1020 - Implementation Status &amp; Results Report</t>
  </si>
  <si>
    <t>1020 - Implementation Status &amp; Results</t>
  </si>
  <si>
    <t>1022 - Implementation Status &amp; Results</t>
  </si>
  <si>
    <t>Number of Medicinal Plant Conservation Areas established</t>
  </si>
  <si>
    <t>Efforts to provide activities overing socio-economic and ethnobotanical data collection to establish baseline information and inventories</t>
  </si>
  <si>
    <t>Efforts to provide education in and extension of ayurvedic medicine practices</t>
  </si>
  <si>
    <t>Efforts to expand ex situ cultivation and conservation of medicinal plant materials and genotypes</t>
  </si>
  <si>
    <t xml:space="preserve">Number of rehabilitated nurseries </t>
  </si>
  <si>
    <t>Efforts to conduct propagation research and field plantation techniques for further extension to end users</t>
  </si>
  <si>
    <t>Efforts to develop extension and dissemination channels</t>
  </si>
  <si>
    <t>Number of new nurseries established</t>
  </si>
  <si>
    <t>Efforts to develop and promote of an adequate legal and regulatory framework covering access to and management of indigenous medicinal plant knowledge and related information</t>
  </si>
  <si>
    <t>Efforts to build training and awareness</t>
  </si>
  <si>
    <t>Efforts to protect intellectual property rights to encourage participation and information sharing</t>
  </si>
  <si>
    <t>Efforts to introduce the provision of “seed funds” to help establish village revolving funds (micro credit funds) in support of this broader approach.</t>
  </si>
  <si>
    <t>Number of Village Project Management Committees established</t>
  </si>
  <si>
    <t>Amount of area that became focus of protection_ha</t>
  </si>
  <si>
    <t>Effort to cellected  baseline socioeconomic and ethnobotanical information has for each of the 4 organized MPCAs</t>
  </si>
  <si>
    <t xml:space="preserve">Efforts to create a database containing information on location, quantities threats and remedial actions covering about 1,400 species </t>
  </si>
  <si>
    <t>Number of villages that developed micro plans for both sustaining the availability and use of medicinal plants in their boundaries and for continuing to support income generating activities.</t>
  </si>
  <si>
    <t xml:space="preserve">Efforts to establish enrichment planting, fuel-wood planting and steam bank protection activities. </t>
  </si>
  <si>
    <t xml:space="preserve">Efforts to include villagers in the process of identifying plants and monitoring yields by producing assessments of the sustainable harvesting levels of 6 most commonly used medicinal plants </t>
  </si>
  <si>
    <t xml:space="preserve">Efforts to develop a model for apprenticeships of interested villagers with recognized master practitioners of traditional medicine </t>
  </si>
  <si>
    <t>Number of species collected and protected in the established nurseries</t>
  </si>
  <si>
    <t>Number of most frequently used species that have propogation techniques developed for further extension to farmers</t>
  </si>
  <si>
    <t xml:space="preserve">Efforts to complete a technical design of a national medicinal plant data base </t>
  </si>
  <si>
    <t xml:space="preserve">Efforts to produce teacher manuals </t>
  </si>
  <si>
    <t xml:space="preserve">Number of students that been able to obtain basic understanding of ayurvedic practice and medicinal plants, as well as mass awareness materials due to the production of teacher manuals </t>
  </si>
  <si>
    <t>Budget_World Bank Total Grant_USD</t>
  </si>
  <si>
    <t xml:space="preserve">Sri Lanka- Conservation and Sustainable Use of Medicinal Plants Project </t>
  </si>
  <si>
    <t>The objective of the project is to conserve globally and nationally significant medicinal plants, their habitats, species and genomes and promote their sustainable use.</t>
  </si>
  <si>
    <t>1007- Implementation Completion and Results Report</t>
  </si>
  <si>
    <t>Efforts to establish a Community Environmental Initiatives Facility (CEIF) to finance well planned
environmental activities at the grass roots level within NEAP priority areas.</t>
  </si>
  <si>
    <t>Efforts to establish a pilot land management component (PLMC) consisting of pilot projects involving community
participation in rehabilitating degraded lands in hilly areas, by testing and developing suitable
technology for minimizing land degradation on a micro-watershed basis</t>
  </si>
  <si>
    <t xml:space="preserve">Efforts to provide training and environmental education for  university graduates,
 school children, other line Ministries and agencies, sub-national authorities, the private sector,
 journalists, NGOs and even the judiciary. </t>
  </si>
  <si>
    <t>Efforts to fund the
placement of Environmental Associates who were Masters degree holders in environment related
 fields into Planning Units of about 10 key sector ministries</t>
  </si>
  <si>
    <t>Efforts to involve
communities through participatory methods in implementing demonstration environmental
activities</t>
  </si>
  <si>
    <t xml:space="preserve">Efforts to provide grants to Partner Organizations in order to implement activities of training local communities. </t>
  </si>
  <si>
    <t>Efforts to  hold orientation workshops to
publicize CEIF and explain the application procedure, throughout the country</t>
  </si>
  <si>
    <t>Number of workshops implemented</t>
  </si>
  <si>
    <t>Number of organizations that attended the implemented workshops</t>
  </si>
  <si>
    <t>Efforts to reduce land degradation and improve agricultural productivity
through participatory management of microwatersheds</t>
  </si>
  <si>
    <t>Amount of watershed area that was conserved_ha</t>
  </si>
  <si>
    <t>Number of staff from MOE and other GOSL
institutions funded to obtain post graduate degrees in environment related fields from national universities.</t>
  </si>
  <si>
    <t>Number of rationally located offices headed by Deputy Directors</t>
  </si>
  <si>
    <t>Number of Sub-regional offices created</t>
  </si>
  <si>
    <t>Efforts to involve beneficiary communities to get involved in participatory micro-watershed management and successfully reduce
soil erosion in steep hillsides</t>
  </si>
  <si>
    <t>Outcome_Number of families with improved incomes in each watershed</t>
  </si>
  <si>
    <t>Sri Landa- First Environmental Action Project</t>
  </si>
  <si>
    <t>1997-2003</t>
  </si>
  <si>
    <t>The project objective is strengthening the institutional and policy framework for environmental management within which the International Development Agency (IDA) and other donors would provide assistance for improved environmental management. The project’s focus
on the integration of environment into the development planning process is highly important.</t>
  </si>
  <si>
    <t xml:space="preserve">1008- Implentation Status and Results Report </t>
  </si>
  <si>
    <t>1025 - Webpage</t>
  </si>
  <si>
    <t>Water Sanitation and Hygiene Project</t>
  </si>
  <si>
    <t>1028 - Webage</t>
  </si>
  <si>
    <t>Budget_Total Budget_USD_2013</t>
  </si>
  <si>
    <t>Budget_ Total Budget_USD_2014</t>
  </si>
  <si>
    <t>Budget_Total Budget_USD_2015</t>
  </si>
  <si>
    <t>Environmentally Senstitive Areas Preparation</t>
  </si>
  <si>
    <t>Project preparation to mainstream biodiversity conversation and sustainable use into production landscapes, seascapes and sectors.</t>
  </si>
  <si>
    <t>1031 - Webpage</t>
  </si>
  <si>
    <t>Efforts to feed pregnant and lactating mothers, infants and young children 0-23 months</t>
  </si>
  <si>
    <t>Efforts to train government officials and women's groups</t>
  </si>
  <si>
    <t>Efforts to promote community nutrition activities to reinforce health and nutrition behavioural change and communication, such as nutrition exhibitions and child-friendly play rooms at home, home gardening, animal husbandry, home kitchen improvements and home preparation of Jeevaposha to feed children 2-5 years</t>
  </si>
  <si>
    <t>Efforts to hold monthly meetings at the district level</t>
  </si>
  <si>
    <t>Outcome_Prevalence of anemia (Hb &lt; 11.0g/dL) among children 0-23 months_percent</t>
  </si>
  <si>
    <t>Outcome_Prevalence of anemia (Hb &lt;11.0 g/dL) among pregnant women_percent</t>
  </si>
  <si>
    <t>Outcome_Prevalence of underweight (weight-for-age &lt;-2 SD z-scores) among children 0-23 months_percent</t>
  </si>
  <si>
    <t>Outcome_Proportion of children 0-6 months who are exclusively breastfed_percent</t>
  </si>
  <si>
    <t>Budget_total_USD millions</t>
  </si>
  <si>
    <t>Budget_Dispersed_USD</t>
  </si>
  <si>
    <t>Budget_dispersed_percent</t>
  </si>
  <si>
    <t>Budget_supplementary feeding_USD Millions</t>
  </si>
  <si>
    <t>Budget_Capacity Building and Community Mobilization_Millions</t>
  </si>
  <si>
    <t>Budget_Community Nutrition Initiatives_USD Millions</t>
  </si>
  <si>
    <t>Budget_Project Supervision and Monitoring and Evaluation_USD Millions</t>
  </si>
  <si>
    <t xml:space="preserve">Sri Lanka - Local Level Nutrition Interventions for the Northern Province - RE (P121571) </t>
  </si>
  <si>
    <t xml:space="preserve">The project will assist the Government of Sri Lanka's efforts to reduce the compounded effects of the global food and financial crisis on the displaced populations in the Northern Province of Sri Lanka, by reducing malnutrition rates among pregnant and lactating women and children below five years of age. </t>
  </si>
  <si>
    <t>1015 - Implementation and Results Report</t>
  </si>
  <si>
    <t>Outcome_Number of agreements to construct small B-onion storage facilities signed</t>
  </si>
  <si>
    <t>Outcome_Warehouses established and operational with the required IT equipment and software systems to manage a warehouse receipt financing mechanism</t>
  </si>
  <si>
    <t>Outcome_Number of farmers accessing credit using warehouse receipts as collatera</t>
  </si>
  <si>
    <t>Outcome_Sesame farmers registered to warehouse</t>
  </si>
  <si>
    <t>Outcome_Total amount of loans accessed through the mechanism</t>
  </si>
  <si>
    <t>Outcome_Direct project beneficiaries</t>
  </si>
  <si>
    <t>Outcome_female beneficiaries_percent</t>
  </si>
  <si>
    <t>Outcome_Commercial operators (banks, insurance companies, operators) participating</t>
  </si>
  <si>
    <t>Outcome_Number of banks engaged in lending with farmer friendly innovative instruments</t>
  </si>
  <si>
    <t>Outcome_Number of trained male and female farmers and warehouse managers</t>
  </si>
  <si>
    <t>Outcome_Number of trained local bank staff in warehouse mechanism and electronic instrument</t>
  </si>
  <si>
    <t>Outcome_Number of active loan accounts from innovative instruments held by farmers in targeted areas</t>
  </si>
  <si>
    <t>Outcome_Number of active loan accounts held by female farmers in targeted areas as a result of farmer friendly financial products</t>
  </si>
  <si>
    <t>Outcome_Number of signed warehouse lease agreements between Government and private sector</t>
  </si>
  <si>
    <t>Outcome_Access to quality storage by farmers</t>
  </si>
  <si>
    <t>Outcome_Increase in income and access to finance for farmers_percent</t>
  </si>
  <si>
    <t>Outcome_Big Onion Domestic Warehouses constructed</t>
  </si>
  <si>
    <t>Outcome_Number of farmers benefiting from B-onion storage</t>
  </si>
  <si>
    <t>Budget_Disbursed_USD Millions</t>
  </si>
  <si>
    <t>Budget_Establishment of Warehouses_USD millions</t>
  </si>
  <si>
    <t>Budget_Product Development_USD millions</t>
  </si>
  <si>
    <t>Budget_Capacity Building, Technical Assistance (TA) and Awareness Creation_USD millions</t>
  </si>
  <si>
    <t>Budget_Monitoring and Evaluation_USD millions</t>
  </si>
  <si>
    <t>Budget_Implementation Support_USD millions</t>
  </si>
  <si>
    <t xml:space="preserve">Warehousing Receipts Financing Project </t>
  </si>
  <si>
    <t>2012 - 2015</t>
  </si>
  <si>
    <t xml:space="preserve">The proposed Project Development Objective (PDO) of the pilot Warehousing Receipts Financing Project is to provide access to farmers in the territory of the Recipient to quality storage facilities for agricultural products and to facilitate the use of such products as collateral to access financial services by developing an electronic and negotiable warehouse receipt financing program. </t>
  </si>
  <si>
    <t xml:space="preserve">1016 - Implementation Status &amp; Results Report </t>
  </si>
  <si>
    <t xml:space="preserve">Matale, Anuradhapura, Polonnaruwa and Kurunegala districts </t>
  </si>
  <si>
    <t>Efforts to resurface and improve about 620 km of Class A and B roads</t>
  </si>
  <si>
    <t>Efforts to support the peace process by improving transport connectivity to the North-East and accommodating increased traffic expected as a consequence of the cease fire</t>
  </si>
  <si>
    <t>Efforts to finance maintenance works (about 1,255 km of national and rural roads) over a five year period</t>
  </si>
  <si>
    <t>Efforts to strengthen of the Road Development Authority (RDA)</t>
  </si>
  <si>
    <t>Efforts to provide technical assistance for the feasibility study and the design and construction supervision of road projects</t>
  </si>
  <si>
    <t>Efforts to develop a strategy for the management of rural roads</t>
  </si>
  <si>
    <t>Efforts toward the rehabilitation and maintenance of about 635 km of rural roads in nine local government areas</t>
  </si>
  <si>
    <t>Efforts to provide TA,training, equipment support and incremental operating costs</t>
  </si>
  <si>
    <t>Road asset management system with several modules installed</t>
  </si>
  <si>
    <t>Outcome_Reduction in Vehicle Operating Costs (VOC) on the national network_Rs/km</t>
  </si>
  <si>
    <t>Outcome_Reduction in average network IRI</t>
  </si>
  <si>
    <t>Outcome_Reduction in network in poor and bad condition_percent</t>
  </si>
  <si>
    <t>Outcome_Roads in good and fair condition as a share of total classified roads_percent</t>
  </si>
  <si>
    <t>Outcome_Size of the total classified network_Km</t>
  </si>
  <si>
    <t>Outcome_Progress Increase in annual Road Maintenance Expenditure_KLR billions</t>
  </si>
  <si>
    <t>Outcome_Roads rehabilitated, Non-rural</t>
  </si>
  <si>
    <t>Outcome_National roads rehabilitated_Km</t>
  </si>
  <si>
    <t>Outcome_Reduction in IRI for Project Roads</t>
  </si>
  <si>
    <t>Outcome_Reduced Travel Time on Project Roads_hours</t>
  </si>
  <si>
    <t>Outcome_National roads on which perdiodic maintenance has been carried out_km</t>
  </si>
  <si>
    <t>Outcome_Improved level of Satisfaction of road-users_percent</t>
  </si>
  <si>
    <t>Outcome_Roads rehabilitated, Rural_km</t>
  </si>
  <si>
    <t>Outcome_Reduction in IRI for Project roads</t>
  </si>
  <si>
    <t>Outcome_staff in Planning and Maintenance Division of RDA trained in Road Asset Management_percent</t>
  </si>
  <si>
    <t>Outcome_Reduced travel time on project rural roads_percent</t>
  </si>
  <si>
    <t>Outcome_Share of rural population with access to an all-season road_percent</t>
  </si>
  <si>
    <t>Outcome_Number of rural people with access to an all-season road</t>
  </si>
  <si>
    <t>Budget_total_XDR millions</t>
  </si>
  <si>
    <t>Budget_disbursed_XDR millions</t>
  </si>
  <si>
    <t>Budget_disbursed_percent</t>
  </si>
  <si>
    <t>Budget_Maintenance and Rehabilitation of National Roads_USD Millions</t>
  </si>
  <si>
    <t>Budget_Maintenance and Rehabilitation of Rural Roads_USD millions</t>
  </si>
  <si>
    <t>Budget_Sustainable Maintenance Financing Arrangements_USD millions</t>
  </si>
  <si>
    <t>Budget_Rehabilitation of Priority National Roads in the East-West corridor_USD Millions</t>
  </si>
  <si>
    <t>Budget_Institutional Strengthening and improvements in Asset Management Practices_USD Millions</t>
  </si>
  <si>
    <t xml:space="preserve">Road Sector Assistance Project </t>
  </si>
  <si>
    <t>2006 - 2015</t>
  </si>
  <si>
    <t xml:space="preserve">The objective of the project is to lower transportation costs through sustainable delivery of an efficient national road systemthatserves the needs of road users and the Sri Lankan public at large. </t>
  </si>
  <si>
    <t>1017 - Implementation Status and Results Report, 1017 - Project Information</t>
  </si>
  <si>
    <t>1017 - Implementation Status and Results Report</t>
  </si>
  <si>
    <t>Efforts to develop national biodiversity strategy action plan</t>
  </si>
  <si>
    <t>Budget_Year 1_USD</t>
  </si>
  <si>
    <t>Budget_Year 1 Expended_USD</t>
  </si>
  <si>
    <t>Budget_Year 2_USD</t>
  </si>
  <si>
    <t>Budget_year 2 expended_USD</t>
  </si>
  <si>
    <t>Budget_Year 3_USD</t>
  </si>
  <si>
    <t>Budget_year 3 expended_USD</t>
  </si>
  <si>
    <t>Budget_Year 4_USD</t>
  </si>
  <si>
    <t>Budget_Year 4 Expended_USD</t>
  </si>
  <si>
    <t>Budget_Total Expended Mid-Year 4_USD</t>
  </si>
  <si>
    <t>Budget_Funder_Global Environment Fund Truste_Percent</t>
  </si>
  <si>
    <t>National Biodiversity Strategy</t>
  </si>
  <si>
    <t>2013 - 2016</t>
  </si>
  <si>
    <t>To integrate Sri lanka's obligations under the Convention on Biological Diversity into its national development and sectoral planning frameworks.</t>
  </si>
  <si>
    <t>1033 - Webpage</t>
  </si>
  <si>
    <t>Efforts to strengthen the Department of National Planning for MDG based Planning and Budgeting</t>
  </si>
  <si>
    <t>Efforts to assist the Department of census and Statistics in order to carry out the 2011 census</t>
  </si>
  <si>
    <t>Budget_2012 Expended_USD</t>
  </si>
  <si>
    <t>Budget_2013 Expended_USD</t>
  </si>
  <si>
    <t>Budget_Expended Total_USD</t>
  </si>
  <si>
    <t>Budget_Efforts to strengthen the Department of National Planning for MDG based Planning and Budgeting_USD</t>
  </si>
  <si>
    <t>Budget_Efforts to assist the Department of census and Statistics in order to carry out the 2011 census_USD</t>
  </si>
  <si>
    <t>Budget_Expenditures_Efforts to strengthen the Department of National Planning for MDG based Planning and Budgeting_USD</t>
  </si>
  <si>
    <t>Budget_Expenditures_Efforts to assist the Department of census and Statistics in order to carry out the 2011 census_USD</t>
  </si>
  <si>
    <t>Budget_Funder_Voluntary Contributions_Percent</t>
  </si>
  <si>
    <t>Capacity Building for Mdgs</t>
  </si>
  <si>
    <t>2010 - 2012</t>
  </si>
  <si>
    <t>The Department of Census and Statistics strengthened to carry out the 2011 census and the Department of National Planning strengthened to undertake MDG-based Planning and Budgeting.</t>
  </si>
  <si>
    <t>1036 - Webpage</t>
  </si>
  <si>
    <t>Efforts to complete community reconstruction projects</t>
  </si>
  <si>
    <t>Budget_Funder_Norwegian Embassy_Percent</t>
  </si>
  <si>
    <t>Community Reconstruction Project (Crp 1)</t>
  </si>
  <si>
    <t>2004 - 2006</t>
  </si>
  <si>
    <t>1037 - Webpage</t>
  </si>
  <si>
    <t>Supervision missions completed</t>
  </si>
  <si>
    <t>Land tenure study designed</t>
  </si>
  <si>
    <t>Micro irrigation (MI) rehabilitation schemes implemented</t>
  </si>
  <si>
    <t>Effforts to introduce best management practices in upland and rice farming</t>
  </si>
  <si>
    <t>Efforts to introduce seed production techniques</t>
  </si>
  <si>
    <t>Efforts to introduce several interventions related to the community infrastructure (pre-schools, roads, drinking water wells, water harvesting tanks, religious places, cemeteries, school playgrounds)</t>
  </si>
  <si>
    <t>Efforts to implement technical training programmes</t>
  </si>
  <si>
    <t>Efforts to assist in the formation of farmer field schools (FFS) which were organised into federations</t>
  </si>
  <si>
    <t>Efforts to promote a group lending approach which was adopted for microfinance</t>
  </si>
  <si>
    <t>Efforts to strengthen some of the government organisations that were partners in programme implementation, such as the Women's Bureau of Sri Lanka and the Departments of Agriculture and Animal Production and Health</t>
  </si>
  <si>
    <t>Efforts to fund roads and market facilities, including vegetable and milk collection centers</t>
  </si>
  <si>
    <t>Efforts to develop a loan scheme specifically targeted at women</t>
  </si>
  <si>
    <t>Efforts to rehabilitate tanks</t>
  </si>
  <si>
    <t>Efforts to develop infrastructure</t>
  </si>
  <si>
    <t>Efforts to promote self-managed savings and credit schemes</t>
  </si>
  <si>
    <t>Beneficiaries trained and received credit</t>
  </si>
  <si>
    <t>Outcome_Targeted beneficiaries assisted_percent</t>
  </si>
  <si>
    <t>Outcome_forward sales contracts signed</t>
  </si>
  <si>
    <t>Outcome_forward sales contracts signed compared to target_percent</t>
  </si>
  <si>
    <t>Outcome_EIRR_percent</t>
  </si>
  <si>
    <t>Outcome_increase in the average financial gross margin for 17,658 irrigated farmer beneficiaries_percent</t>
  </si>
  <si>
    <t>Outcome_irrigated farmer beneficiaries</t>
  </si>
  <si>
    <t>Outcome_increased financial gross margin for upland FFS crop farmers, with an average benefitted area of 0.2 ha_percent</t>
  </si>
  <si>
    <t>Outcome_Increase in financial gross margin of livestock FFS farmers_percent</t>
  </si>
  <si>
    <t>Outcome_livestock FFS farmers benefited</t>
  </si>
  <si>
    <t>Outcome_groups receivng credit support</t>
  </si>
  <si>
    <t>Outcome_Increase in average annual incremental income per year per beneficiary_USD</t>
  </si>
  <si>
    <t>Outcome_productivity increase_percent</t>
  </si>
  <si>
    <t>Outcome_upland crop productivity_percent</t>
  </si>
  <si>
    <t>Outcome_increase in milk production_percent</t>
  </si>
  <si>
    <t>Outcome_increase in irrigated land (net)_percent</t>
  </si>
  <si>
    <t>Outcome_increase in irrigated land (gross)_percent</t>
  </si>
  <si>
    <t>Outcome_increase in the cattle population_percent</t>
  </si>
  <si>
    <t>Outcome_increase in household milk production</t>
  </si>
  <si>
    <t>Outcome_people who received funds through the Apeksha loan scheme</t>
  </si>
  <si>
    <t>Outcome_Total number of households benefiting from the project</t>
  </si>
  <si>
    <t>Budget_Project Total_USD Millions</t>
  </si>
  <si>
    <t>Budget_IFAD Total_USD millions</t>
  </si>
  <si>
    <t>Budget_IFAD loan_USD Millions</t>
  </si>
  <si>
    <t>Budget_IFAD Grant_USD Millions</t>
  </si>
  <si>
    <t>Dry Zone Livelihood Support and Partnership Programme</t>
  </si>
  <si>
    <t>2004 - 2013</t>
  </si>
  <si>
    <t>The programme goal is the sustainable increase in the incomes and improvement in the living conditions of poor women and men in about 80 000 households in the dry zone. The purpose of the programme is to put in place a mechanism for the mobilization of resources and services that will sustainably increase production and add value to the produce in the dry zones of the country in order to achieve the overall programme goal.</t>
  </si>
  <si>
    <t>1045 - Webpage, 1045 - President's Report, 1045 - Project Completion Report</t>
  </si>
  <si>
    <t>1045 - Project Completion Report, 1045 - Webpage</t>
  </si>
  <si>
    <t>1045 - Webpage</t>
  </si>
  <si>
    <t>Budget_Disbursed to date_USD</t>
  </si>
  <si>
    <t>Budget_disbursed to date_percent</t>
  </si>
  <si>
    <t>Global Fund</t>
  </si>
  <si>
    <t>Anti Malaria Campaign, Ministry of Health and Indigenous Medicine - Sri Lanka</t>
  </si>
  <si>
    <t>2016 - 2018</t>
  </si>
  <si>
    <t>Prevention of malaria in Sri Lanka</t>
  </si>
  <si>
    <t>1046 - Grant Performance Report</t>
  </si>
  <si>
    <t>Budget_Grant Amount_CDN</t>
  </si>
  <si>
    <t>Government of Canada</t>
  </si>
  <si>
    <t>Agro-Economic Development Project (ADP)</t>
  </si>
  <si>
    <t>1099-Webpage</t>
  </si>
  <si>
    <t>Efforts to support the development of aquaculture: promote co-management;
provide fingerlings, equipment and training for fishers</t>
  </si>
  <si>
    <t>Efforts to support the improvement of dairy management practices to increase milk production</t>
  </si>
  <si>
    <t>Efforts to promote backyard poultry rearing</t>
  </si>
  <si>
    <t>Efforts to improve irrigation facilities and water management at farm level</t>
  </si>
  <si>
    <t>Efforts to provide training to selected youth on skills to create and implement sound business plans</t>
  </si>
  <si>
    <t>Efforts to provide continuous business counselling and mentoring to youth</t>
  </si>
  <si>
    <t>Efforts to provide the facilitation, follow-up and analytical skills of the economic
development officers.</t>
  </si>
  <si>
    <t xml:space="preserve">Efforts to form and/or strengthen producer groups and cooperatives
</t>
  </si>
  <si>
    <t>Efforts to provide inputs for crop production, diversification and reduction of postharvest
losses</t>
  </si>
  <si>
    <t>Efforts to support the introduction of sustainable production systems in farming,
livestock and fisheries</t>
  </si>
  <si>
    <t>Efforts to promote quality seeds and planting materials production and availability to
the farmers</t>
  </si>
  <si>
    <t>Efforts to provide assistance to improve extension services and identify new business opportunities</t>
  </si>
  <si>
    <t xml:space="preserve">Efforts to provide knowledge to partner organisations on quality improvement and
development of products and services. </t>
  </si>
  <si>
    <t>Efforts to support the rehabilitation and restoration of minor and medium tanks;</t>
  </si>
  <si>
    <t>Efforts to Improveme irrigation and water management, maintenance of irrigation
systems</t>
  </si>
  <si>
    <t>Efforts to support the restoration of ecological features of irrigation tanks</t>
  </si>
  <si>
    <t xml:space="preserve">Efforts to Provide training to Farmer Organisations (FOs) on effective water resource
management and better maintenance and utilization of irrigation systems </t>
  </si>
  <si>
    <t>Efforts to identify infrastructure units through district development plans, market
demands and community consultation procedures</t>
  </si>
  <si>
    <t>Efforts to construct production processing centres, and storage and provision of
transport facilities</t>
  </si>
  <si>
    <t>Efforts to Construct or rehabilite livestock and fisheries development facilities,
market places, auction centres and multi-purpose cooperative buildings.</t>
  </si>
  <si>
    <t>Efforts to construct drainage systems for flood mitigation with related institutional mechanisms for maintenance</t>
  </si>
  <si>
    <t>Efforts to Provide an integrated solid waste collection and processing system for the Batticaloa district and regulatory set up and training for local authority staff</t>
  </si>
  <si>
    <t>Efforts to construct a sewerage system and waste water treatment plant for the
Vavuniya General Hospital with capacity improvement for its management</t>
  </si>
  <si>
    <t>Efforts to Implement community awareness to increase participation and ownership
of public services in solid waste management and drainage</t>
  </si>
  <si>
    <t>Efforts to Promote inclusive education initiatives through the Child Friendly Approach (CFA)</t>
  </si>
  <si>
    <t>Efforts to improve the nutritional status of pregnant and lactating women, children and
adolescents</t>
  </si>
  <si>
    <t xml:space="preserve">Efforts to Provide dug wells, tube wells, latrines and other WASH facilities; </t>
  </si>
  <si>
    <t>Efforts to promote water safety and hygiene practices in schools and communities;</t>
  </si>
  <si>
    <t>Efforts to improve access to quality care and social welfare services for children</t>
  </si>
  <si>
    <t>Efforts to provide specialised training to POs, CBOs and partner organisations on upgrading and improving their productive and marketing capacities;</t>
  </si>
  <si>
    <t>Efforts to improve resources and technical equipment to revitalise research and agricultural extension services and to ensure continuous training facilities for the
farmers</t>
  </si>
  <si>
    <t>Efforts to introduce innovative business models to support production increases in
Pos (Producer Organizations)</t>
  </si>
  <si>
    <t>Efforts to assist in mapping out business risk factors and establish marketing
networks for POs.</t>
  </si>
  <si>
    <t>Efforts to strengthen access to finance and financial products, including insurance;</t>
  </si>
  <si>
    <t>Efforts to train new and existing entrepreneurs, MSMEs, farmers and fishermen,
with proprietary IFC training programmes adapted and translated to local
languages to cater to the business needs of the participants</t>
  </si>
  <si>
    <t>Efforts to facilitate the development of selected supply chains across key economic
sectors to help small businesses benefit from additional access to knowledge,
technology, skills and markets</t>
  </si>
  <si>
    <t xml:space="preserve">Efforts to develop post-conflict districts as tourism destinations through destination
audits and needs-assessments. </t>
  </si>
  <si>
    <t>Efforts to Streamline regulatory requirements for business entry and sector-specific regulations</t>
  </si>
  <si>
    <t>Efforts to introduce stakeholder outreach programmes to facilitate dialogue on issues
affecting key economic sectors</t>
  </si>
  <si>
    <t>Efforts to support curriculum development and implementation, particularly for highgrowth economic sectors;</t>
  </si>
  <si>
    <t>Efforts to procure equipment for registered vocational training centers to enhance
flexibility, effectiveness and efficiency;</t>
  </si>
  <si>
    <t>Efforts to strengthen district-based systems for recognition of prior learning leading to National Vocational Qualification (NVQ);</t>
  </si>
  <si>
    <t>Efforts to conduct Training of Trainers (ToT) for entry level training and technical skills updating</t>
  </si>
  <si>
    <t>Efforts to establish district level employment services</t>
  </si>
  <si>
    <t>Efforts to facilitate job placement in priority occupations and industries</t>
  </si>
  <si>
    <t>Efforts to introduce tools for two-way communication/consultation process which
include bottom-up planning, prioritising, strategic visioning, budgeting and inclusion of environmental management policies in planning</t>
  </si>
  <si>
    <t>Efforts to support training on result-based planning, monitoring and evaluation for government officers</t>
  </si>
  <si>
    <t>Efforts to provide Information Communication Technology equipment to District
Secretariat officers and line departments to enhance planning, evaluation and
reporting</t>
  </si>
  <si>
    <t>Efforts to train youth in selected CBOs to effectively liaise with local authorities to
better implement development projects in their communities.</t>
  </si>
  <si>
    <t>Efforts to support planning, budgeting and accounting processes within the Provincial
Councils and Local Authorities</t>
  </si>
  <si>
    <t>Efforts to provide equipment and training in specific areas of property evaluation,
drafting of by-laws, improvement of revenue base</t>
  </si>
  <si>
    <t>Efforts to develop software to automate regulatory services provided at districts and divisional levels;</t>
  </si>
  <si>
    <t>Efforts to streamline services and introduction of efficient, effective and transparent
systems at districts and divisional levels</t>
  </si>
  <si>
    <t>Efforts to establish District Information Centers</t>
  </si>
  <si>
    <t>Number of program components</t>
  </si>
  <si>
    <t>Number of interventiona reas</t>
  </si>
  <si>
    <t>Budget_Total_EUR</t>
  </si>
  <si>
    <t>Budget_Grant Amount_EUR</t>
  </si>
  <si>
    <t>European Union</t>
  </si>
  <si>
    <t>European Union Support to District Development Programme (EU-SDDP)</t>
  </si>
  <si>
    <t>Support to poverty reduction, provision of basic infrastructure and services for vulnerable populations; support to local economic development; and strengthening of the local governance in selected districts in North and East and some villages in neighbouring districts</t>
  </si>
  <si>
    <t>1100-Project information</t>
  </si>
  <si>
    <t>1100-Project information, 1100-Webpage</t>
  </si>
  <si>
    <t>Batticaloa, Anuradhapura, Mannar, Vavuniya, Puttalam, Ampara, Monaragala districts</t>
  </si>
  <si>
    <t>Mannar and Vavuniya towns</t>
  </si>
  <si>
    <t>Vavuniya</t>
  </si>
  <si>
    <t>Batticaloa, Mannar, Vavuniya, Ampara districts</t>
  </si>
  <si>
    <t>Food and Agriculture Organization of the United Nations (FAO)</t>
  </si>
  <si>
    <t>Management of Risks Associated with Pesticide Use in Agriculture in Sri Lanka</t>
  </si>
  <si>
    <t>To enhance the Judicious use of pesticides by vegetable and paddy farmers in the Central, North Central, North Western and Western Provinces of Sri Lanka with regular pesticide residue monitoring system in place, minimizing environmental pollution threat from empty pesticide containers and enhancing the use of bio-pesticides in agriculture and overall promotion of good agriculture practices providing safe and healthy food for the nation.</t>
  </si>
  <si>
    <t>1101-Webpage</t>
  </si>
  <si>
    <t xml:space="preserve">Number of districts receiving funds under PT-LiSPP for the recovery of infrastructure </t>
  </si>
  <si>
    <t xml:space="preserve">Number of districts that DZ-LiSPP implemented in for the dry zone </t>
  </si>
  <si>
    <t>Amount of households in the dry zone</t>
  </si>
  <si>
    <t>Number of districsts in the area of intervention</t>
  </si>
  <si>
    <t>Number of individuals who depend of welfare services and charity due to economic conditions after the Tsunami</t>
  </si>
  <si>
    <t>Outcome_ Amount of new homes constructed outside the settlement schemes through public-private partnership</t>
  </si>
  <si>
    <t>Budget_Total programmme cost_USD million</t>
  </si>
  <si>
    <t>Budget_Amount of IFAD loan_USD million</t>
  </si>
  <si>
    <t>Budget_IFAD financing packaging for coastal zones resources management programme_USD million</t>
  </si>
  <si>
    <t xml:space="preserve">Budget_financing package for the Post-Tsunami Coastal Rehabilitation presented to Executive Board for approval </t>
  </si>
  <si>
    <t>Budget_Cost for building new homes outside the settlement schemes_USD</t>
  </si>
  <si>
    <t>Budget_ Amount for homeowner driven housing reconstruction_USD million</t>
  </si>
  <si>
    <t>Budget_Cost for repair for damaged houses by their owners_USD</t>
  </si>
  <si>
    <t>Budget_Amount for provision of all housing amenities identified_USD</t>
  </si>
  <si>
    <t>Budget_Cost for all identified settlement infrastructure_USD</t>
  </si>
  <si>
    <t xml:space="preserve">Budget_Amount for needed infrastructure such as community centers, day cares, and villiage markets_USD </t>
  </si>
  <si>
    <t>Budget_Amount needed for the resettlement schemes under the proposed priority infrastructure development component_USD million</t>
  </si>
  <si>
    <t>Budget_Amount allocated by treasury to UDA for rehabilitation and reconstruction services_USD million</t>
  </si>
  <si>
    <t>Budget_Amount earmarked for rehabilitation and housing reconstruction_USD million</t>
  </si>
  <si>
    <t>Post-Tsunami Livelihoods Support and Partnership Programme</t>
  </si>
  <si>
    <t>The  programme objective focuses  on  the  rapid  recovery  of  assets  and  essential  infrastructure  destroyed  by  the  26  December  2004  tsunami,  including  housing,  housing  amenities,  settlement  infrastructure,  social  infrastructure  and  fishery  roads,  community  infrastructure  and  the  removal  of  debris.  Using  a  flexible  community-based  approach,  it  will  –  in  coordination  with  other  funding  sources  –  support  the  recovery  and  rehabilitation  of  physical  and  financial  assets  of  affected  groups  and  communities.</t>
  </si>
  <si>
    <t>1044-President's Report</t>
  </si>
  <si>
    <t xml:space="preserve">Number of individuals provided with advisory services </t>
  </si>
  <si>
    <t>Number of Women Community Based Organizations supported through micro-credit programmes</t>
  </si>
  <si>
    <t>Number of households receiving agriculture commercial benefits</t>
  </si>
  <si>
    <t xml:space="preserve">Number of households headed by women </t>
  </si>
  <si>
    <t>Number of households headed by men</t>
  </si>
  <si>
    <t xml:space="preserve">Amount of project loans extended by IFAD </t>
  </si>
  <si>
    <t>Number of families considered farming families</t>
  </si>
  <si>
    <t>Number of families that are landless</t>
  </si>
  <si>
    <t>Number of rural households defined below the poverty line</t>
  </si>
  <si>
    <t>Total number of individuals in the primary target group of the poor</t>
  </si>
  <si>
    <t xml:space="preserve">Outcome_Amount of developed mini-hydroelectricity generation schemes </t>
  </si>
  <si>
    <t>Outcome_Number of marketing centers with renovated rural roads and bridges for women societies</t>
  </si>
  <si>
    <t>Outcome_Amount of public toilets constructed for the improvement of health facilities</t>
  </si>
  <si>
    <t xml:space="preserve">Outcome_Amount of fresh milk centers established </t>
  </si>
  <si>
    <t>Outcome_Amount of farmer companies formed to link producers and buyer together</t>
  </si>
  <si>
    <t>Outcome_Number of households directly benefited from IFAD loan</t>
  </si>
  <si>
    <t>Outcome_total tons of paddy crops in PY6</t>
  </si>
  <si>
    <t>Outcome_total tons of dry chilie crops in PY6</t>
  </si>
  <si>
    <t>Outcome_total tons of maize crops in PY6</t>
  </si>
  <si>
    <t>Outcome_total tons of big onion crops in PY6</t>
  </si>
  <si>
    <t>Outcome_total tons of soybean crops in PY6</t>
  </si>
  <si>
    <t>Bugdet_Total project cost_USD million</t>
  </si>
  <si>
    <t>Budget_Total amount financed through IFAD loan_USD million</t>
  </si>
  <si>
    <t>Budget_Amount extension granted for projects_USD million</t>
  </si>
  <si>
    <t>Budget_Amount financed by Government of Sri Lanka_USD million</t>
  </si>
  <si>
    <t>Budget_Amount of IFAD Special Operations Facility grant_USD</t>
  </si>
  <si>
    <t>Matale Regional Economic Advancement Project</t>
  </si>
  <si>
    <t>1996-2006</t>
  </si>
  <si>
    <t>The Project development goal was the raising and sustaining of income of the poor rural and farmer families in Matale District bringing them permanently above the poverty line. The Project objectives intended to contribute towards the realization of the goal enabling 30% of the target group of 30,000 families (i.e. 9,000 families) having access to profitable economic activities in farming, non-farm employment and non-farm enterprises.</t>
  </si>
  <si>
    <t xml:space="preserve">1094-President's Report, 1094-Project Completion Report </t>
  </si>
  <si>
    <t>1094-President's Report, 1094-Project Completion Report, 1094-Webpage</t>
  </si>
  <si>
    <t xml:space="preserve">1094-President's Report, 1094-Project Completion Report, 1094-Webpage </t>
  </si>
  <si>
    <t>North-Central Province</t>
  </si>
  <si>
    <t>Matale</t>
  </si>
  <si>
    <t xml:space="preserve">Matale District </t>
  </si>
  <si>
    <t xml:space="preserve">North-Central Province </t>
  </si>
  <si>
    <t>Number of workshops set up</t>
  </si>
  <si>
    <t xml:space="preserve">Number of studies conducted </t>
  </si>
  <si>
    <t xml:space="preserve">Number of months international workers were called in for </t>
  </si>
  <si>
    <t>Amount of days for project support by participation in events</t>
  </si>
  <si>
    <t>Amount of organizations project collaborated with that have experience in the Bay of Bengal Region</t>
  </si>
  <si>
    <t xml:space="preserve">Number of participants from BOBLME countries selected for site implementation practices to conduct a short term project </t>
  </si>
  <si>
    <t xml:space="preserve">Number of interviews conducted by MTE teams during country visits </t>
  </si>
  <si>
    <t>Number of females who were interviewed by MTE team during country visits</t>
  </si>
  <si>
    <t xml:space="preserve">Number of training courses conducted </t>
  </si>
  <si>
    <t>Outcome_Number of targets completed in PY 1-3</t>
  </si>
  <si>
    <t xml:space="preserve">Outcome_Number of targets rated highly satisfactory </t>
  </si>
  <si>
    <t>Budget_FAO grant amount_USD million</t>
  </si>
  <si>
    <t>Budget_Total amount allocated for strategic action plan_USD million</t>
  </si>
  <si>
    <t xml:space="preserve">Budget_Total amount for Coastal/Marine Natural Resources management and Sustainable Use_USD million </t>
  </si>
  <si>
    <t>Budget_allocated towards Improved Understanding and Predictability of BOB LME Environment_USD million</t>
  </si>
  <si>
    <t>Budget_Amount for Maintenance of Ecosystem Health and Management Pollution_USD million</t>
  </si>
  <si>
    <t>Budget_Tota amount for Project Management, Monitering and Evaluation and Knowledge Management_USD million</t>
  </si>
  <si>
    <t>Budget_Amount of support given by Governments to BOBLME in cash_USD million</t>
  </si>
  <si>
    <t>Budget_Amount of support given by Governments to BOBLME in-kind_USD million</t>
  </si>
  <si>
    <t>Sustainable Management of the Bay of Bengal Large Marine Ecosystem</t>
  </si>
  <si>
    <t>The objective supports a series of strategic interventions that will provide critical inputs into the SAP, whose implementation will lead to enhanced food security and reduced poverty for coastal communities</t>
  </si>
  <si>
    <t>1095-Midterm Evaluation</t>
  </si>
  <si>
    <t xml:space="preserve">1095-Midterm Evaluation, 1095-Webpage </t>
  </si>
  <si>
    <t>Budget_Amount funded towards project_USD</t>
  </si>
  <si>
    <t xml:space="preserve">Ministry of Water Supply and Drainage Sri Lanka </t>
  </si>
  <si>
    <t xml:space="preserve">The objective is to support the South Asia Conference on Sanitation </t>
  </si>
  <si>
    <t>1103-Webpage</t>
  </si>
  <si>
    <t>Efforts to planning capacity of the Seed and Planting Materials Development Center for Seed production and distribution is improved</t>
  </si>
  <si>
    <t>Efforts to production of basic and standard seed is increased</t>
  </si>
  <si>
    <t>Efforts to certification process of vegetable seed is improved</t>
  </si>
  <si>
    <t>Efforts to services for seed sales by model Department of Agriculture Sales Points and Agrarian Service Centers are improved</t>
  </si>
  <si>
    <t>Enhancement of Production System of Certified Vegetable Seed Project</t>
  </si>
  <si>
    <t>The objective is to increase the production of certified vegetable seed in the target areas and this project is designed with the aim of increasing the availability and use of certified vegetable seed in the whole country</t>
  </si>
  <si>
    <t>1104-Webpage</t>
  </si>
  <si>
    <t>Kundasale, Aluttarama, Mahailluppallama, and Nikaweratiya</t>
  </si>
  <si>
    <r>
      <rPr>
        <sz val="12"/>
        <color rgb="FF000000"/>
        <rFont val="Calibri"/>
        <family val="2"/>
      </rPr>
      <t>Canadian International Development Agency (</t>
    </r>
    <r>
      <rPr>
        <sz val="12"/>
        <color theme="1"/>
        <rFont val="Calibri"/>
        <family val="2"/>
      </rPr>
      <t>CIDA</t>
    </r>
    <r>
      <rPr>
        <sz val="12"/>
        <color rgb="FF000000"/>
        <rFont val="Calibri"/>
        <family val="2"/>
      </rPr>
      <t>)</t>
    </r>
    <r>
      <rPr>
        <sz val="12"/>
        <color rgb="FF545454"/>
        <rFont val="Calibri"/>
        <family val="2"/>
      </rPr>
      <t> </t>
    </r>
  </si>
  <si>
    <r>
      <t> </t>
    </r>
    <r>
      <rPr>
        <sz val="12"/>
        <color rgb="FF1B1B1B"/>
        <rFont val="Calibri"/>
        <family val="2"/>
      </rPr>
      <t>Nawala </t>
    </r>
  </si>
  <si>
    <t>Number of staff on the project</t>
  </si>
  <si>
    <t>Amount of hectares envisaged at appraisal</t>
  </si>
  <si>
    <t>Amount of large dams that had work reviews</t>
  </si>
  <si>
    <t>Outcome_ Amount of hectares in the irrigated area improved and partly modernized</t>
  </si>
  <si>
    <t>Outcome_Percent increase in farm family income</t>
  </si>
  <si>
    <t>Budget_contributed estimate_USD million</t>
  </si>
  <si>
    <t>Budget_total amount of IDA disbursements_USD million</t>
  </si>
  <si>
    <t>Mahaweli Restructuring and Rehabilitation Project</t>
  </si>
  <si>
    <t>1998-2005</t>
  </si>
  <si>
    <t>The primary projecy objective was to shift the focus in the Mahewali Authority of Sri Lanka (MASL) from project implementation to river basin management. The secondary objective was to improve agricultural productivity through rehabilitation, improvement and better O&amp;M of the irrigation facilities in System H, which is the first irrigation distribution system constructed in the 1970s under the Accelerated Mahaweli Development Program (AMDP)</t>
  </si>
  <si>
    <t>1009-Implementation Completion and Results Report</t>
  </si>
  <si>
    <t>Efforts to prove technical assistance to Regnis Lanka Plc. to introduce cyclopentane as an option to HCFC</t>
  </si>
  <si>
    <t>Efforts to modify the machinery and mixing system</t>
  </si>
  <si>
    <t xml:space="preserve">Efforts to design a plan for the proposed medications </t>
  </si>
  <si>
    <t>Efforts to provide financial assistance for medication</t>
  </si>
  <si>
    <t>Efforts to build capacity of domestic air-conditioner assemblers who import second-hand air-conditioning equipment to adopt HCFC free alternatives</t>
  </si>
  <si>
    <t>Efforts to support reduction in HCFC-22 consumption in assembling and servicing by the agencies and faster adoption of HCFC-free alternatives</t>
  </si>
  <si>
    <t>Workshop on use of HCFC based solvents in cleaning application conducted</t>
  </si>
  <si>
    <t>Efforts to increase in adoption of recovery of HCFCs while servicing equipment; higher levels of reclaiming of HCFCs and use of reclaimed HCFCs in servicing equipment</t>
  </si>
  <si>
    <t xml:space="preserve">Technicians trained </t>
  </si>
  <si>
    <t>Technicians that participated in training on elimination of 141B as cleaning agent</t>
  </si>
  <si>
    <t xml:space="preserve">Efforts to support the provision of management support to implement HCFC phase-out </t>
  </si>
  <si>
    <t>Budget_Total Expense_USD</t>
  </si>
  <si>
    <t xml:space="preserve">The HCFC Phase-out Management Plan of Sri Lanka </t>
  </si>
  <si>
    <t>2013-2020</t>
  </si>
  <si>
    <t>HCFC phaseout is meant not only to protect the Ozone layer but also to minimize the impacts on earth’s climate.</t>
  </si>
  <si>
    <t>1034 - Annual Report UNDP 2012 MP-HPM</t>
  </si>
  <si>
    <t>1034 - Annual Report UNDP 2012 MP-HPM, 1034 - Webpage</t>
  </si>
  <si>
    <t>Efforts to provide assistance to reconstruct the damaged infrastructure facilities in affected areas</t>
  </si>
  <si>
    <t>Efforts to develop the capacity of National Disaster Management Centre (NDMC)</t>
  </si>
  <si>
    <t>Efforts to provide opportunities for establishing and strengthening DM coordination mechanisms at national and district level to respond to emergencies</t>
  </si>
  <si>
    <t>Efforts to provide the assistance to rebuild life lines of the social fabric on priority basis who are worst affected due to flood</t>
  </si>
  <si>
    <t>UNDP, SIDA</t>
  </si>
  <si>
    <t>Transitional Recovery Support to Flood Disaster in Southwest Sri Lanka (TRSFD)</t>
  </si>
  <si>
    <t>Reduce vulnerability of communities living in flood and landslide prone areas of Kalutara, Galle, Matara and Hambantota districts. Build the capacity of government officials to deal with these hazards in a comprehensive way.</t>
  </si>
  <si>
    <t xml:space="preserve">1035 - Outcome Evaluation </t>
  </si>
  <si>
    <t>Efforts to implement DRM Framework/Roadmap developed by DMC for “safer Sri Lanka”</t>
  </si>
  <si>
    <t>Efforts to support provisions of Physical (Hardware and software) and human resource to establish National Emergency Operation Room at DMC and provincial EOC</t>
  </si>
  <si>
    <t>Efforts to build capacity of Disaster Reduction Unit at UNDP Sri Lanka Office</t>
  </si>
  <si>
    <t>Efforts to develop disaster preparedness and response plans for National Ministies, Departments and authorities</t>
  </si>
  <si>
    <t>Efforts to develop Multi Hazards Community contingency Plans at Villages/GN levels</t>
  </si>
  <si>
    <t>Efforts to Carryout and develop Capacity Building of DM teams at various levels</t>
  </si>
  <si>
    <t>Efforts to integrate hazard mapping into development process at the local levels</t>
  </si>
  <si>
    <t>Efforts to promote partnership with academic and Research institutions and private sector for engaging in DRM</t>
  </si>
  <si>
    <t>Efforts to carryout awareness campaign on Disaster Mitigation and preparedness for all stakeholders, professional institutions, school and community</t>
  </si>
  <si>
    <t>Capacity Building in Disaster Risk Management (CBDRM)</t>
  </si>
  <si>
    <t>To enhance disaster risk management capacities at local, intermediate and national levels. To mainstream disaster risk reduction in the development processes.</t>
  </si>
  <si>
    <t>Efforts to provide technical support (Consultancy) for the establishment and functioning of the DMC</t>
  </si>
  <si>
    <t>Efforts to provide support to DMC to develop a DRM Road Map</t>
  </si>
  <si>
    <t>Efforts to provide training and capacity building for staff of the Disaster management Centre</t>
  </si>
  <si>
    <t>Efforts to provide support for development of ‘initial’ communication material for DMC</t>
  </si>
  <si>
    <t>Efforts to supprt initial stake holder’s workshops</t>
  </si>
  <si>
    <t xml:space="preserve">Efforts to support consultation meetings </t>
  </si>
  <si>
    <t>Efforts to support coordination of donor and international agencies</t>
  </si>
  <si>
    <t>Efforts to support training/capacity building of intermediate level staff and volunteers</t>
  </si>
  <si>
    <t>Efforts to support technical assistance in the preparation of Disaster preparedness and response plan at intermediate and GN levels</t>
  </si>
  <si>
    <t>Efforts to provide physical and technical assistance in establishing operation centers and websites at intermediate level</t>
  </si>
  <si>
    <t>Efforts to support technical assistance on appropriate disaster resistant construction technologies form mason and engineers</t>
  </si>
  <si>
    <t>Preparatory assistance for Establishing Disaster Management Framework and Disaster Management Centre in Sri Lanka (PAEDF)</t>
  </si>
  <si>
    <t>2005-2008</t>
  </si>
  <si>
    <t xml:space="preserve">To support the DMC in the development of a Road Map for risk reduction in Sri Lanka. Provide initial capacity development support to the DMC to assist in establishing and institutionalizing the centre. Support implementation of Disaster Management Framework at intermediate and local levels. (Provincial, districts and local levels). </t>
  </si>
  <si>
    <t>Efforts to support and strengthen partnership and active participation of the private sector, media and research institutions in MDMCC activities</t>
  </si>
  <si>
    <t>Efforts to support the development of the existing website of the DMC to improve new features and user friendliness</t>
  </si>
  <si>
    <t>Efforts to develop knowledge products for land use planning best practices and building guidelines for tsunami affected areas and public awareness raising campaign</t>
  </si>
  <si>
    <t>Efforts to support key stake holders to participate at national and provincial risk reduction forums</t>
  </si>
  <si>
    <t>Efforts to support most vulnerable community centres, Health centres and Schools in Uva and eastern provinces to draft infrastructure development plans with disaster risk reduction main streamed</t>
  </si>
  <si>
    <t>Efforts to provide materials to DMC for community level training and advocacy activities</t>
  </si>
  <si>
    <t>UNDP, UNESCO</t>
  </si>
  <si>
    <t>Disaster Risk Management through partnerships (DRM-P) in Sri Lanka (DRMP)</t>
  </si>
  <si>
    <t>Ensure equitable access to improved quality services and economic infrastructure to vulnerable populations in disadvantaged areas</t>
  </si>
  <si>
    <t>Efforts to support the establishment of community based flood level monitoring network along vulnerable river basins</t>
  </si>
  <si>
    <t>Efforts to support the establishment of a pilot, integrated model for real-time land slide monitoring based on real-time precipitation measurements</t>
  </si>
  <si>
    <t>Efforts to support strengthening of capacity of institutions involved in early warning systems to improve amongst others forecast for multi hazards and ensure appropriate actions to avoid their adverse impact</t>
  </si>
  <si>
    <t>Efforts to support strengthening dissemination mechanism of early warning to communities</t>
  </si>
  <si>
    <t>Efforts to support development guidelines for evacuation</t>
  </si>
  <si>
    <t>Efforts to support establishment of local warning systems such as sirens and loudspeakers</t>
  </si>
  <si>
    <t xml:space="preserve">Efforts to support mock drills </t>
  </si>
  <si>
    <t>Strengthening Early warning system in Sri Lanka (EWSS)</t>
  </si>
  <si>
    <t xml:space="preserve">Establish a pilot level landslide early warning system in most vulnerable areas of Sri Lanka. Institutionalize EWS (national, Intermediate and local) and strengthen capacities for observation and prediction. Utilizing existing IG command emergency communication systems for warning and dissemination. General public awareness. Build and sustain community-based volunteer groups for providing early warning messages. </t>
  </si>
  <si>
    <t>Efforts to support development of environment plans and implemented with the participation of the community</t>
  </si>
  <si>
    <t>Efforts to supprt management of ecosystems by people affected by the tsunami whose livelihoods depend on the sustainability of ecosystem</t>
  </si>
  <si>
    <t>Sustainable Recovery of Natural Resources of Tsunami Affected Coastal Areas of Sri Lanka with People’s Participation (SRNRTA)</t>
  </si>
  <si>
    <t xml:space="preserve">Enhance the productivity and long-term protection of ecosystems while improving the quality of life of the communities through community participation in participation in environmental management. </t>
  </si>
  <si>
    <t>Efforts to support the development of partnerships among key stake holders</t>
  </si>
  <si>
    <t>Efforts to support the the identification of opportunities for mainstreaming risk reduction approaches into socio-economic development process in the country</t>
  </si>
  <si>
    <t>Efforts to support the development of hazard vulnerability and risk reports</t>
  </si>
  <si>
    <t>Efforts to support the mainstreaming of sustainable disaster risk reduction approaches into development promotion of DRR as a subject of study in research institutions and schools</t>
  </si>
  <si>
    <t>Efforts to support establishment of tsunami and multi-hazard warning systems at district level</t>
  </si>
  <si>
    <t>Efforts to support promotion of climate risk management at the community level</t>
  </si>
  <si>
    <t>Efforts to support Ministry of Disaster Management in project implementation and management</t>
  </si>
  <si>
    <t xml:space="preserve">Operationalize the Road Map Towards Safer Sri Lanka (SSORM)  </t>
  </si>
  <si>
    <t>Support the DMC and other relevant stakeholder to implement the Road Map proposals through building their capacities and creating an enabling environment.</t>
  </si>
  <si>
    <t xml:space="preserve">1035 - Outcome Evaluation, 1035  - Webpage </t>
  </si>
  <si>
    <t>Efforts to support the rehabilitation and development of the irrigation infrastructure</t>
  </si>
  <si>
    <t>Efforts to support the improvement of production and marketing</t>
  </si>
  <si>
    <t xml:space="preserve">Total households benefiting </t>
  </si>
  <si>
    <t>Budget_Total project cost_USD_Million</t>
  </si>
  <si>
    <t>Budget_Total IFAD financing_USD_Million</t>
  </si>
  <si>
    <t>Budget_Total_IFAD loan_USD_Million</t>
  </si>
  <si>
    <t>Iranamadu Irrigation Development Project</t>
  </si>
  <si>
    <t>The project's goal is to increase household incomes and reduce poverty. To promote effective and sustainable management of the irrigation infrastructure and to sustainably improve water and land productivity.</t>
  </si>
  <si>
    <t>1040 - Webpage</t>
  </si>
  <si>
    <t>Kilinochchi district of Northern Province</t>
  </si>
  <si>
    <t>Efforts to support marketing chain development and linkages</t>
  </si>
  <si>
    <t>Efforts to support microfinance and training of youth</t>
  </si>
  <si>
    <t xml:space="preserve">Efforts to set up a Microfinance Facility Fund (MFF) at CBSL with the aim of lending to participating financial institutions who will further lend to smallholder farmers, landless poor, women and youths. </t>
  </si>
  <si>
    <t>Efforts to use social mobilisers (SM) to reach the target groups to allow better contact between the communities and the loan officers</t>
  </si>
  <si>
    <t xml:space="preserve">Youths trained in entrepreneurship </t>
  </si>
  <si>
    <t>Efforts to support PMU plans to train the farmers which are participating under out grower model of Component 1</t>
  </si>
  <si>
    <t>Efforts to support the formation of SHGs and producer groups</t>
  </si>
  <si>
    <t>SHG's formed</t>
  </si>
  <si>
    <t>Efforts to provide comments on the draft Microfinance Act</t>
  </si>
  <si>
    <t>Improvement of livelihoods of households</t>
  </si>
  <si>
    <t>Number of farmer groups in Cargills enterprises continue to participate after one year</t>
  </si>
  <si>
    <t>Number of members in Bee Keeper enterprises continue to participate after one year</t>
  </si>
  <si>
    <t>Out-grower models developed</t>
  </si>
  <si>
    <t>Irrigation wells developed</t>
  </si>
  <si>
    <t>Water pumps developed</t>
  </si>
  <si>
    <t>Bee boxes developed</t>
  </si>
  <si>
    <t>Farmer groups with Cargils organized and trained as producers</t>
  </si>
  <si>
    <t>Borrowers organised into several groups with members 8-10 per groups</t>
  </si>
  <si>
    <t>Total beneficieries</t>
  </si>
  <si>
    <t>Budget_Total IFAD Loan_USD_Million</t>
  </si>
  <si>
    <t>National Agribusiness Development Programme</t>
  </si>
  <si>
    <t>NADeP’s objectives are to assist smallholder farmers to increase their incomes through participation in marketing chain development and linkages; and to provide micro-financing to the target group as well as training for youth, for better employment.</t>
  </si>
  <si>
    <t>1041 - 2015 Supervision Report, 1041 - Webpage</t>
  </si>
  <si>
    <t>35 000</t>
  </si>
  <si>
    <t>Kilinochchi and Puttalam districts</t>
  </si>
  <si>
    <t>Kilinochchi</t>
  </si>
  <si>
    <t>Efforts to support the provision of household items</t>
  </si>
  <si>
    <t>Efforts to support the rehabilitation and cleaning of community wells and latrines</t>
  </si>
  <si>
    <t>Efforts to support the delivery of hygiene and sanitation awareness training to members of flood-affected households</t>
  </si>
  <si>
    <t>Efforts to support the supplying of agricultural inputs (seeds, fertilizer and tools)</t>
  </si>
  <si>
    <t>Budget_Total_CIDA Contribution_USD</t>
  </si>
  <si>
    <t xml:space="preserve">Sri Lanka Floods </t>
  </si>
  <si>
    <t>2011-2011</t>
  </si>
  <si>
    <t>CIDA aims to support CHF to improve the health, physical security and household livelihoods of flood-affected families.</t>
  </si>
  <si>
    <t>1075 - Webpage</t>
  </si>
  <si>
    <t>Efforts to support targeted food assistance to internally displaced people still in camps and to returnees</t>
  </si>
  <si>
    <t>Efforts to support specific needs of children and women through food for education, and targeted mother-and-child nutrition activities</t>
  </si>
  <si>
    <t>Budget_Total_ CIDA Contribution_USD</t>
  </si>
  <si>
    <t>Food Assistance to Displaced People in Sri Lanka</t>
  </si>
  <si>
    <t>2010-2010</t>
  </si>
  <si>
    <t xml:space="preserve">CIDA's contribution is supporting the World Food Programme (WFP) to meet urgent food assistance needs, thereby helping to mitigate and prevent hunger, and assist in the protection of livelihoods. </t>
  </si>
  <si>
    <t>1076 - Webpage</t>
  </si>
  <si>
    <t>Efforts to support the rehabilitation and clean-up of community wells</t>
  </si>
  <si>
    <t>Efforts to support the  provision of hygiene kits to women and children</t>
  </si>
  <si>
    <t>Efforts to support the promotion of hygiene education</t>
  </si>
  <si>
    <t>Efforts to support assistance to vulnerable children</t>
  </si>
  <si>
    <t>Efforts to support the provision of mine risk education to children and families</t>
  </si>
  <si>
    <t>Efforts to build the capacity of local authorities and communities to address child protection needs in the areas of return</t>
  </si>
  <si>
    <t xml:space="preserve">Vital Assistance to Internally Displaced Persons Returning to Northern Sri Lanka </t>
  </si>
  <si>
    <t>CIDA's contribution is supporting World Vision to meet the needs of returnees in the areas of water, hygiene and hygiene education, and child protection.</t>
  </si>
  <si>
    <t>1077 - Webpage</t>
  </si>
  <si>
    <t>Efforts to ensure mobile clinic covereage in high-prevalence district as indicated in annual district plans</t>
  </si>
  <si>
    <t>Clinics established in remote areas per month</t>
  </si>
  <si>
    <t>Bed nets distributed between 1997 and 2000</t>
  </si>
  <si>
    <t xml:space="preserve">Bednets procured by end of project </t>
  </si>
  <si>
    <t>effort to increase treated bed-net use</t>
  </si>
  <si>
    <t xml:space="preserve">Efforts to establish/refurbish, equip and function STC clinics in provincial and base hospitals </t>
  </si>
  <si>
    <t>number provincial hospitals established/refurbished, equiped and made functional with STD clinics</t>
  </si>
  <si>
    <t>number base hospitals established/refurbished, equiped and made functional with STD clinics</t>
  </si>
  <si>
    <t>efforts to develop and dessiminate best practice guidelines_nutrition</t>
  </si>
  <si>
    <t>Copies printed of best practice guidelines for Diabetes</t>
  </si>
  <si>
    <t>Rapid Needs Assessments of resource needs</t>
  </si>
  <si>
    <t>field staff trained in IPC_percent</t>
  </si>
  <si>
    <t>Efforts to reduce percentage of pregnant women anemic</t>
  </si>
  <si>
    <t>efforts to reduce percentage of low-weight births</t>
  </si>
  <si>
    <t>efforts to develop NCD related policy recommendations</t>
  </si>
  <si>
    <t>efforts to adopt agreed recommendations based on study program</t>
  </si>
  <si>
    <t>efforts to implement agreed recommendations</t>
  </si>
  <si>
    <t>efforts to utilize MIS data by MOH for planning and management purposes</t>
  </si>
  <si>
    <t>efforts to modify specified health and nutrition related behaviours by identified populations</t>
  </si>
  <si>
    <t>Outcome_Malaria_reduction of malaria borbidity to 10/1000_districts</t>
  </si>
  <si>
    <t>Outcome_Malaria_reduction of malaria borbidity to 20/1000_districts</t>
  </si>
  <si>
    <t>Outcome_STD/AIDS_HIV prevalence in population_percent</t>
  </si>
  <si>
    <t>Outcome_STD/AIDS_number of STD cases diagnosed and treated_1997_cases</t>
  </si>
  <si>
    <t>Outcome_STD/AIDS_number of STD cases diagnosed and treated_2000_cases</t>
  </si>
  <si>
    <t>Outcome_nutrition_percentage of underweight children_1993_percent</t>
  </si>
  <si>
    <t>Outcome_nutrition_percentage of underweight children_2000_percent</t>
  </si>
  <si>
    <t>outcome_percent of low birth weight_2000_percent</t>
  </si>
  <si>
    <t>Outcome_public awareness about aids in urban areas_percent</t>
  </si>
  <si>
    <t>Outcome_public awareness about aids in rural areas_percent</t>
  </si>
  <si>
    <t>Budget_Malaria_USD_Million</t>
  </si>
  <si>
    <t>Budget_Malaria_percent of total_percent</t>
  </si>
  <si>
    <t>Budget_STD/AIDS_USD_Million</t>
  </si>
  <si>
    <t>Budget_STD/AIDS_percent of total_percent</t>
  </si>
  <si>
    <t>Budget_Nutrition_USD_Million</t>
  </si>
  <si>
    <t>Budget_Nutrition_percent of total_percent</t>
  </si>
  <si>
    <t>Budget_Non-Communicable Diseases_USD_Million</t>
  </si>
  <si>
    <t>Budget_Non-Communicable Diseases_percent of total_percent</t>
  </si>
  <si>
    <t>Budget_Health Policy_USD_Million</t>
  </si>
  <si>
    <t>Budget_Health Policy_percent of total_percent</t>
  </si>
  <si>
    <t>Budget_management information system_USD_Million</t>
  </si>
  <si>
    <t>Budget_management information system_percent of total_percent</t>
  </si>
  <si>
    <t>Budget_health education_USD_Million</t>
  </si>
  <si>
    <t>Budget_health education_percent of total_percent</t>
  </si>
  <si>
    <t>Budget_project management_USD_Million</t>
  </si>
  <si>
    <t>Budget_project management_percent of total_percent</t>
  </si>
  <si>
    <t>Budget_Revised_Malaria_USD_Million</t>
  </si>
  <si>
    <t>Budget_Revised_Malaria_percent of total_percent</t>
  </si>
  <si>
    <t>Budget_Revised_STD/AIDS_USD_Million</t>
  </si>
  <si>
    <t>Budget_Revised_STD/AIDS_percent of total_percent</t>
  </si>
  <si>
    <t>Budget_Revised_Nutrition_USD_Million</t>
  </si>
  <si>
    <t>Budget_Revised_Nutrition_percent of total_percent</t>
  </si>
  <si>
    <t>Budget_Revised_Non-Communicable Diseases_USD_Million</t>
  </si>
  <si>
    <t>Budget_Revised_Non-Communicable Diseases_percent of total_percent</t>
  </si>
  <si>
    <t>Budget_Revised_Health Policy_USD_Million</t>
  </si>
  <si>
    <t>Budget_Revised_Health Policy_percent of total_percent</t>
  </si>
  <si>
    <t>Budget_Revised_management information system_USD_Million</t>
  </si>
  <si>
    <t>Budget_Revised_management information system_percent of total_percent</t>
  </si>
  <si>
    <t>Budget_Revised_health education_USD_Million</t>
  </si>
  <si>
    <t>Budget_Revised_health education_percent of total_percent</t>
  </si>
  <si>
    <t>Budget_Revised_project management_USD_Million</t>
  </si>
  <si>
    <t>Budget_Revised_project management_percent of total_percent</t>
  </si>
  <si>
    <t>Project Costs by Procurement Arrangements_Works_ICB_Actual/Latest Estimate_USD_Million</t>
  </si>
  <si>
    <t>Project Costs by Procurement Arrangements_Works_NCB_Actual/Latest Estimate_USD_Million</t>
  </si>
  <si>
    <t>Project Costs by Procurement Arrangements_Works_Other_Actual/Latest Estimate_USD_Million</t>
  </si>
  <si>
    <t>Project Costs by Procurement Arrangements_Works_NBF_Actual/Latest Estimate_USD_Million</t>
  </si>
  <si>
    <t>Project Costs by Procurement Arrangements_Works_Total_Actual/Latest Estimate_USD_Million</t>
  </si>
  <si>
    <t>Project Costs by Procurement Arrangements_Goods_Furniture_ICB_Actual/Latest Estimate_USD_Million</t>
  </si>
  <si>
    <t>Project Costs by Procurement Arrangements_Goods_Furniture_NCB_Actual/Latest Estimate_USD_Million</t>
  </si>
  <si>
    <t>Project Costs by Procurement Arrangements_Goods_Furniture_Other_Actual/Latest Estimate_USD_Million</t>
  </si>
  <si>
    <t>Project Costs by Procurement Arrangements_Goods_Furniture_NBF_Actual/Latest Estimate_USD_Million</t>
  </si>
  <si>
    <t>Project Costs by Procurement Arrangements_Goods_Furniture_Total_Actual/Latest Estimate_USD_Million</t>
  </si>
  <si>
    <t>Project Costs by Procurement Arrangements_Goods_computer Hard and Software_ICB_Actual/Latest Estimate_USD_Million</t>
  </si>
  <si>
    <t>Project Costs by Procurement Arrangements_Goods_computer Hard and Software_NCB_Actual/Latest Estimate_USD_Million</t>
  </si>
  <si>
    <t>Project Costs by Procurement Arrangements_Goods_computer Hard and Software_Other_Actual/Latest Estimate_USD_Million</t>
  </si>
  <si>
    <t>Project Costs by Procurement Arrangements_Goods_computer Hard and Software_NBF_Actual/Latest Estimate_USD_Million</t>
  </si>
  <si>
    <t>Project Costs by Procurement Arrangements_Goods_computer Hard and Software_Total_Actual/Latest Estimate_USD_Million</t>
  </si>
  <si>
    <t>Project Costs by Procurement Arrangements_Goods_misc Equipment and materials_ICB_Actual/Latest Estimate_USD_Million</t>
  </si>
  <si>
    <t>Project Costs by Procurement Arrangements_Goods_misc Equipment and materials_NCB_Actual/Latest Estimate_USD_Million</t>
  </si>
  <si>
    <t>Project Costs by Procurement Arrangements_Goods_misc Equipment and materials_Other_Actual/Latest Estimate_USD_Million</t>
  </si>
  <si>
    <t>Project Costs by Procurement Arrangements_Goods_misc Equipment and materials_NBF_Actual/Latest Estimate_USD_Million</t>
  </si>
  <si>
    <t>Project Costs by Procurement Arrangements_Goods_misc Equipment and materials_Total_Actual/Latest Estimate_USD_Million</t>
  </si>
  <si>
    <t>Project Costs by Procurement Arrangements_Goods_lab/med equipment/consumables_ICB_Actual/Latest Estimate_USD_Million</t>
  </si>
  <si>
    <t>Project Costs by Procurement Arrangements_Goods_lab/med equipment/consumables_NCB_Actual/Latest Estimate_USD_Million</t>
  </si>
  <si>
    <t>Project Costs by Procurement Arrangements_Goods_lab/med equipment/consumables_Other_Actual/Latest Estimate_USD_Million</t>
  </si>
  <si>
    <t>Project Costs by Procurement Arrangements_Goods_lab/med equipment/consumables_NBF_Actual/Latest Estimate_USD_Million</t>
  </si>
  <si>
    <t>Project Costs by Procurement Arrangements_Goods_lab/med equipment/consumables_Total_Actual/Latest Estimate_USD_Million</t>
  </si>
  <si>
    <t>Project Costs by Procurement Arrangements_Goods_medical supplies, druges and contraceptives_ICB_Actual/Latest Estimate_USD_Million</t>
  </si>
  <si>
    <t>Project Costs by Procurement Arrangements_Goods_medical supplies, druges and contraceptives_NCB_Actual/Latest Estimate_USD_Million</t>
  </si>
  <si>
    <t>Project Costs by Procurement Arrangements_Goods_medical supplies, druges and contraceptives_Other_Actual/Latest Estimate_USD_Million</t>
  </si>
  <si>
    <t>Project Costs by Procurement Arrangements_Goods_medical supplies, druges and contraceptives_NBF_Actual/Latest Estimate_USD_Million</t>
  </si>
  <si>
    <t>Project Costs by Procurement Arrangements_Goods_medical supplies, druges and contraceptives_Total_Actual/Latest Estimate_USD_Million</t>
  </si>
  <si>
    <t>Project Costs by Procurement Arrangements_Vehicles_ICB_Actual/Latest Estimate_USD_Million</t>
  </si>
  <si>
    <t>Project Costs by Procurement Arrangements__Vehicles_NCB_Actual/Latest Estimate_USD_Million</t>
  </si>
  <si>
    <t>Project Costs by Procurement Arrangements_Vehicles_Other_Actual/Latest Estimate_USD_Million</t>
  </si>
  <si>
    <t>Project Costs by Procurement Arrangements_Vehicles_NBF_Actual/Latest Estimate_USD_Million</t>
  </si>
  <si>
    <t>Project Costs by Procurement Arrangements_Vehicles_Total_Actual/Latest Estimate_USD_Million</t>
  </si>
  <si>
    <t>Project Costs by Procurement Arrangements_Consultancies_International TA_ICB_Actual/Latest Estimate_USD_Million</t>
  </si>
  <si>
    <t>Project Costs by Procurement Arrangements_Consultancies_International TA_NCB_Actual/Latest Estimate_USD_Million</t>
  </si>
  <si>
    <t>Project Costs by Procurement Arrangements_Consultancies_International TA_Other_Actual/Latest Estimate_USD_Million</t>
  </si>
  <si>
    <t>Project Costs by Procurement Arrangements_Consultancies_International TA_NBF_Actual/Latest Estimate_USD_Million</t>
  </si>
  <si>
    <t>Project Costs by Procurement Arrangements_Consultancies_International TA_Total_Actual/Latest Estimate_USD_Million</t>
  </si>
  <si>
    <t>Project Costs by Procurement Arrangements_Consultancies_national TA_ICB_Actual/Latest Estimate_USD_Million</t>
  </si>
  <si>
    <t>Project Costs by Procurement Arrangements_Consultancies_national TA_NCB_Actual/Latest Estimate_USD_Million</t>
  </si>
  <si>
    <t>Project Costs by Procurement Arrangements_Consultancies_national TA_Other_Actual/Latest Estimate_USD_Million</t>
  </si>
  <si>
    <t>Project Costs by Procurement Arrangements_Consultancies_national TA_NBF_Actual/Latest Estimate_USD_Million</t>
  </si>
  <si>
    <t>Project Costs by Procurement Arrangements_Consultancies_national TA_Total_Actual/Latest Estimate_USD_Million</t>
  </si>
  <si>
    <t>Project Costs by Procurement Arrangements_training_national training_ICB_Actual/Latest Estimate_USD_Million</t>
  </si>
  <si>
    <t>Project Costs by Procurement Arrangements_training_national training_NCB_Actual/Latest Estimate_USD_Million</t>
  </si>
  <si>
    <t>Project Costs by Procurement Arrangements_training_national training_Other_Actual/Latest Estimate_USD_Million</t>
  </si>
  <si>
    <t>Project Costs by Procurement Arrangements_training_national training_NBF_Actual/Latest Estimate_USD_Million</t>
  </si>
  <si>
    <t>Project Costs by Procurement Arrangements_training_national training_Total_Actual/Latest Estimate_USD_Million</t>
  </si>
  <si>
    <t>Project Costs by Procurement Arrangements_training_fellowship &amp; study tours_ICB_Actual/Latest Estimate_USD_Million</t>
  </si>
  <si>
    <t>Project Costs by Procurement Arrangements_training_fellowship &amp; study tours_NCB_Actual/Latest Estimate_USD_Million</t>
  </si>
  <si>
    <t>Project Costs by Procurement Arrangements_training_fellowship &amp; study tours_Other_Actual/Latest Estimate_USD_Million</t>
  </si>
  <si>
    <t>Project Costs by Procurement Arrangements_training_fellowship &amp; study tours_NBF_Actual/Latest Estimate_USD_Million</t>
  </si>
  <si>
    <t>Project Costs by Procurement Arrangements_training_fellowship &amp; study tours_Total_Actual/Latest Estimate_USD_Million</t>
  </si>
  <si>
    <t>Project Costs by Procurement Arrangements_Miscellaneous_RM &amp; E_ICB_Actual/Latest Estimate_USD_Million</t>
  </si>
  <si>
    <t>Project Costs by Procurement Arrangements_Miscellaneous_RM &amp; E_NCB_Actual/Latest Estimate_USD_Million</t>
  </si>
  <si>
    <t>Project Costs by Procurement Arrangements_Miscellaneous_RM &amp; E_Other_Actual/Latest Estimate_USD_Million</t>
  </si>
  <si>
    <t>Project Costs by Procurement Arrangements_Miscellaneous_RM &amp; E_NBF_Actual/Latest Estimate_USD_Million</t>
  </si>
  <si>
    <t>Project Costs by Procurement Arrangements_Miscellaneous_RM &amp; E_Total_Actual/Latest Estimate_USD_Million</t>
  </si>
  <si>
    <t>Project Costs by Procurement Arrangements_Miscellaneous_Health Education Program_ICB_Actual/Latest Estimate_USD_Million</t>
  </si>
  <si>
    <t>Project Costs by Procurement Arrangements_Miscellaneous_Health Education Program_NCB_Actual/Latest Estimate_USD_Million</t>
  </si>
  <si>
    <t>Project Costs by Procurement Arrangements_Miscellaneous_Health Education Program_Other_Actual/Latest Estimate_USD_Million</t>
  </si>
  <si>
    <t>Project Costs by Procurement Arrangements_Miscellaneous_Health Education Program_NBF_Actual/Latest Estimate_USD_Million</t>
  </si>
  <si>
    <t>Project Costs by Procurement Arrangements_Miscellaneous_Health Education Program_Total_Actual/Latest Estimate_USD_Million</t>
  </si>
  <si>
    <t>Project Costs by Procurement Arrangements_Miscellaneous_Incremental Salaries_ICB_Actual/Latest Estimate_USD_Million</t>
  </si>
  <si>
    <t>Project Costs by Procurement Arrangements_Miscellaneous_Incremental Salaries_NCB_Actual/Latest Estimate_USD_Million</t>
  </si>
  <si>
    <t>Project Costs by Procurement Arrangements_Miscellaneous_Incremental Salaries_Other_Actual/Latest Estimate_USD_Million</t>
  </si>
  <si>
    <t>Project Costs by Procurement Arrangements_Miscellaneous_Incremental Salaries_NBF_Actual/Latest Estimate_USD_Million</t>
  </si>
  <si>
    <t>Project Costs by Procurement Arrangements_Miscellaneous_Incremental Salaries_Total_Actual/Latest Estimate_USD_Million</t>
  </si>
  <si>
    <t>Project Costs by Procurement Arrangements_Miscellaneous_Operation &amp; Maintenance_ICB_Actual/Latest Estimate_USD_Million</t>
  </si>
  <si>
    <t>Project Costs by Procurement Arrangements_Miscellaneous_Operation &amp; Maintenance_NCB_Actual/Latest Estimate_USD_Million</t>
  </si>
  <si>
    <t>Project Costs by Procurement Arrangements_Miscellaneous_Operation &amp; Maintenance_Other_Actual/Latest Estimate_USD_Million</t>
  </si>
  <si>
    <t>Project Costs by Procurement Arrangements_Miscellaneous_Operation &amp; Maintenance_NBF_Actual/Latest Estimate_USD_Million</t>
  </si>
  <si>
    <t>Project Costs by Procurement Arrangements_Miscellaneous_Operation &amp; Maintenance_Total_Actual/Latest Estimate_USD_Million</t>
  </si>
  <si>
    <t>Project Costs by Procurement Arrangements_TOTAL_ICB_Actual/Latest Estimate_USD_Million</t>
  </si>
  <si>
    <t>Project Costs by Procurement Arrangements_TOTAL_NCB_Actual/Latest Estimate_USD_Million</t>
  </si>
  <si>
    <t>Project Costs by Procurement Arrangements_TOTAL_Other_Actual/Latest Estimate_USD_Million</t>
  </si>
  <si>
    <t>Project Costs by Procurement Arrangements_TOTAL_NBF_Actual/Latest Estimate_USD_Million</t>
  </si>
  <si>
    <t>Project Costs by Procurement Arrangements_TOTAL_Total_Actual/Latest Estimate_USD_Million</t>
  </si>
  <si>
    <t>HEALTH SERVICES PROJECT</t>
  </si>
  <si>
    <t>1997-2002</t>
  </si>
  <si>
    <t>to strengthen Government's ability to address (a) remaining major public health problems (malaria,malnutrition and HIV/AIDS); (b) new challenges raised by the epidemiological transition and the increasingimportance of non-communicable diseases of adults; and (c) key health policy and financing issues.</t>
  </si>
  <si>
    <t>1010 - Implementation Completion Report</t>
  </si>
  <si>
    <t>Efforts to commission landfill operation</t>
  </si>
  <si>
    <t>Efforts to increase number of ULAs using the landfill site</t>
  </si>
  <si>
    <t>efforts  develop segregation and specialized collection and disposal of clinical wastes</t>
  </si>
  <si>
    <t>efforts to contract out primary solid waste collection by CMC</t>
  </si>
  <si>
    <t>Effort to recover operating costs of landfill</t>
  </si>
  <si>
    <t>efforts to recover operating costs of debt service</t>
  </si>
  <si>
    <t>Percentage of catchment area where works were completed_1998_percent</t>
  </si>
  <si>
    <t>Percentage of catchment area where works were completed_1999_percent</t>
  </si>
  <si>
    <t>Percentage of catchment area where works were completed_2000_percent</t>
  </si>
  <si>
    <t>efforts to complete construction of sewer networks and treatment plants</t>
  </si>
  <si>
    <t>efforts to conclude industrial wastewater discharge standards compliance agreements</t>
  </si>
  <si>
    <t>completion of construction of sewer networks_percent</t>
  </si>
  <si>
    <t>completion of construction of treatment plants_percent</t>
  </si>
  <si>
    <t>Connections by industries_1999</t>
  </si>
  <si>
    <t>Budget_total_USD_Million</t>
  </si>
  <si>
    <t>Budget_Municipal Solid Waste Management_USD_Million</t>
  </si>
  <si>
    <t>Budget_Wastewater Collection Systems_USD_Million</t>
  </si>
  <si>
    <t>Budget_Beira Lake Catchment Pollution Control_USD_Million</t>
  </si>
  <si>
    <t>Budget_Technical Assistance_USD_Million</t>
  </si>
  <si>
    <t>Budget_revised_Municipal Solid Waste Management_USD_Million</t>
  </si>
  <si>
    <t>Budget_revised_Wastewater Collection Systems_USD_Million</t>
  </si>
  <si>
    <t>Budget_revised_Beira Lake Catchment Pollution Control_USD_Million</t>
  </si>
  <si>
    <t>Budget_revised_Technical Assistance_USD_Million</t>
  </si>
  <si>
    <t>Budget_Project Cost by Component_Municipal Solid Waste Management_Actual/Latest Estimate_USD_Million</t>
  </si>
  <si>
    <t>Budget_Project Cost by Component_Wastewater Collection System_Actual/Latest Estimate_USD_Million</t>
  </si>
  <si>
    <t>Budget_Project Cost by Component_Beira Lake Catchment Pollution Control_Actual/Latest Estimate_USD_Million</t>
  </si>
  <si>
    <t>Budget_Project Cost by Component_Technical Assistance_Project Preparation Advance_Actual/Latest Estimate_USD_Million</t>
  </si>
  <si>
    <t>Budget_Project Cost by Component_Technical Assistance_Implementation Support_Actual/Latest Estimate_USD_Million</t>
  </si>
  <si>
    <t>Budget_Project Cost by Component_Technical Assistance_Capacity Building_Actual/Latest Estimate_USD_Million</t>
  </si>
  <si>
    <t>Budget_Project Cost by Component_Total Baseline Cost_Actual/Latest Estimate_USD_Million</t>
  </si>
  <si>
    <t>Budget_Project Cost by Component_Total Project Costs_Actual/Latest Estimate_USD_Million</t>
  </si>
  <si>
    <t>Budget_Project Cost by Component_Total Financing Required_Actual/Latest Estimate_USD_Million</t>
  </si>
  <si>
    <t>Budget_Project Costs by Procurement Arrangements_Works_total Cost_USD_Million</t>
  </si>
  <si>
    <t>Budget_Project Costs by Procurement Arrangements_goods_ICB_USD_Million</t>
  </si>
  <si>
    <t>Budget_Project Costs by Procurement Arrangements_goods_Other_USD_Million</t>
  </si>
  <si>
    <t>Budget_Project Costs by Procurement Arrangements_Goods_total Cost_USD_Million</t>
  </si>
  <si>
    <t>Budget_Project Costs by Procurement Arrangements_Services_total Cost_USD_Million</t>
  </si>
  <si>
    <t>Budget_Project Costs by Procurement Arrangements_Miscellaneous_1_ICB_USD_Million</t>
  </si>
  <si>
    <t>Budget_Project Costs by Procurement Arrangements_Miscellaneous_1_NCB_USD_Million</t>
  </si>
  <si>
    <t>Budget_Project Costs by Procurement Arrangements_Miscellaneous_1_Other_USD_Million</t>
  </si>
  <si>
    <t>Budget_Project Costs by Procurement Arrangements_Miscellaneous_1_NBF_USD_Million</t>
  </si>
  <si>
    <t>Budget_Project Costs by Procurement Arrangements_Miscellaneous_1_total Cost_USD_Million</t>
  </si>
  <si>
    <t>Budget_Project Costs by Procurement Arrangements_Miscellaneous_2_ICB_USD_Million</t>
  </si>
  <si>
    <t>Budget_Project Costs by Procurement Arrangements_Miscellaneous_2_NCB_USD_Million</t>
  </si>
  <si>
    <t>Budget_Project Costs by Procurement Arrangements_Miscellaneous_2_Other_USD_Million</t>
  </si>
  <si>
    <t>Budget_Project Costs by Procurement Arrangements_Miscellaneous_2_NBF_USD_Million</t>
  </si>
  <si>
    <t>Budget_Project Costs by Procurement Arrangements_Miscellaneous_2_total Cost_USD_Million</t>
  </si>
  <si>
    <t>Budget_Project Costs by Procurement Arrangements_Miscellaneous_3_ICB_USD_Million</t>
  </si>
  <si>
    <t>Budget_Project Costs by Procurement Arrangements_Miscellaneous_3_NCB_USD_Million</t>
  </si>
  <si>
    <t>Budget_Project Costs by Procurement Arrangements_Miscellaneous_3_Other_USD_Million</t>
  </si>
  <si>
    <t>Budget_Project Costs by Procurement Arrangements_Miscellaneous_3_NBF_USD_Million</t>
  </si>
  <si>
    <t>Budget_Project Costs by Procurement Arrangements_Miscellaneous_3_total Cost_USD_Million</t>
  </si>
  <si>
    <t>Budget_Project Costs by Procurement Arrangements_Total Cost_ICB_USD_Million</t>
  </si>
  <si>
    <t>Budget_Project Costs by Procurement Arrangements_Total Cost_NCB_USD_Million</t>
  </si>
  <si>
    <t>Budget_Project Costs by Procurement Arrangements_Total Cost_Other_USD_Million</t>
  </si>
  <si>
    <t>Budget_Project Costs by Procurement Arrangements_Total Cost_NBF_USD_Million</t>
  </si>
  <si>
    <t>Budget_Project Costs by Procurement Arrangements_Total Cost_total Cost_USD_Million</t>
  </si>
  <si>
    <t>Budget_Project financing by component_Municipal Solid Waste Management_Bank_Latest/Actual Estimate</t>
  </si>
  <si>
    <t>COLOMBO ENVIRONMENTAL IMPROVEMENT PROJECT</t>
  </si>
  <si>
    <t>1995-2001</t>
  </si>
  <si>
    <t>The overall objective of the project stated in the Staff Appraisal Report (SAR) is to contribute to a sustainable environment for the long term economic and social development of the Colombo Metropolitan Area (CMA).</t>
  </si>
  <si>
    <t>1011 - Implementation Completion Report</t>
  </si>
  <si>
    <t>Ratmalana and Ekala/Ja-Ela</t>
  </si>
  <si>
    <t>Ratmalana</t>
  </si>
  <si>
    <t>Ekala/Ja-Ela</t>
  </si>
  <si>
    <t>Beira Lake</t>
  </si>
  <si>
    <t>ekala-ja-ela and Moratuwa-Ratmalana</t>
  </si>
  <si>
    <t>Efforts for provision of latrines to the houselods and schools identified through baseline survey</t>
  </si>
  <si>
    <t>Efforts for construction of infrastructure for pipe-born waater supply schemes</t>
  </si>
  <si>
    <t>Efforts to strengthen the local agencies</t>
  </si>
  <si>
    <t>Efforts for program management</t>
  </si>
  <si>
    <t>Efforts for capacity building</t>
  </si>
  <si>
    <t>Efforts for documentation and M&amp;E</t>
  </si>
  <si>
    <t>Efforts to increase population in the area with access to pipe borne water delivery point within 200 meters of the place of residence to 8800_people</t>
  </si>
  <si>
    <t>population in the area with access to pipe borne water delivery point within 200 meters of the place of residence_2011_people</t>
  </si>
  <si>
    <t>population in the area with access to pipe borne water delivery point within 200 meters of the place of residence_2014_people</t>
  </si>
  <si>
    <t>Efforts to increase the number of "female" with access to safe water to 5000</t>
  </si>
  <si>
    <t>number of "female" with access to safe water_2011</t>
  </si>
  <si>
    <t>number of "female" with access to safe water_2014</t>
  </si>
  <si>
    <t>Efforts to increase number of new piped household water connections that are resulting from the project intervention to 2500</t>
  </si>
  <si>
    <t>New piped household water connections that are resulting from the project intervention_2011</t>
  </si>
  <si>
    <t>New piped household water connections that are resulting from the project intervention_2014</t>
  </si>
  <si>
    <t>Efforts to increase the number of households with access to improved latrines within their own compound to 606</t>
  </si>
  <si>
    <t>number of households with access to improved latrines within their own compound_2011</t>
  </si>
  <si>
    <t>number of households with access to improved latrines within their own compound_2014</t>
  </si>
  <si>
    <t>Efforts to increase the number of school latrines to 11</t>
  </si>
  <si>
    <t>Number of school latrines_2011</t>
  </si>
  <si>
    <t>Number of school latrines_2014</t>
  </si>
  <si>
    <t>School latrines completed_percent</t>
  </si>
  <si>
    <t>Number of Schemes completed_2014</t>
  </si>
  <si>
    <t>Female beneficiaries with access to safe water_percent</t>
  </si>
  <si>
    <t>Outcome_number of water user associations (WUAs) registered and active in each water supply scheme area_2011</t>
  </si>
  <si>
    <t>Outcome_number of water user associations (WUAs) registered and active in each water supply scheme area_2014</t>
  </si>
  <si>
    <t>Outcome_number of water user associations (WUAs) registered and active in each water supply scheme area for sanitation only_2014</t>
  </si>
  <si>
    <t>Outcome_number of technical workshops/training programs delivered_2011</t>
  </si>
  <si>
    <t>Outcome_number of technical workshops/training programs delivered_2014</t>
  </si>
  <si>
    <t>Budget_Component Cost_Sanitiation_USD_Million</t>
  </si>
  <si>
    <t>Budget_Component Cost_Water Supply Schemes_USD_Million</t>
  </si>
  <si>
    <t>Budget_Component Cost_strengthening local agencies_USD_Million</t>
  </si>
  <si>
    <t>Budget_Component Cost_Program management and capacity building_USD Million</t>
  </si>
  <si>
    <t>Budget_Component Cost_Program documentation and M&amp;E_USD_Million</t>
  </si>
  <si>
    <t>Budget_Total Disbursed_USD_Million</t>
  </si>
  <si>
    <t xml:space="preserve">World Bank, DFAT, Australian aid, </t>
  </si>
  <si>
    <t>Sri Lanka North and East Pilot WAS for Post- Conflict Resettlements (NEP WASH) (P126697)</t>
  </si>
  <si>
    <t>The Project Development objective is to increase accessibility to safe and sustainable pipe borne water supply and sanitation to complement post-conflict housing 
reconstruction interventions in a selected number of rural communities within two districts of the northern and eastern provinces of Sri Lanka. In doing so, the project 
will also pilot viable mechanisms to strengthen institutional systems to deliver local level WASH services, eventually generating lessons and replicable models to 
contribute to the overall improvement of hygiene practices and to the overall quality of life of communities of returnees.</t>
  </si>
  <si>
    <t>1013 - Implementation Status &amp; Results</t>
  </si>
  <si>
    <t>Efforts to screen people for selected NCDs at healthy lifestyle centers</t>
  </si>
  <si>
    <t>people screened for selected NCDs at healthy lifestyle centers_Baseline 2012_percent</t>
  </si>
  <si>
    <t>people screened for selected NCDs at healthy lifestyle centers_Actual (previous) 2015_percent</t>
  </si>
  <si>
    <t>people screened for selected NCDs at healthy lifestyle centers_Actual (Current) 2015_percent</t>
  </si>
  <si>
    <t>people screened for selected NCDs at healthy lifestyle centers_over 40 years of age_people</t>
  </si>
  <si>
    <t>people screened for selected NCDs at healthy lifestyle centers_total_people</t>
  </si>
  <si>
    <t>Percent of centrally managed health facilities with ETUs for that level of facility based on standard guidelines_baseline 2012_Percent</t>
  </si>
  <si>
    <t>Percent of centrally managed health facilities with ETUs for that level of facility based on standard guidelines_actual (previous) 2014_Percent</t>
  </si>
  <si>
    <t>Percent of centrally managed health facilities with ETUs for that level of facility based on standard guidelines_actual (current) 2015_Percent</t>
  </si>
  <si>
    <t>Number of centrally managed hospitals which require ETU services_2014</t>
  </si>
  <si>
    <t>Number of centrally managed hospitals with ETU services which require ETU services_2014</t>
  </si>
  <si>
    <t>percent of provincially managed health facilities with ETUs for that level of facility based on standard guidelines_baseline 2012_percent</t>
  </si>
  <si>
    <t>percent of provincially managed health facilities with ETUs for that level of facility based on standard guidelines_actual (previous) 2014_percent</t>
  </si>
  <si>
    <t>percent of provincially managed health facilities with ETUs for that level of facility based on standard guidelines_actual (current) 2015_percent</t>
  </si>
  <si>
    <t>efforts to increase percent of provincially managed health facilities with ETUs for that level of facility based on standard guidelines to 50 percent</t>
  </si>
  <si>
    <t>Number of provinces managed hospitals requiring ETU services_2014</t>
  </si>
  <si>
    <t>Number of provinces managed hospitals with ETU services requiring ETU services_2014</t>
  </si>
  <si>
    <t>Efforts to increase percent of MOH managed health facilities sending indoor orbidity data through e-IMMR to 80 percent</t>
  </si>
  <si>
    <t>percent of MOH managed health facilities sending indoor orbidity data through e-IMMR_baseline 2012_percent</t>
  </si>
  <si>
    <t>percent of MOH managed health facilities sending indoor orbidity data through e-IMMR_actual (previous) 2014_percent</t>
  </si>
  <si>
    <t>percent of MOH managed health facilities sending indoor orbidity data through e-IMMR_actual (current) 2015_percent</t>
  </si>
  <si>
    <t>number of centrally managed hospitals that require an electronic indoor patient information system_2014</t>
  </si>
  <si>
    <t>number of centrally managed hospitals that require an electronic indoor patient information system sending indoor morbidity data through e-IMMR_2014</t>
  </si>
  <si>
    <t>Efforts to increase percent of provincially managed health facilities sending indoor orbidity data through e-IMMR to 70 percent</t>
  </si>
  <si>
    <t>percent of provincially managed health facilities sending indoor orbidity data through e-IMMR_baseline 2012_percent</t>
  </si>
  <si>
    <t>percent of provincially managed health facilities sending indoor orbidity data through e-IMMR_actual (previous) 2014_percent</t>
  </si>
  <si>
    <t>percent of provincially managed health facilities sending indoor orbidity data through e-IMMR_actual (current) 2015_percent</t>
  </si>
  <si>
    <t>number of provincially managed hospitals that require an electronic indoor patient information system_2014</t>
  </si>
  <si>
    <t>number of provincially managed hospitals that require an electronic indoor patient information system sending indoor morbidity data through e-IMMR_2014</t>
  </si>
  <si>
    <t>efforts to increase percent of MCH clinics that have an agreed package of equipment and supplies for the provision of care for pregnanat women and childen under five years to 95 percent</t>
  </si>
  <si>
    <t xml:space="preserve"> percent of MCH clinics that have an agreed package of equipment and supplies for the provision of care for pregnanat women and childen under five years_baseline 2012_percent</t>
  </si>
  <si>
    <t xml:space="preserve"> percent of MCH clinics that have an agreed package of equipment and supplies for the provision of care for pregnanat women and childen under five years_actual (previous) 2014_percent</t>
  </si>
  <si>
    <t xml:space="preserve"> percent of MCH clinics that have an agreed package of equipment and supplies for the provision of care for pregnanat women and childen under five years_actual (current) 2015_percent</t>
  </si>
  <si>
    <t>number of maternal and child health field clinics in Sri Lanka</t>
  </si>
  <si>
    <t>number of maternal and child health field clinics in Sri Lanka that have an agreed package of equipment and supplies for the provision of care for pregnant women and children under five years</t>
  </si>
  <si>
    <t>Medical Officer of Health areas with at least three health and nutrition community support groups_ Actual (Previous) 2014_percent</t>
  </si>
  <si>
    <t>Medical Officer of Health areas with at least three health and nutrition community support groups_ Actual (Current) 2015_percent</t>
  </si>
  <si>
    <t>Efforts to increase Medical Officer of Health areas with at least three health and nutrition community support groups to 90 percent</t>
  </si>
  <si>
    <t>number of Medical officer of health areas in Sri Lanka</t>
  </si>
  <si>
    <t>number of Medical officer of health areas in Sri Lanka with at least three health and nutrition community support groups</t>
  </si>
  <si>
    <t>CEMOC facilities providing 24x7 CEMOC services_Baseline 2012_percent</t>
  </si>
  <si>
    <t>CEMOC facilities providing 24x7 CEMOC services_Actual (Previous) 2014_percent</t>
  </si>
  <si>
    <t>CEMOC facilities providing 24x7 CEMOC services_Actual (Current) 2015_percent</t>
  </si>
  <si>
    <t>Efforts to increase CEMOC facilities prividing 24x7 CEMOC Services to 75 percent</t>
  </si>
  <si>
    <t>Number of central and provice managed secondary and tertiary care hospitals that are providing Comprehensive Emergency Obstetric services in Sri Lanka</t>
  </si>
  <si>
    <t>Number of central and provice managed secondary and tertiary care hospitals that are providing Comprehensive Emergency Obstetric services in Sri Lanka 24x7</t>
  </si>
  <si>
    <t>percent of Medical Officer of Health areas with at least two healthy lifestyle centers_baseline 2012_percent</t>
  </si>
  <si>
    <t>percent of Medical Officer of Health areas with at least two healthy lifestyle centers_actual (previous) 2014_percent</t>
  </si>
  <si>
    <t>percent of Medical Officer of Health areas with at least two healthy lifestyle centers_actual (current) 2015_percent</t>
  </si>
  <si>
    <t>Efforts to increase percent of Medical Officer of Health areas with at least two healthy lifestyle centers to 90 percent</t>
  </si>
  <si>
    <t>number of Medical officer of health areas (preventive health areas) relevant to providing Healthy Life Style center in Sri Lanka</t>
  </si>
  <si>
    <t>number of Medical officer of health areas (preventive health areas) relevant to providing Healthy Life Style center in Sri Lanka with at least two healthy lifestyle centers</t>
  </si>
  <si>
    <t>number of provinces with at least one health facility providing rehabilitation services_baseline 2012</t>
  </si>
  <si>
    <t>number of provinces with at least one health facility providing rehabilitation services_actual (previous) 2014</t>
  </si>
  <si>
    <t>number of provinces with at least one health facility providing rehabilitation services_actual (current) 2015</t>
  </si>
  <si>
    <t>efforts to increase number of provinces with at least one health facility providing rehabilitation services to 7</t>
  </si>
  <si>
    <t>percent of primary health care institutions having one month's buffer stock for 16 selected NCD drugs_baseline 2012_percent</t>
  </si>
  <si>
    <t>percent of primary health care institutions having one month's buffer stock for 16 selected NCD drugs_actual (previous) 2014_percent</t>
  </si>
  <si>
    <t>percent of primary health care institutions having one month's buffer stock for 16 selected NCD drugs_actual (current) 2015_percent</t>
  </si>
  <si>
    <t>efforts to increase percent of primary health care institutions having one month's buffer stock for 16 selected NCD drugs to 60 percent</t>
  </si>
  <si>
    <t>number of hospitals that are defined as primary health care institutions in Sri Lanka</t>
  </si>
  <si>
    <t>number of hospitals that are defined as primary health care institutions in Sri Lanka with one month's buffer stock for 16 selected NCD drugs</t>
  </si>
  <si>
    <t>Outcome_percent of pregnant women with anaemia after the second trimester_baseline 2012_percent</t>
  </si>
  <si>
    <t>Outcome_percent of pregnant women with anaemia after the second trimester_actual (previous) 2014_percent</t>
  </si>
  <si>
    <t>Outcome_percent of pregnant women with anaemia after the second trimester_actual (previous) 2015_percent</t>
  </si>
  <si>
    <t>Outcome_percent of training institutes managed by the Ministry of Health meeting national standards_baseline 2012_percent</t>
  </si>
  <si>
    <t>Outcome_percent of training institutes managed by the Ministry of Health meeting national standards_actual (previous) 2014_percent</t>
  </si>
  <si>
    <t>Outcome_percent of training institutes managed by the Ministry of Health meeting national standards_actual (current) 2015_percent</t>
  </si>
  <si>
    <t>Outcome_percent of laboratories in health facilities participating in the external quality assurance program for selected tests conducted by the Medical Research Institute_baseline 2012_percent</t>
  </si>
  <si>
    <t>Outcome_percent of laboratories in health facilities participating in the external quality assurance program for selected tests conducted by the Medical Research Institute_actual (previous) 2014_percent</t>
  </si>
  <si>
    <t>Outcome_percent of laboratories in health facilities participating in the external quality assurance program for selected tests conducted by the Medical Research Institute_actual (current) 2015_percent</t>
  </si>
  <si>
    <t>Outcome_number of secondary care hospitals in Sri Lanka that have laboratories to provide selected tests</t>
  </si>
  <si>
    <t>Outcome_number of secondary care hospitals in Sri Lanka that have laboratories to provide selected tests participating in the external quality assurance program</t>
  </si>
  <si>
    <t>Outcome_case detection rate for tuberculosis_baseline 2012_percent</t>
  </si>
  <si>
    <t>Outcome_case detection rate for tuberculosis_actual (previous) 2014_percent</t>
  </si>
  <si>
    <t>Outcome_case detection rate for tuberculosis_actual (current) 2015_percent</t>
  </si>
  <si>
    <t>Outcome_percent of hospitals that have obtained EPL and HWL_baseline 2012_percent</t>
  </si>
  <si>
    <t>Outcome_percent of hospitals that have obtained EPL and HWL_actual (previous) 2014_percent</t>
  </si>
  <si>
    <t>Outcome_percent of hospitals that have obtained EPL and HWL_actual (current) 2015_percent</t>
  </si>
  <si>
    <t>Outcome_percent of fully functioning quality management units in MOH managed base hospitals and above_baseline 2012_percent</t>
  </si>
  <si>
    <t>Outcome_percent of fully functioning quality management units in MOH managed base hospitals and above_actual (previous) 2014_percent</t>
  </si>
  <si>
    <t>Outcome_percent of fully functioning quality management units in MOH managed base hospitals and above_actual (current) 2015_percent</t>
  </si>
  <si>
    <t>Outcome_percent of fully functioning quality management units in privincially managed base hospitals and above_baseline 2012_percent</t>
  </si>
  <si>
    <t>Outcome_percent of fully functioning quality management units in privincially managed base hospitals and above_actual (current) 2015_percent</t>
  </si>
  <si>
    <t>Outcome_percent of NCB contract awarded withing the first nine months of the previous calendar year from 2014 onwards_baseline 2012_percent</t>
  </si>
  <si>
    <t>Outcome_percent of NCB contract awarded withing the first nine months of the previous calendar year from 2014 onwards_actual (previous) 2014_percent</t>
  </si>
  <si>
    <t>Outcome_percent of NCB contract awarded withing the first nine months of the previous calendar year from 2014 onwards_actual (current) 2015_percent</t>
  </si>
  <si>
    <t>Outcome_percent of the six-monthly cash forecast released_baseline 2012_percent</t>
  </si>
  <si>
    <t>Outcome_percent of the six-monthly cash forecast released_actual (previous) 2014_percent</t>
  </si>
  <si>
    <t>Outcome_percent of the six-monthly cash forecast released_actual (current) 2015_percent</t>
  </si>
  <si>
    <t>Budget_support to priority areas under the National Health Development Plan_Cost_USD_Million</t>
  </si>
  <si>
    <t>Budget_Innovation, results monitoring and capacity building fund_Cost_USD_Million</t>
  </si>
  <si>
    <t>Second Health Sector Development Project (P118806)</t>
  </si>
  <si>
    <t>The project development objective (PDO) is to upgrade the standards of performance of the public health system and enable it to better respond to the challenges of malnutrition and non-communicable diseases.</t>
  </si>
  <si>
    <t>1014 - Implementation Status &amp; Results Report</t>
  </si>
  <si>
    <t>Budget_grant amount_USD</t>
  </si>
  <si>
    <t>Global Environment Facility</t>
  </si>
  <si>
    <t>Rehabilitation of degraded agricultural lands in Kandy, Badulla and Nuwara Eliya Districts in the Central Highlands</t>
  </si>
  <si>
    <t>2015-2019</t>
  </si>
  <si>
    <t>1096- Webpage</t>
  </si>
  <si>
    <t>Implementation of the National Biosafety Framework in accordance with the Cartagena Protocol on Biosafety</t>
  </si>
  <si>
    <t>1097- Webpage</t>
  </si>
  <si>
    <t>Budget_GEF grant_USD</t>
  </si>
  <si>
    <t>Promoting Sustainable Biomass Production and the Modern Bio-Energy Technologies</t>
  </si>
  <si>
    <t>1098- Webpage</t>
  </si>
  <si>
    <t>Budget_Current Implementation Period Signed Amount_USD</t>
  </si>
  <si>
    <t>Budget_Current Implementation Period Committed Amount_USD</t>
  </si>
  <si>
    <t>Budget_Current Implementation Period Disbursed Amount_USD</t>
  </si>
  <si>
    <t>Budget_Cumulative Signed Amount_USD</t>
  </si>
  <si>
    <t>Budget_Cumulative Committed Amount_USD</t>
  </si>
  <si>
    <t>Budget_Cumulative Disbursed Amount_USD</t>
  </si>
  <si>
    <t>Budget_disbursed amount_percent</t>
  </si>
  <si>
    <t>Budget_Period One 2016, Cumulative_USD</t>
  </si>
  <si>
    <t>Budget_Period Two 2016, Cumulative_USD</t>
  </si>
  <si>
    <t>Budget_Period One 2016, Summary_USD</t>
  </si>
  <si>
    <t>Budget_Period Two 2016, Summary_USD</t>
  </si>
  <si>
    <t>Budget_Disbursed amount covers the forecast for Q1 (January-March 2016) in the approved budget less the verified cash balance as of 31 December 2015 of_USD</t>
  </si>
  <si>
    <t>Budget_Disbursed amount Feb 2016_USD</t>
  </si>
  <si>
    <t>Sri Lanka - Maintaining the low prevalence of HIV in Sri Lanka</t>
  </si>
  <si>
    <t>2016-2030</t>
  </si>
  <si>
    <t>1051 - Grant Performance Report</t>
  </si>
  <si>
    <t>Budget_Cash transfer to the MoH to cover operational costs and approved activities (except for procurement-related) for the period Q1 (Jan-March 2016)_USD</t>
  </si>
  <si>
    <t>Budget_Q1 2016 approved budget_USD</t>
  </si>
  <si>
    <t>Budget_less savings/activities not implemented_USD</t>
  </si>
  <si>
    <t xml:space="preserve">Budget_less direct payment to IDA (SLDs)_USD   </t>
  </si>
  <si>
    <t>Budget_less procurement-related activities shifted to Q2 2016_USD</t>
  </si>
  <si>
    <t>Budget_Cash transfer to IDA for the procurement of 2016 SLDs based on signed Pro-Forma Invoices_USD</t>
  </si>
  <si>
    <t>Sri Lanka - National Programme for Tuberculosis Control and Chest Diseases , Ministry of Health and Indigenous Medicine</t>
  </si>
  <si>
    <t>Total seed paddy distributed_Bu</t>
  </si>
  <si>
    <t>Number of tarpaulins distributed</t>
  </si>
  <si>
    <t>Number of airtight storage units distributed</t>
  </si>
  <si>
    <t>Groundnut seeds distribution_kg</t>
  </si>
  <si>
    <t>Groundnut seeds distributed_kg</t>
  </si>
  <si>
    <t>Cowpea seeds distributed_kg</t>
  </si>
  <si>
    <t>Black gram seeds distributed_kg</t>
  </si>
  <si>
    <t>Red Onion seeds distributed_kg</t>
  </si>
  <si>
    <t>Green gram seeds distributed_kg</t>
  </si>
  <si>
    <t>Maize seeds distributed_kg</t>
  </si>
  <si>
    <t>Number of males who received vegetable seed kits</t>
  </si>
  <si>
    <t>Number of females who received vegetable seed kits</t>
  </si>
  <si>
    <t>Number of males who received fruit seedlings</t>
  </si>
  <si>
    <t>Number of females who received fruit seedlings</t>
  </si>
  <si>
    <t xml:space="preserve">Number of coconut seedlings distributed </t>
  </si>
  <si>
    <t>Number of mammoty tools distributed</t>
  </si>
  <si>
    <t>Number of watering cans distributed</t>
  </si>
  <si>
    <t>Number of multipurpose knives distributed</t>
  </si>
  <si>
    <t xml:space="preserve">Number of multipurpose knives distributed </t>
  </si>
  <si>
    <t>Number of rakes distributed</t>
  </si>
  <si>
    <t>Number of galvanized buckets distributed</t>
  </si>
  <si>
    <t>Number agricultural tool kits distributed</t>
  </si>
  <si>
    <t>Number of people who received barbed wire</t>
  </si>
  <si>
    <t>Number of males who received water pumps</t>
  </si>
  <si>
    <t>Number of females who received water pumps</t>
  </si>
  <si>
    <t xml:space="preserve">Number of birds distributed </t>
  </si>
  <si>
    <t>Total number of backyard poultry packages distributed (45-day old chicks, 9m of wire mesh, 25 kg of starter mash, watering device, a feeder, and a bottle of antibiotics for the birds)</t>
  </si>
  <si>
    <t>Number of goats distributed</t>
  </si>
  <si>
    <t>Number of renovated food production wells</t>
  </si>
  <si>
    <t>Number of installed sprinkler irrigation systems</t>
  </si>
  <si>
    <t>Effort to strengthen Agricultural Extension Services &amp; Public Private Partnerships</t>
  </si>
  <si>
    <t>Outcome_total number of households that resumed their Other Field Crop (OFC) based livelihoods</t>
  </si>
  <si>
    <t>Outcome_total number of highland cultivated after Other Field Crop (OFC) seed distribution_acres</t>
  </si>
  <si>
    <t>Outcome_cumulative land cultivated with paddy_acres</t>
  </si>
  <si>
    <t>Outcome_tarpaulin used to increase quality of storage_percentage</t>
  </si>
  <si>
    <t>Outcome_tarpaulin used for agricultural purposes_percentage</t>
  </si>
  <si>
    <t>Outcome_cumulative rice yield estimated over five seasons_MT</t>
  </si>
  <si>
    <t>Outcome_cumulative Other Field Crop (OFC) yield estimated over five seasons_MT</t>
  </si>
  <si>
    <t>Budget_total project cost_USD</t>
  </si>
  <si>
    <t>Provision of Essential Agriculture Inputs for Returning War-affected IDPs in the North</t>
  </si>
  <si>
    <t>2010-2013</t>
  </si>
  <si>
    <t>To improve food security and reduce economic vulnerability of conflict affected families in the Northern Province of Sri Lanka.</t>
  </si>
  <si>
    <t>1027 - Evaluation</t>
  </si>
  <si>
    <t>Jaffna District</t>
  </si>
  <si>
    <t>Kilinochchi District</t>
  </si>
  <si>
    <t>Mullaitivu District</t>
  </si>
  <si>
    <t>Mannar District</t>
  </si>
  <si>
    <t>Farmer (agro forestry) woodlots established_hectares</t>
  </si>
  <si>
    <t>Enrichment planting in areas of existing forest_hectares</t>
  </si>
  <si>
    <t>Trees planted in buffer zones_hectares</t>
  </si>
  <si>
    <t>Fire lines created_km</t>
  </si>
  <si>
    <t>Number of home gardens supported</t>
  </si>
  <si>
    <t>Number of Tree Management Programs created</t>
  </si>
  <si>
    <t xml:space="preserve">Number of plants distributed </t>
  </si>
  <si>
    <t>Number of desktop computers distributed</t>
  </si>
  <si>
    <t xml:space="preserve">Number of laptop computers distributed </t>
  </si>
  <si>
    <t>Number of GPS systems distributed</t>
  </si>
  <si>
    <t>Number of tapes (30 m) distributed</t>
  </si>
  <si>
    <t>Number of DBH tapes (10 m) distributed</t>
  </si>
  <si>
    <t xml:space="preserve">Number of clinometers distributed </t>
  </si>
  <si>
    <t xml:space="preserve">Number of multimedia projectors distributed </t>
  </si>
  <si>
    <t>Number of motor bikes distributed</t>
  </si>
  <si>
    <t>Number of scooters distributed</t>
  </si>
  <si>
    <t>Number of photocopy machines distributed</t>
  </si>
  <si>
    <t>Number of printers distributed</t>
  </si>
  <si>
    <t>Number of cameras distributed</t>
  </si>
  <si>
    <t>Number of fax machines distributed</t>
  </si>
  <si>
    <t>Number of scanners distributed</t>
  </si>
  <si>
    <t>Number of other equipment (mainly furniture and minor office items such as calculators and power cords) distributed</t>
  </si>
  <si>
    <t xml:space="preserve">Number of people trained in principles of participatory forest Management </t>
  </si>
  <si>
    <t>Number of people trained in awareness workshops for field staff</t>
  </si>
  <si>
    <t>Number of people trained in Community Forest Management Planning</t>
  </si>
  <si>
    <t>Number of people trained in Communication and Presentation skills</t>
  </si>
  <si>
    <t>Number of people trained in Basic Awareness</t>
  </si>
  <si>
    <t>Number of people trained in design, laying out and monitoring of permanent sample plots</t>
  </si>
  <si>
    <t>Number of people trained in GPS applications in forestry</t>
  </si>
  <si>
    <t>Number of people trained in field level program</t>
  </si>
  <si>
    <t>Number of people trained in management plan preparation</t>
  </si>
  <si>
    <t>Number of animal husbandry trainings held</t>
  </si>
  <si>
    <t>Number of beekeeping trainings held</t>
  </si>
  <si>
    <t>Number of pepper cultivation trainings held</t>
  </si>
  <si>
    <t>Number of mushroom trainings held</t>
  </si>
  <si>
    <t>Number of nursery management trainings held</t>
  </si>
  <si>
    <t>Outcome_total number of beneficiaries from forest activities carried out</t>
  </si>
  <si>
    <t>Budget_total project cost_AUD</t>
  </si>
  <si>
    <t>Community Forestry Programme</t>
  </si>
  <si>
    <t>The goal of the Community Forestry Programme (CFP) is to improve the management of natural resources to support livelihoods and contribute to poverty reduction in the dry and intermediate zones of Sri Lanka. The CFP has two components: Field Activities (Component 1) which aims to reduce deforestation and forest degradation by involving communities in forest management, and; Institutional Support (Component 2) to build the capacity of the Forest Department (FD) so community forestry approaches can be implemented nationally.</t>
  </si>
  <si>
    <t>1029 - Midterm Review</t>
  </si>
  <si>
    <t>Kurunegala District</t>
  </si>
  <si>
    <t>Matale District</t>
  </si>
  <si>
    <t>Puttalam District</t>
  </si>
  <si>
    <t>Anuradhapura District</t>
  </si>
  <si>
    <t>Monaragala District</t>
  </si>
  <si>
    <t>Ampara District</t>
  </si>
  <si>
    <t>Ratnapura District</t>
  </si>
  <si>
    <t>Trincomalee District</t>
  </si>
  <si>
    <t>Batticaloa District</t>
  </si>
  <si>
    <t>Badulla District</t>
  </si>
  <si>
    <t>Polonnaruwa District</t>
  </si>
  <si>
    <t>Kandy District</t>
  </si>
  <si>
    <t>NuwaraEliya District</t>
  </si>
  <si>
    <t>No. of clinical care guidelines developed</t>
  </si>
  <si>
    <t>Outcome_Base Hospitals and Below</t>
  </si>
  <si>
    <t>Outcome_General Hospitals and Above</t>
  </si>
  <si>
    <t>Outcome_Ratio of Bed Occupany Rates between Higher Level and Lower Level hospitals</t>
  </si>
  <si>
    <t>Outcome_Proportion of lower level hospitals with functioning emergency_%
treatment units</t>
  </si>
  <si>
    <t>Outcome_Proportion of women over 35 years of age, screened for cervical cancer using PAP smear (per 100,000)</t>
  </si>
  <si>
    <t>Outcome_Proportion of women screened for anemia_%</t>
  </si>
  <si>
    <t>Outcome_Proportion of provincially managed health facilities practicing '5S' approach to quality improvement</t>
  </si>
  <si>
    <t>Outcome_Proportion of districts conducting at least 10 well-women screening clinics</t>
  </si>
  <si>
    <t>Outcome_Proportion of districts presenting annual financial and physical progress reports within 6 months of each financial year</t>
  </si>
  <si>
    <t>Health Sector Development (P050740)</t>
  </si>
  <si>
    <t>To contribute to improvements in efficiency, utilization, equity of access to and quality of public sector health services in Sri Lanka, with a particular focus on district and provincial level services.</t>
  </si>
  <si>
    <t>1023 - Implementation Status &amp; Results</t>
  </si>
  <si>
    <t xml:space="preserve">Outcome_Number of eligible connections to a piped sanitation service in the project areas </t>
  </si>
  <si>
    <t>Outcome_People provided with access to "improved sanitation facilities” under the proj.</t>
  </si>
  <si>
    <t>Outcome_Total number of beneficiary households in the project areas</t>
  </si>
  <si>
    <t xml:space="preserve">Outcome_Total number of connections made per output in the project areas </t>
  </si>
  <si>
    <t>Sri Lanka Access to Sanitation Project</t>
  </si>
  <si>
    <t>The objective of the Project is to improve sanitation services to low-income households in Greater Colombo by increasing the number of sewerage house connections to
existing and new sewerage networks and improving on-site sanitation services at household level.</t>
  </si>
  <si>
    <t>1024 - Implementation Status &amp; Results</t>
  </si>
  <si>
    <t>Efforts to conduct an exhibition for school children and public</t>
  </si>
  <si>
    <t>Efforts to conduct an awareness program for government officials and Non Government Organization</t>
  </si>
  <si>
    <t>Masons from the district obtained hand on experience on construction of 8000 litre Ferro cement tank for 5 days</t>
  </si>
  <si>
    <t>Constucted rain water harvesting systems at households in the villages</t>
  </si>
  <si>
    <t xml:space="preserve">Efforts to hold training programs on operation and maintenance of rain water harvesting system and home garden to beneficiary households </t>
  </si>
  <si>
    <t>Efforts to distribute seeds packets containing 5 vegetable seeds and 3 perennial plants (Fruits) to each household to develop their home garden.</t>
  </si>
  <si>
    <t xml:space="preserve">Efforts to construct rain water harvesting systems and recharging systems </t>
  </si>
  <si>
    <t xml:space="preserve">Efforts to construct nursery centres, each given a net house and equipment to operate the nursery center.
</t>
  </si>
  <si>
    <t>Efforts to hold a training program was held at Agriculture training center for selected Nursery farmers.</t>
  </si>
  <si>
    <t>Water quality survey was conducted in  households</t>
  </si>
  <si>
    <t>Outcome_people use this rain harvesting system at various times_%</t>
  </si>
  <si>
    <t>Outcome_households use rain water for drinking in this sample both seasons_%</t>
  </si>
  <si>
    <t>Outcome_households reported that rain water is drinking water quality even without treatment_%</t>
  </si>
  <si>
    <t>Budget_USAID’s contribution_USD</t>
  </si>
  <si>
    <t>Budget_LRWHF’s contribution_USD</t>
  </si>
  <si>
    <t>Budget_ Community and Partner participation_USD</t>
  </si>
  <si>
    <t>Water security for resettlement areas in the Northern Province of Sri Lanka through rainwater harvesting</t>
  </si>
  <si>
    <t>Lobbying at the local government level to raise awareness on government policy and regulation on rain water harvesting, Increasing awareness among beneficiaries on the benefits of rainwater harvesting for domestic and home garden use, Demonstrate methods of provision of clean drinking water facilities for IDP returnees in resettlement areas, Creating a pool of trained masons on constructing rainwater harvesting systems, Increase the quality and quantity of ground water tables in the target areas, Improved health of the community due to drinking uncontaminated water,Improving the food security of the resettling community through development of home gardens</t>
  </si>
  <si>
    <t>1025 - Monitoring and Evaluation Survey Report</t>
  </si>
  <si>
    <t>Vavniya</t>
  </si>
  <si>
    <t xml:space="preserve">Andiyapuliyankulam, Kaththaesinnakulam </t>
  </si>
  <si>
    <t>Andiyapuliyankulam, Srirampuram, Annanagar, Thallikulam, Aachchipuram, Katkulam, Matheenanagar, Kudakachchkodiya, Mylankulam, Pavatkulam, Mamadu, Suduvendupulguv, Mahakachikudi, Thirapumadu and Agrapura</t>
  </si>
  <si>
    <t>Andiyapuliyankulam, Thalikulam, Track 7 (PeriyaUlukulama), Karupanichchankulam and Murugannur (Asikulam),Ambalangodalla, Mamaduwa, Kaththarsinnakulam, Nainamadu, Nedunkerny</t>
  </si>
  <si>
    <t>Muruganoor</t>
  </si>
  <si>
    <t>Thalikulam, Srirampuram , Annanagar</t>
  </si>
  <si>
    <t>Number of general practioners trained</t>
  </si>
  <si>
    <t xml:space="preserve"> Number of networks/partnerships involved</t>
  </si>
  <si>
    <t>Number of teachers and rural health community volunteers trained</t>
  </si>
  <si>
    <t>Number of rural health committees (RHC) established to improve knowledge, attitude and practices for better outcome in relation to
tuberculosis control (case finding and treatment compliance)</t>
  </si>
  <si>
    <t>Number of TB patients and/or their family members receiving vocational training</t>
  </si>
  <si>
    <t>Number of district level staff trained in monitoring and evaluation</t>
  </si>
  <si>
    <t>Budget_Total Lifetime Budget_USD</t>
  </si>
  <si>
    <t>Strengthening of the TB control programme in Sri Lanka by enhancement of the efficiency of the DOTS programme through increasing outreach activities in under served and areas and promoting the partnership with the NGOs and the private sector.</t>
  </si>
  <si>
    <t>1057 - Grant Performace Report</t>
  </si>
  <si>
    <t>Floods in Sri Lanka - World Food Programme 2011</t>
  </si>
  <si>
    <t>Providing food assistance and supplementary food distribution to people displaced or affected by the floods in Sri Lanka. Additionally, micro-nutrient rich commodities are provided through health facilities to address moderate malnutrition, while food-for-work initiatives are implemented to recover community livelihoods.</t>
  </si>
  <si>
    <t>1072 - Webpage</t>
  </si>
  <si>
    <t>Provided households tree saplings to establish home gardens and small orchards</t>
  </si>
  <si>
    <t>Trained targeted nurserymen and provided material support to establish commercial nurseries</t>
  </si>
  <si>
    <t>Efforts to provide materials to all targeted grape growers and providing them with support and training to establish grape cultivations</t>
  </si>
  <si>
    <t>Goat farmers completed shed construction</t>
  </si>
  <si>
    <t>Goats given to goat farmers</t>
  </si>
  <si>
    <t>Village fishing groups provided baby fish</t>
  </si>
  <si>
    <t>Built seaside fish landing sites (used for fish cleaning and preparation).</t>
  </si>
  <si>
    <t>Outcome_dairy beneficiaries received dairy cattle leading to increased milk production and increased revenues_%</t>
  </si>
  <si>
    <t>Rebuilding Agricultural Livelihoods in Northern Sri Lanka - FAO</t>
  </si>
  <si>
    <t>Provides farm families with agricultural inputs (fruit tree seedlings and saplings, cattle, and goats), as well as technical assistance and training, to help them expand and improve their agricultural production</t>
  </si>
  <si>
    <t>1073 - Webpage</t>
  </si>
  <si>
    <t>Jaffna, Kilonichch</t>
  </si>
  <si>
    <t>Efforts to strengthen collaboration with local and decentralized government institutions</t>
  </si>
  <si>
    <t>Provide packages of agriculture and fishery inputs (such as machinery and seeds) specific to each beneficiary to targeted producer organizations</t>
  </si>
  <si>
    <t>Efforts to complete  a needs assessment for training producer groups on product marketing</t>
  </si>
  <si>
    <t>Efforts to facilitate discussion among potential large-scale buyers of five commodities to establish marketing arrangements</t>
  </si>
  <si>
    <t>Efforts to complete completing market analysis for the five agricultural sectors</t>
  </si>
  <si>
    <t>Efforts to train  producer groups on market-oriented practices</t>
  </si>
  <si>
    <t>Complete new product design and development for  producer groups</t>
  </si>
  <si>
    <t>Provide assessment, training, and support for the adoption of sustainable production systems to target organizations</t>
  </si>
  <si>
    <t>Efforts to assist the organizations in the management of their daily affairs, thereby building their capacity</t>
  </si>
  <si>
    <t>Efforts to encourage the hiring of youth and women in decision-making roles.</t>
  </si>
  <si>
    <t xml:space="preserve"> Rebuilding Agricultural Livelihoods in Northern Sri Lanka - UNDP</t>
  </si>
  <si>
    <t xml:space="preserve">Aims to directly support over 10,000 families displaced by the conflict in Northern Sri Lanka in rebuilding their agricultural livelihoods. The UNDP component aims to rehabilitate agricultural infrastructure (farm roads, irrigation reservoirs and canals, markets, etc.) and assist 1,500 farm families, fishing families, and agricultural producer groups in 16 villages with marketing their products. </t>
  </si>
  <si>
    <t>1074 - Webpage</t>
  </si>
  <si>
    <t>Thrown out - UN Support/not projects</t>
  </si>
  <si>
    <t>Thrown out/UN Country Programme</t>
  </si>
  <si>
    <t>Only webpage scraped; Doc "1040 - Midterm Review Report" should be labeled for project 1042</t>
  </si>
  <si>
    <t>Project in multiple countries</t>
  </si>
  <si>
    <t>Budget_Expense 2015_USD</t>
  </si>
  <si>
    <t>Budget_Expense 2016_USD</t>
  </si>
  <si>
    <t>Global Environment Funde Trust</t>
  </si>
  <si>
    <t>Environmentally Sensitive Area Conservation</t>
  </si>
  <si>
    <t>Enhancing Biodiversity Conservation and Sustenance of Ecosystem services in Environmentally Sensitive Areas</t>
  </si>
  <si>
    <t>1030 - Webpage</t>
  </si>
  <si>
    <t>Capacity Building program on IAS identification and management conducted in key government institutions_# of officers reached</t>
  </si>
  <si>
    <t>Efforts to start National Coordinating Committee</t>
  </si>
  <si>
    <t>Partnership developed with organizations to field test IAS best practices_# of organizations</t>
  </si>
  <si>
    <t>Efforts to create National Focal Point</t>
  </si>
  <si>
    <t>Efforts to develop rep and post entry risk assessment protocols</t>
  </si>
  <si>
    <t xml:space="preserve">Efforts to compile national lists, potential lists, and black lists of flora and fauna </t>
  </si>
  <si>
    <t>Efforts to develop web-based IAS database</t>
  </si>
  <si>
    <t>Officers trained on IAS detection_# of officers</t>
  </si>
  <si>
    <t>Awareness creation for school children_# of kids</t>
  </si>
  <si>
    <t>Awareness creation for teachers_# of teachers</t>
  </si>
  <si>
    <t>2 media programs conducted for awareness_# of participants</t>
  </si>
  <si>
    <t>Newpaper articles published_# of articles</t>
  </si>
  <si>
    <t>TV programme created and aired_# of programmes</t>
  </si>
  <si>
    <t>Outcome_national steering committies conducted by National Focal Point_# of committees</t>
  </si>
  <si>
    <t>Outcome_IAS coordination meeting by NFP_# of meetings</t>
  </si>
  <si>
    <t>Outcome_% of training participants indicate increases awareness_%</t>
  </si>
  <si>
    <t>Outcome_land restored with community and parnter agency involvement with IAS best practices_hectares</t>
  </si>
  <si>
    <t>Outcome_capacity building program conducted by National Focal Point_# of programs</t>
  </si>
  <si>
    <t>Outcome_IAS best practice pilot projects implemented_# of projects</t>
  </si>
  <si>
    <t>Budget_2012 Expense_USD</t>
  </si>
  <si>
    <t>Budget_2013 Expense_USD</t>
  </si>
  <si>
    <t>Budget_2014 Expense_USD</t>
  </si>
  <si>
    <t>Budget_2015 Expense_USD</t>
  </si>
  <si>
    <t>Budget_2016 Expense_USD</t>
  </si>
  <si>
    <t>Invasive Alien Species</t>
  </si>
  <si>
    <t>The project will support the development of a policy and legal environment for effective control of Invasive Alien Species (IAS).</t>
  </si>
  <si>
    <t>1032-PIR 2015</t>
  </si>
  <si>
    <t>1032-Webpage</t>
  </si>
  <si>
    <t>Western, Southern, Central, Northern Provinces</t>
  </si>
  <si>
    <t>Malaria mobile clinics conducted in transitional and non-conflict areas_# of clinics</t>
  </si>
  <si>
    <t>mobile and vulnerable persons reached by the malaria mobile clinics in nonconflict areas_# of people</t>
  </si>
  <si>
    <t>screened using RDT and microscopy in nonconflict areas_# of people</t>
  </si>
  <si>
    <t>entomological days carried out in nonconflict areas_# of days</t>
  </si>
  <si>
    <t>entomological and parasitogical laboratories equipped and functioning in conflict affected areas_# of labs</t>
  </si>
  <si>
    <t>people screened using RDT and microscopy in conflict areas_# of people</t>
  </si>
  <si>
    <t>mobile and vulnerable persons reached by the malaria mobile clinics in conflict areas_# of people</t>
  </si>
  <si>
    <t>Malaria mobile clinics conducted in conflict areas_# of clinics</t>
  </si>
  <si>
    <t>entomological days carried out in conflict areas_# of days</t>
  </si>
  <si>
    <t>monthly review meetings conducted with all RMO, technical staff of AMC and PRs_# of meetings</t>
  </si>
  <si>
    <t>P.falciparum cases treated with ACT_# of cases</t>
  </si>
  <si>
    <t>Outcome_Annual Parasite Incidence:malaria cases confirmed per 1000 population(nonconflict and transition zones) Year 1_cases per 1000 population</t>
  </si>
  <si>
    <t>Outcome_Annual Parasite Incidence:malaria cases confirmed per 1000 population(nonconflict and transition zones) Year 2_cases per 1000 population</t>
  </si>
  <si>
    <t>Outcome_slide positivity rate for falciparum (nonconflict and transition areas) year 1_percent of positive tests</t>
  </si>
  <si>
    <t>Outcome_slide positivity rate for falciparum (nonconflict and transition areas) year 2_percent of positive tests</t>
  </si>
  <si>
    <t>Outcome_slide positivity rate for vivax (nonconflict and transition areas) year 1_percent of positive tests</t>
  </si>
  <si>
    <t>Outcome_slide positivity rate for vivax  (nonconflict and transition areas) year 2_percent of positive tests</t>
  </si>
  <si>
    <t>Outcome_confirmed malaria cases seen by health workers year 1_# of cases</t>
  </si>
  <si>
    <t>Outcome_confirmed malaria cases seen by health workers year 2_# of cases</t>
  </si>
  <si>
    <t>Outcome_Annual Parasite Incidence:malaria cases confirmed per 1000 population(conflict) Year 1_cases per 1000 population</t>
  </si>
  <si>
    <t>Outcome_Annual Parasite Incidence:malaria cases confirmed per 1000 population(conflict) Year 2_cases per 1000 population</t>
  </si>
  <si>
    <t>Budget_Total disbursement as of month 18_USD</t>
  </si>
  <si>
    <t>Budget_Total spent as of month 18_USD</t>
  </si>
  <si>
    <t>Elimination of P. falciparum malaria from non conflict districts and transitional districts and the elimination of P. vivax malaria from 75% of the above areas and the strengthening of malaria control in the conflict affected districts of Sri Lanka</t>
  </si>
  <si>
    <t>elimination of P.Falciparum malaria from non confllict districts and transnationa districts and the elimination of P. vivax malaria from 75% of the above areas and the strengthening of malaria control in the conflict affected districts of Sri Lanka</t>
  </si>
  <si>
    <t>1048-Grant Scorecard 3</t>
  </si>
  <si>
    <t>Long lasting nets distributed Period 14_# of nets</t>
  </si>
  <si>
    <t>Long lasting nets distributed Period 16_# of nets</t>
  </si>
  <si>
    <t>Health areas in which breeding sites are regularly treated with larvivorous fish Period 8_# of areas</t>
  </si>
  <si>
    <t>Health areas in which breeding sites are regularly treated with larvivorous fish Period 14_# of areas</t>
  </si>
  <si>
    <t>Health areas in which breeding sites are regularly treated with larvivorous fish Period 16_# of areas</t>
  </si>
  <si>
    <t>NGOs/other gov depts involved in larval measures Period 4_# of orgs</t>
  </si>
  <si>
    <t>NGOs/other gov depts involved in larval measures Period 5_# of orgs</t>
  </si>
  <si>
    <t>NGOs/other gov depts involved in larval measures Period 6_# of orgs</t>
  </si>
  <si>
    <t>NGOs/other gov depts involved in larval measures Period 8_# of orgs</t>
  </si>
  <si>
    <t>NGOs/other gov depts involved in larval measures Period 14_# of orgs</t>
  </si>
  <si>
    <t>NGOs/other gov depts involved in larval measures Period 16_# of orgs</t>
  </si>
  <si>
    <t>Health education materials developed and distributed Period 6_# of materials</t>
  </si>
  <si>
    <t>Health education materials developed and distributed Period 14_# of materials</t>
  </si>
  <si>
    <t>Health education materials developed and distributed Period 16_# of materials</t>
  </si>
  <si>
    <t>Radio programs broadcasted Period 6_# of programs</t>
  </si>
  <si>
    <t>Radio programs broadcasted Period 8_# of programs</t>
  </si>
  <si>
    <t>TV spots broadcasted Period 8_# of broadcasts</t>
  </si>
  <si>
    <t>TV spots broadcasted Period 14_# of broadcasts</t>
  </si>
  <si>
    <t>TV spots broadcasted Period 16_# of broadcasts</t>
  </si>
  <si>
    <t>People reached by village level seminars Period 4_# of people</t>
  </si>
  <si>
    <t>People reached by village level seminars Period 5_# of people</t>
  </si>
  <si>
    <t>People reached by village level seminars Period 6_# of people</t>
  </si>
  <si>
    <t>People reached by village level seminars Period 8_# of people</t>
  </si>
  <si>
    <t>People reached by village level seminars Period 14_# of people</t>
  </si>
  <si>
    <t>People reached by village level seminars Period 16_# of people</t>
  </si>
  <si>
    <t>Budget_Summary Budget Period 7_USD</t>
  </si>
  <si>
    <t>Budget_Cumulative Budget Period 1_USD</t>
  </si>
  <si>
    <t>Budget_Cumulative Budget Period 2_USD</t>
  </si>
  <si>
    <t>Budget_Cumulative Budget Period 3_USD</t>
  </si>
  <si>
    <t>Budget_Cumulative Budget Period 4_USD</t>
  </si>
  <si>
    <t>Budget_Cumulative Budget Period 5_USD</t>
  </si>
  <si>
    <t>Budget_Cumulative Budget Period 6_USD</t>
  </si>
  <si>
    <t>Budget_Cumulative Budget Period 7_USD</t>
  </si>
  <si>
    <t>Budget_Cumulative Budget Period 8_USD</t>
  </si>
  <si>
    <t>Budget_Cumulative Budget Period 9_USD</t>
  </si>
  <si>
    <t>Budget_Cumulative Budget Period 10_USD</t>
  </si>
  <si>
    <t>Budget_Cumulative Budget Period 11_USD</t>
  </si>
  <si>
    <t>Budget_Cumulative Budget Period 12_USD</t>
  </si>
  <si>
    <t>Budget_Cumulative Budget Period 13_USD</t>
  </si>
  <si>
    <t>Budget_Cumulative Budget Period 14_USD</t>
  </si>
  <si>
    <t>Budget_Cumulative Budget Period 15_USD</t>
  </si>
  <si>
    <t>Budget_Cumulative Budget Period 16_USD</t>
  </si>
  <si>
    <t>Expansion of activites of the National Malaria Control Programme of Sri Lanka to improve coverage of mobile occupational groups with enhanced risk for malaria and who have been contributory to malaria in the past.</t>
  </si>
  <si>
    <t>1049-Grant Performance Report</t>
  </si>
  <si>
    <t>1049-Grant Performance Report, 1049-Grant Scorecard</t>
  </si>
  <si>
    <t>People screened through malaria mobile clinics Period 4_# of people</t>
  </si>
  <si>
    <t>People screened through malaria mobile clinics Period 5_# of people</t>
  </si>
  <si>
    <t>People screened through malaria mobile clinics Period 6_# of people</t>
  </si>
  <si>
    <t>People screened through malaria mobile clinics Period 7_# of people</t>
  </si>
  <si>
    <t>People screened through malaria mobile clinics Period 8_# of people</t>
  </si>
  <si>
    <t>People screened through malaria mobile clinics Period 9_# of people</t>
  </si>
  <si>
    <t>People screened through malaria mobile clinics Period 10_# of people</t>
  </si>
  <si>
    <t>People screened through malaria mobile clinics Period 11_# of people</t>
  </si>
  <si>
    <t>People screened through malaria mobile clinics Period 12_# of people</t>
  </si>
  <si>
    <t>People screened through malaria mobile clinics Period 14_# of people</t>
  </si>
  <si>
    <t>People screened through malaria mobile clinics Period 15_# of people</t>
  </si>
  <si>
    <t>People screened through malaria mobile clinics Period 16_# of people</t>
  </si>
  <si>
    <t>People screened through malaria mobile clinics Period 17_# of people</t>
  </si>
  <si>
    <t>People screened through malaria mobile clinics Period 18_# of people</t>
  </si>
  <si>
    <t>People screened through malaria mobile clinics Period 20_# of people</t>
  </si>
  <si>
    <t>People screened through malaria mobile clinics Period 21_# of people</t>
  </si>
  <si>
    <t>People screened through malaria mobile clinics Period 22_# of people</t>
  </si>
  <si>
    <t>Treatment Centers and medical clinics provided with RDTs Period 9_# of facilities</t>
  </si>
  <si>
    <t>Treatment Centers and medical clinics provided with RDTs Period 10_# of facilities</t>
  </si>
  <si>
    <t>Treatment Centers and medical clinics provided with RDTs Period 11_# of facilities</t>
  </si>
  <si>
    <t>Treatment Centers and medical clinics provided with RDTs Period 12_# of facilities</t>
  </si>
  <si>
    <t>Treatment Centers and medical clinics provided with RDTs Period 15_# of facilities</t>
  </si>
  <si>
    <t>Treatment Centers and medical clinics provided with RDTs Period 16_# of facilities</t>
  </si>
  <si>
    <t>Treatment Centers and medical clinics provided with RDTs Period 17_# of facilities</t>
  </si>
  <si>
    <t>Treatment Centers and medical clinics provided with RDTs Period 18_# of facilities</t>
  </si>
  <si>
    <t>Treatment Centers and medical clinics provided with RDTs Period 20_# of facilities</t>
  </si>
  <si>
    <t>Treatment Centers and medical clinics provided with RDTs Period 21_# of facilities</t>
  </si>
  <si>
    <t>Treatment Centers and medical clinics provided with RDTs Period 22_# of facilities</t>
  </si>
  <si>
    <t>Diagnostic Centers provided with microscopes Period 9_# of centers</t>
  </si>
  <si>
    <t>Diagnostic Centers provided with microscopes Period 10_# of centers</t>
  </si>
  <si>
    <t>Diagnostic Centers provided with microscopes Period 11_# of centers</t>
  </si>
  <si>
    <t>Diagnostic Centers provided with microscopes Period 12_# of centers</t>
  </si>
  <si>
    <t>Diagnostic Centers provided with microscopes Period 15_# of centers</t>
  </si>
  <si>
    <t>Diagnostic Centers provided with microscopes Period 16_# of centers</t>
  </si>
  <si>
    <t>Diagnostic Centers provided with microscopes Period 17_# of centers</t>
  </si>
  <si>
    <t>Diagnostic Centers provided with microscopes Period 18_# of centers</t>
  </si>
  <si>
    <t>Diagnostic Centers provided with microscopes Period 20_# of centers</t>
  </si>
  <si>
    <t>Diagnostic Centers provided with microscopes Period 21_# of centers</t>
  </si>
  <si>
    <t>Diagnostic Centers provided with microscopes Period 22_# of centers</t>
  </si>
  <si>
    <t>People screened for malaria using RDTs and microscopy Period 17_# of people</t>
  </si>
  <si>
    <t>People screened for malaria using RDTs and microscopy Period 18_# of people</t>
  </si>
  <si>
    <t>People screened for malaria using RDTs and microscopy Period 19_# of people</t>
  </si>
  <si>
    <t>People screened for malaria using RDTs and microscopy Period 20_# of people</t>
  </si>
  <si>
    <t>People screened for malaria using RDTs and microscopy Period 21_# of people</t>
  </si>
  <si>
    <t>People screened for malaria using RDTs and microscopy Period 22_# of people</t>
  </si>
  <si>
    <t>Field level staff retrained in environmentally friendly malaria control methods Period 4_# of staff</t>
  </si>
  <si>
    <t>Field level staff retrained in environmentally friendly malaria control methods Period 5_# of staff</t>
  </si>
  <si>
    <t>Field level staff retrained in environmentally friendly malaria control methods Period 6_# of staff</t>
  </si>
  <si>
    <t>Field level staff retrained in environmentally friendly malaria control methods Period 7_# of staff</t>
  </si>
  <si>
    <t>Field level staff retrained in environmentally friendly malaria control methods Period 8_# of staff</t>
  </si>
  <si>
    <t>Field level staff retrained in environmentally friendly malaria control methods Period 9_# of staff</t>
  </si>
  <si>
    <t>Field level staff retrained in environmentally friendly malaria control methods Period 10_# of staff</t>
  </si>
  <si>
    <t>Field level staff retrained in environmentally friendly malaria control methods Period 11_# of staff</t>
  </si>
  <si>
    <t>Field level staff retrained in environmentally friendly malaria control methods Period 12_# of staff</t>
  </si>
  <si>
    <t>Field level staff retrained in environmentally friendly malaria control methods Period 14_# of staff</t>
  </si>
  <si>
    <t>Field level staff retrained in environmentally friendly malaria control methods Period 15_# of staff</t>
  </si>
  <si>
    <t>Field level staff retrained in environmentally friendly malaria control methods Period 16_# of staff</t>
  </si>
  <si>
    <t>Field level staff retrained in environmentally friendly malaria control methods Period 17_# of staff</t>
  </si>
  <si>
    <t>Field level staff retrained in environmentally friendly malaria control methods Period 18_# of staff</t>
  </si>
  <si>
    <t>Field level staff retrained in environmentally friendly malaria control methods Period 20_# of staff</t>
  </si>
  <si>
    <t>Field level staff retrained in environmentally friendly malaria control methods Period 21_# of staff</t>
  </si>
  <si>
    <t>Field level staff retrained in environmentally friendly malaria control methods Period 22_# of staff</t>
  </si>
  <si>
    <t>District malaria control field officers provided with regional study tours Period 9_# of officers</t>
  </si>
  <si>
    <t>District malaria control field officers provided with regional study tours Period 10_# of officers</t>
  </si>
  <si>
    <t>District malaria control field officers provided with regional study tours Period 11_# of officers</t>
  </si>
  <si>
    <t>District malaria control field officers provided with regional study tours Period 12_# of officers</t>
  </si>
  <si>
    <t>District malaria control field officers provided with regional study tours Period 14_# of officers</t>
  </si>
  <si>
    <t>District malaria control field officers provided with regional study tours Period 15_# of officers</t>
  </si>
  <si>
    <t>District malaria control field officers provided with regional study tours Period 16_# of officers</t>
  </si>
  <si>
    <t>District malaria control field officers provided with regional study tours Period 17_# of officers</t>
  </si>
  <si>
    <t>District malaria control field officers provided with regional study tours Period 18_# of officers</t>
  </si>
  <si>
    <t>District malaria control field officers provided with regional study tours Period 20_# of officers</t>
  </si>
  <si>
    <t>District malaria control field officers provided with regional study tours Period 21_# of officers</t>
  </si>
  <si>
    <t>District malaria control field officers provided with regional study tours Period 22_# of officers</t>
  </si>
  <si>
    <t>LLINs distributed Period 22_# of nets</t>
  </si>
  <si>
    <t>Spray machine operators trained and recruited Period 9_# of individuals</t>
  </si>
  <si>
    <t>Spray machine operators trained and recruited Period 10_# of individuals</t>
  </si>
  <si>
    <t>Spray machine operators trained and recruited Period 11_# of individuals</t>
  </si>
  <si>
    <t>Spray machine operators trained and recruited Period 12_# of individuals</t>
  </si>
  <si>
    <t>Spray machine operators trained and recruited Period 14_# of individuals</t>
  </si>
  <si>
    <t>Spray machine operators trained and recruited Period 15_# of individuals</t>
  </si>
  <si>
    <t>Spray machine operators trained and recruited Period 16_# of individuals</t>
  </si>
  <si>
    <t>Spray machine operators trained and recruited Period 17_# of individuals</t>
  </si>
  <si>
    <t>Spray machine operators trained and recruited Period 18_# of individuals</t>
  </si>
  <si>
    <t>Spray machine operators trained and recruited Period 20_# of individuals</t>
  </si>
  <si>
    <t>Spray machine operators trained and recruited Period 21_# of individuals</t>
  </si>
  <si>
    <t>Spray machine operators trained and recruited Period 22_# of individuals</t>
  </si>
  <si>
    <t>Budget_Health Product expenditures_USD</t>
  </si>
  <si>
    <t>Budget_Total Expenditures_USD</t>
  </si>
  <si>
    <t>Intensive malaria control among the hitherto marginalized populations in conflict-affected districts in Sri Lanka, who</t>
  </si>
  <si>
    <t>1050-Grant Performance Report</t>
  </si>
  <si>
    <t>1050-Grant Performance Report, 150-Grant Performance Scorecard</t>
  </si>
  <si>
    <t>Budget_Maximum CIDA contribution_USD</t>
  </si>
  <si>
    <t>International Humanitarian Assistance Program</t>
  </si>
  <si>
    <t>Humanitarian Response in Northern Sri Lanka - CHF 2010</t>
  </si>
  <si>
    <t>CIDA's contribution is supporting CHF to meet the basic needs of returnees in northern Sri Lanka. Project activities include improving the health of returnees through rehabilitating wells, providing hygiene and sanitation education, establishing a cash-for-work scheme by which returnees receive compensation for work on community projects, and distributing inputs for homestead kitchen gardens and shallow fishing to help returnees consume a more varied and nutritious diet.</t>
  </si>
  <si>
    <t>1078 - Webpage</t>
  </si>
  <si>
    <t>families provided with livelihood inputs_# of families</t>
  </si>
  <si>
    <t>community based organizations reorganized and trained_# of organizations</t>
  </si>
  <si>
    <t>beneficiaries trained on modern agriculture practices_# of individuals</t>
  </si>
  <si>
    <t>women's rural development societies provided with seed capital_# of societies</t>
  </si>
  <si>
    <t>provided micro loans_# of benficiaries</t>
  </si>
  <si>
    <t>multipurpose buildings rennovated_# of buildings</t>
  </si>
  <si>
    <t>UNDP, CIDA</t>
  </si>
  <si>
    <t>Vanni Rehabilitation Project</t>
  </si>
  <si>
    <t>The overall objective of the project is to facilitate the sustainable resettlement of returnees and reduce tensions within and between targeted communities by improving their socio-economic conditions.</t>
  </si>
  <si>
    <t>1079-Webpage</t>
  </si>
  <si>
    <t>CIDA, International Humanitarian Assistance Program</t>
  </si>
  <si>
    <t>Humanitarian Response Plan for Sri Lanka</t>
  </si>
  <si>
    <t>CIDA's contribution is used to help UNICEF ensure the provision of adequate and appropriate emergency interventions in the sectors of water, sanitation and hygiene; nutrition; emergency education; child protection; and maternal and child health.</t>
  </si>
  <si>
    <t>1080-Webpage</t>
  </si>
  <si>
    <t>Sri Lanka - Humanitarian Assistance and Protection in Sri Lanka - ICRC Appeal 2009</t>
  </si>
  <si>
    <t>To provide protection, medical assistance and improved access to shelter and water and sanitation services to conflict-affected displaced populations in Northern Sri Lanka</t>
  </si>
  <si>
    <t>1084 - Webpage</t>
  </si>
  <si>
    <t>Sri Lanka - Emergency Medical Care in Sri Lanka - Doctors Without Borders 2009</t>
  </si>
  <si>
    <t>To improve access to emergency, surgical, gynecological, and obstetric care at Point Pedro hospital in the Jaffna Peninsula, which serves as many as 120,000 individuals</t>
  </si>
  <si>
    <t>1085 - Webpage</t>
  </si>
  <si>
    <t xml:space="preserve">Budget_Maximum CIDA Contribution_USD
</t>
  </si>
  <si>
    <t>Sri Lanka - Emergency Relief for Conflict-Affected Populations in Sri Lanka - CARE Canada 2009</t>
  </si>
  <si>
    <t>To improve the living conditions, health, and physical security of conflict-affected individuals in Northern Sri Lanka</t>
  </si>
  <si>
    <t>1086 - Webpage</t>
  </si>
  <si>
    <t>Sri Lanka - Emergency Health and Shelter Assistance in Sri Lanka - Oxfam Canada 2009</t>
  </si>
  <si>
    <t>To improve access to emergency shelter, safe water, sanitation facilities, and hygiene awareness for conflict-affected populations in Northern Sri Lanka</t>
  </si>
  <si>
    <t>1087 - Webpage</t>
  </si>
  <si>
    <t>Efforts to increase livelihood options for project participants with non-seasonal collection</t>
  </si>
  <si>
    <t>Efforts to increase livelihood options for project participants with value-added initiatives such as non-farm labour</t>
  </si>
  <si>
    <t>Efforts to increase livelihood options for project participants with value-added initiatives such as inland fishing</t>
  </si>
  <si>
    <t>Efforts to increase livelihood options for project participants with value-added initiatives such as animal husbandry</t>
  </si>
  <si>
    <t>Efforts to increase livelihood options for project participants with value-added initiatives such as of non-timber forest products</t>
  </si>
  <si>
    <t>Increase in household income of village loan recipients from October 2008 - March 2010 due to the expansion or beginning of new livelihood activities_percent</t>
  </si>
  <si>
    <t>Participants benefitted from the project socio-economic interventions</t>
  </si>
  <si>
    <t>Outcome_Participating villages interacting more frequently for business or social occasions, demonstrating increased socio-economic cohesion_percent</t>
  </si>
  <si>
    <t>Outcome_participating villages that developed linkages with formal institutions for livelihood purposes</t>
  </si>
  <si>
    <t>Sri Lanka - Local Initiatives for Tomorrow - Phase II</t>
  </si>
  <si>
    <t>To strengthen local community-based organizations to assist their communities in a variety of ways, i.e: to effectively advocate for poor and marginalized households; to expand economic activities; increase family income and health; address discrimination and rights barriers; improve access to basic services; facilitate dialogue within communities to increased social cohesion, to prevent and resolve conflicts within the village and with other villages; as well as to plan for emergencies and respond to natural and human-induced disasters affecting the community</t>
  </si>
  <si>
    <t>1088 - Webpage</t>
  </si>
  <si>
    <t>CIDA, WFP</t>
  </si>
  <si>
    <t>CIDA, World Vision Canada</t>
  </si>
  <si>
    <t>Did not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</si>
</sst>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_(* \(#,##0\);_(* &quot;-&quot;??_);_(@_)"/>
    <numFmt numFmtId="165" formatCode="0.0"/>
    <numFmt numFmtId="166" formatCode="&quot;$&quot;#,##0.00;[Red]\-&quot;$&quot;#,##0.00"/>
    <numFmt numFmtId="167" formatCode="\5\-\2\9"/>
    <numFmt numFmtId="168" formatCode="#,##0.0"/>
  </numFmts>
  <fonts count="32">
    <font>
      <sz val="12"/>
      <color rgb="FF000000"/>
      <name val="Calibri"/>
    </font>
    <font>
      <sz val="11"/>
      <color theme="1"/>
      <name val="Calibri"/>
      <family val="2"/>
      <scheme val="minor"/>
    </font>
    <font>
      <b/>
      <sz val="12"/>
      <color rgb="FF000000"/>
      <name val="Calibri"/>
      <family val="2"/>
    </font>
    <font>
      <sz val="12"/>
      <color rgb="FF00B050"/>
      <name val="Calibri"/>
      <family val="2"/>
    </font>
    <font>
      <b/>
      <i/>
      <sz val="12"/>
      <color rgb="FF000000"/>
      <name val="Calibri"/>
      <family val="2"/>
    </font>
    <font>
      <sz val="12"/>
      <color rgb="FFFF0000"/>
      <name val="Calibri"/>
      <family val="2"/>
    </font>
    <font>
      <sz val="14.4"/>
      <color rgb="FF000000"/>
      <name val="Calibri"/>
      <family val="2"/>
    </font>
    <font>
      <sz val="12"/>
      <name val="Calibri"/>
      <family val="2"/>
      <scheme val="minor"/>
    </font>
    <font>
      <sz val="12"/>
      <color rgb="FF000000"/>
      <name val="Calibri"/>
      <family val="2"/>
    </font>
    <font>
      <sz val="12"/>
      <color rgb="FF000000"/>
      <name val="Calibri"/>
      <family val="2"/>
      <scheme val="minor"/>
    </font>
    <font>
      <sz val="10"/>
      <name val="Arial"/>
      <family val="2"/>
    </font>
    <font>
      <sz val="12"/>
      <color rgb="FF000000"/>
      <name val="Calibri"/>
      <family val="2"/>
    </font>
    <font>
      <sz val="12"/>
      <color theme="1"/>
      <name val="Calibri"/>
      <family val="2"/>
      <scheme val="minor"/>
    </font>
    <font>
      <u/>
      <sz val="12"/>
      <color theme="10"/>
      <name val="Calibri"/>
      <family val="2"/>
      <scheme val="minor"/>
    </font>
    <font>
      <i/>
      <sz val="12"/>
      <color rgb="FF000000"/>
      <name val="Calibri"/>
      <family val="2"/>
      <scheme val="minor"/>
    </font>
    <font>
      <i/>
      <sz val="12"/>
      <name val="Calibri"/>
      <family val="2"/>
      <scheme val="minor"/>
    </font>
    <font>
      <b/>
      <sz val="9"/>
      <color indexed="81"/>
      <name val="Tahoma"/>
      <family val="2"/>
    </font>
    <font>
      <sz val="9"/>
      <color indexed="81"/>
      <name val="Tahoma"/>
      <family val="2"/>
    </font>
    <font>
      <sz val="12"/>
      <color rgb="FFFF0000"/>
      <name val="Calibri"/>
      <family val="2"/>
      <scheme val="minor"/>
    </font>
    <font>
      <sz val="12"/>
      <color rgb="FF333333"/>
      <name val="Calibri"/>
      <family val="2"/>
      <scheme val="minor"/>
    </font>
    <font>
      <sz val="12"/>
      <color rgb="FF191919"/>
      <name val="Calibri"/>
      <family val="2"/>
      <scheme val="minor"/>
    </font>
    <font>
      <sz val="12"/>
      <color rgb="FF222222"/>
      <name val="Calibri"/>
      <family val="2"/>
      <scheme val="minor"/>
    </font>
    <font>
      <sz val="12"/>
      <name val="Calibri"/>
      <family val="2"/>
    </font>
    <font>
      <sz val="11"/>
      <color theme="1"/>
      <name val="TimesNewRoman,BoldItalic"/>
    </font>
    <font>
      <sz val="12"/>
      <color theme="1"/>
      <name val="Calibri"/>
      <family val="2"/>
    </font>
    <font>
      <sz val="12"/>
      <color rgb="FF222222"/>
      <name val="Calibri"/>
      <family val="2"/>
    </font>
    <font>
      <sz val="12"/>
      <color rgb="FF333333"/>
      <name val="Calibri"/>
      <family val="2"/>
    </font>
    <font>
      <sz val="12"/>
      <color rgb="FF545454"/>
      <name val="Calibri"/>
      <family val="2"/>
    </font>
    <font>
      <sz val="12"/>
      <color rgb="FF1B1B1B"/>
      <name val="Calibri"/>
      <family val="2"/>
    </font>
    <font>
      <sz val="10"/>
      <color rgb="FF000000"/>
      <name val="Calibri"/>
      <family val="2"/>
    </font>
    <font>
      <sz val="10.8"/>
      <color rgb="FF000000"/>
      <name val="Calibri"/>
      <family val="2"/>
    </font>
    <font>
      <sz val="12"/>
      <color rgb="FF191919"/>
      <name val="Calibri"/>
      <family val="2"/>
    </font>
  </fonts>
  <fills count="13">
    <fill>
      <patternFill patternType="none"/>
    </fill>
    <fill>
      <patternFill patternType="gray125"/>
    </fill>
    <fill>
      <patternFill patternType="solid">
        <fgColor rgb="FFD8D8D8"/>
        <bgColor rgb="FFD8D8D8"/>
      </patternFill>
    </fill>
    <fill>
      <patternFill patternType="solid">
        <fgColor rgb="FF7F7F7F"/>
        <bgColor rgb="FF7F7F7F"/>
      </patternFill>
    </fill>
    <fill>
      <patternFill patternType="solid">
        <fgColor rgb="FFD8D8D8"/>
        <bgColor indexed="64"/>
      </patternFill>
    </fill>
    <fill>
      <patternFill patternType="solid">
        <fgColor theme="0"/>
        <bgColor indexed="64"/>
      </patternFill>
    </fill>
    <fill>
      <patternFill patternType="solid">
        <fgColor rgb="FFFFFF00"/>
        <bgColor indexed="64"/>
      </patternFill>
    </fill>
    <fill>
      <patternFill patternType="solid">
        <fgColor rgb="FFFFFFFF"/>
        <bgColor rgb="FFFFFFFF"/>
      </patternFill>
    </fill>
    <fill>
      <patternFill patternType="solid">
        <fgColor rgb="FFFFFFFF"/>
        <bgColor indexed="64"/>
      </patternFill>
    </fill>
    <fill>
      <patternFill patternType="solid">
        <fgColor rgb="FFF6F6F6"/>
        <bgColor rgb="FFF6F6F6"/>
      </patternFill>
    </fill>
    <fill>
      <patternFill patternType="solid">
        <fgColor rgb="FF4A86E8"/>
        <bgColor indexed="64"/>
      </patternFill>
    </fill>
    <fill>
      <patternFill patternType="solid">
        <fgColor rgb="FFFF0000"/>
        <bgColor indexed="64"/>
      </patternFill>
    </fill>
    <fill>
      <patternFill patternType="solid">
        <fgColor theme="4"/>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4C4C7"/>
      </left>
      <right style="medium">
        <color rgb="FFC4C4C7"/>
      </right>
      <top style="medium">
        <color rgb="FFB4B4B7"/>
      </top>
      <bottom style="medium">
        <color rgb="FFB4B4B7"/>
      </bottom>
      <diagonal/>
    </border>
    <border>
      <left/>
      <right/>
      <top/>
      <bottom style="thin">
        <color theme="0" tint="-0.14999847407452621"/>
      </bottom>
      <diagonal/>
    </border>
    <border>
      <left style="medium">
        <color rgb="FFCCCCCC"/>
      </left>
      <right style="thick">
        <color rgb="FFCCCCCC"/>
      </right>
      <top style="medium">
        <color rgb="FFCCCCCC"/>
      </top>
      <bottom style="medium">
        <color rgb="FFCCCCCC"/>
      </bottom>
      <diagonal/>
    </border>
    <border>
      <left style="medium">
        <color rgb="FFCCCCCC"/>
      </left>
      <right style="medium">
        <color rgb="FFCCCCCC"/>
      </right>
      <top style="medium">
        <color rgb="FFCCCCCC"/>
      </top>
      <bottom style="thick">
        <color rgb="FFCCCCCC"/>
      </bottom>
      <diagonal/>
    </border>
  </borders>
  <cellStyleXfs count="6">
    <xf numFmtId="0" fontId="0" fillId="0" borderId="0"/>
    <xf numFmtId="0" fontId="10" fillId="0" borderId="0"/>
    <xf numFmtId="9" fontId="11" fillId="0" borderId="0" applyFont="0" applyFill="0" applyBorder="0" applyAlignment="0" applyProtection="0"/>
    <xf numFmtId="0" fontId="1" fillId="0" borderId="0"/>
    <xf numFmtId="43" fontId="8" fillId="0" borderId="0" applyFont="0" applyFill="0" applyBorder="0" applyAlignment="0" applyProtection="0"/>
    <xf numFmtId="0" fontId="13" fillId="0" borderId="0" applyNumberFormat="0" applyFill="0" applyBorder="0" applyAlignment="0" applyProtection="0"/>
  </cellStyleXfs>
  <cellXfs count="212">
    <xf numFmtId="0" fontId="0" fillId="0" borderId="0" xfId="0" applyFont="1" applyAlignment="1"/>
    <xf numFmtId="0" fontId="2" fillId="0" borderId="0" xfId="0" applyFont="1"/>
    <xf numFmtId="0" fontId="0" fillId="0" borderId="0" xfId="0" applyFont="1"/>
    <xf numFmtId="0" fontId="0" fillId="0" borderId="0" xfId="0" applyFont="1"/>
    <xf numFmtId="0" fontId="0" fillId="2" borderId="0" xfId="0" applyFont="1" applyFill="1" applyBorder="1"/>
    <xf numFmtId="0" fontId="2" fillId="2" borderId="0" xfId="0" applyFont="1" applyFill="1" applyBorder="1"/>
    <xf numFmtId="9" fontId="2" fillId="2" borderId="0" xfId="0" applyNumberFormat="1" applyFont="1" applyFill="1" applyBorder="1"/>
    <xf numFmtId="0" fontId="2" fillId="3" borderId="0" xfId="0" applyFont="1" applyFill="1" applyBorder="1"/>
    <xf numFmtId="0" fontId="0" fillId="3" borderId="0" xfId="0" applyFont="1" applyFill="1" applyBorder="1"/>
    <xf numFmtId="9" fontId="2" fillId="3" borderId="0" xfId="0" applyNumberFormat="1" applyFont="1" applyFill="1" applyBorder="1"/>
    <xf numFmtId="0" fontId="6" fillId="4" borderId="1" xfId="0" applyFont="1" applyFill="1" applyBorder="1" applyAlignment="1">
      <alignment horizontal="right"/>
    </xf>
    <xf numFmtId="0" fontId="7" fillId="0" borderId="0" xfId="0" applyFont="1" applyAlignment="1">
      <alignment vertical="top"/>
    </xf>
    <xf numFmtId="0" fontId="9" fillId="0" borderId="0" xfId="0" applyFont="1" applyFill="1" applyBorder="1" applyAlignment="1"/>
    <xf numFmtId="3" fontId="7" fillId="0" borderId="0" xfId="0" applyNumberFormat="1" applyFont="1" applyAlignment="1">
      <alignment vertical="top"/>
    </xf>
    <xf numFmtId="0" fontId="12" fillId="0" borderId="0" xfId="3" applyFont="1" applyAlignment="1"/>
    <xf numFmtId="0" fontId="9" fillId="0" borderId="0" xfId="0" applyFont="1" applyAlignment="1"/>
    <xf numFmtId="0" fontId="7" fillId="0" borderId="0" xfId="0" applyFont="1" applyAlignment="1"/>
    <xf numFmtId="0" fontId="7" fillId="0" borderId="0" xfId="0" applyFont="1"/>
    <xf numFmtId="0" fontId="7" fillId="0" borderId="0" xfId="0" applyFont="1" applyFill="1"/>
    <xf numFmtId="3" fontId="7" fillId="0" borderId="0" xfId="0" applyNumberFormat="1" applyFont="1"/>
    <xf numFmtId="0" fontId="7" fillId="0" borderId="0" xfId="0" applyNumberFormat="1" applyFont="1"/>
    <xf numFmtId="0" fontId="7" fillId="0" borderId="0" xfId="0" applyFont="1" applyAlignment="1">
      <alignment wrapText="1"/>
    </xf>
    <xf numFmtId="0" fontId="7" fillId="0" borderId="0" xfId="0" applyFont="1" applyFill="1" applyAlignment="1"/>
    <xf numFmtId="0" fontId="7" fillId="0" borderId="0" xfId="0" applyNumberFormat="1" applyFont="1" applyAlignment="1"/>
    <xf numFmtId="3" fontId="7" fillId="0" borderId="0" xfId="0" applyNumberFormat="1" applyFont="1" applyAlignment="1"/>
    <xf numFmtId="3" fontId="9" fillId="0" borderId="0" xfId="0" applyNumberFormat="1" applyFont="1" applyAlignment="1"/>
    <xf numFmtId="37" fontId="7" fillId="0" borderId="2" xfId="1" applyNumberFormat="1" applyFont="1" applyFill="1" applyBorder="1" applyAlignment="1" applyProtection="1">
      <alignment horizontal="center" vertical="center"/>
      <protection locked="0"/>
    </xf>
    <xf numFmtId="3" fontId="7" fillId="0" borderId="3"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0" xfId="0" applyNumberFormat="1" applyFont="1" applyFill="1" applyAlignment="1"/>
    <xf numFmtId="166" fontId="7" fillId="0" borderId="0" xfId="0" applyNumberFormat="1" applyFont="1" applyAlignment="1"/>
    <xf numFmtId="0" fontId="7" fillId="0" borderId="0" xfId="0" applyFont="1" applyFill="1" applyAlignment="1">
      <alignment vertical="top"/>
    </xf>
    <xf numFmtId="3" fontId="7" fillId="0" borderId="0" xfId="0" applyNumberFormat="1" applyFont="1" applyFill="1" applyAlignment="1">
      <alignment vertical="top"/>
    </xf>
    <xf numFmtId="0" fontId="13" fillId="0" borderId="0" xfId="5" applyFont="1" applyFill="1" applyAlignment="1"/>
    <xf numFmtId="4" fontId="7" fillId="0" borderId="0" xfId="0" applyNumberFormat="1" applyFont="1" applyAlignment="1"/>
    <xf numFmtId="2" fontId="7" fillId="0" borderId="0" xfId="0" applyNumberFormat="1" applyFont="1"/>
    <xf numFmtId="2" fontId="7" fillId="0" borderId="0" xfId="0" applyNumberFormat="1" applyFont="1" applyAlignment="1"/>
    <xf numFmtId="2" fontId="7" fillId="0" borderId="0" xfId="0" applyNumberFormat="1" applyFont="1" applyFill="1" applyAlignment="1"/>
    <xf numFmtId="0" fontId="9" fillId="0" borderId="0" xfId="0" applyFont="1" applyAlignment="1">
      <alignment vertical="top"/>
    </xf>
    <xf numFmtId="0" fontId="7" fillId="0" borderId="0" xfId="0" applyNumberFormat="1" applyFont="1" applyFill="1" applyAlignment="1">
      <alignment vertical="top"/>
    </xf>
    <xf numFmtId="0" fontId="9" fillId="0" borderId="0" xfId="0" applyFont="1" applyAlignment="1">
      <alignment horizontal="left"/>
    </xf>
    <xf numFmtId="0" fontId="9" fillId="0" borderId="0" xfId="0" applyFont="1" applyAlignment="1">
      <alignment horizontal="right"/>
    </xf>
    <xf numFmtId="3" fontId="9" fillId="0" borderId="0" xfId="0" applyNumberFormat="1" applyFont="1" applyAlignment="1">
      <alignment horizontal="right"/>
    </xf>
    <xf numFmtId="0" fontId="9" fillId="6" borderId="6" xfId="0" applyFont="1" applyFill="1" applyBorder="1" applyAlignment="1"/>
    <xf numFmtId="0" fontId="9" fillId="6" borderId="7" xfId="0" applyFont="1" applyFill="1" applyBorder="1" applyAlignment="1"/>
    <xf numFmtId="0" fontId="9" fillId="6" borderId="8" xfId="0" applyFont="1" applyFill="1" applyBorder="1" applyAlignment="1"/>
    <xf numFmtId="3" fontId="12" fillId="0" borderId="0" xfId="3" applyNumberFormat="1" applyFont="1" applyAlignment="1"/>
    <xf numFmtId="0" fontId="7" fillId="0" borderId="0" xfId="0" quotePrefix="1" applyFont="1" applyAlignment="1"/>
    <xf numFmtId="0" fontId="7" fillId="0" borderId="0" xfId="0" applyFont="1" applyAlignment="1">
      <alignment vertical="center"/>
    </xf>
    <xf numFmtId="0" fontId="7" fillId="5" borderId="0" xfId="0" applyFont="1" applyFill="1" applyAlignment="1"/>
    <xf numFmtId="9" fontId="7" fillId="0" borderId="0" xfId="0" applyNumberFormat="1" applyFont="1" applyAlignment="1"/>
    <xf numFmtId="0" fontId="9" fillId="0" borderId="0" xfId="0" applyNumberFormat="1" applyFont="1" applyAlignment="1"/>
    <xf numFmtId="0" fontId="7" fillId="0" borderId="0" xfId="0" applyFont="1" applyFill="1" applyBorder="1" applyAlignment="1"/>
    <xf numFmtId="0" fontId="7" fillId="0" borderId="0" xfId="0" applyFont="1" applyAlignment="1">
      <alignment horizontal="right"/>
    </xf>
    <xf numFmtId="0" fontId="7" fillId="0" borderId="0" xfId="0" applyFont="1" applyAlignment="1">
      <alignment horizontal="left"/>
    </xf>
    <xf numFmtId="167" fontId="7" fillId="0" borderId="0" xfId="0" applyNumberFormat="1" applyFont="1" applyAlignment="1"/>
    <xf numFmtId="0" fontId="7" fillId="0" borderId="1" xfId="0" applyFont="1" applyBorder="1" applyAlignment="1">
      <alignment horizontal="left"/>
    </xf>
    <xf numFmtId="0" fontId="7" fillId="7" borderId="0" xfId="0" applyFont="1" applyFill="1" applyAlignment="1">
      <alignment horizontal="left"/>
    </xf>
    <xf numFmtId="3" fontId="7" fillId="0" borderId="0" xfId="0" applyNumberFormat="1" applyFont="1" applyAlignment="1">
      <alignment horizontal="left"/>
    </xf>
    <xf numFmtId="0" fontId="7" fillId="0" borderId="0" xfId="0" applyNumberFormat="1" applyFont="1" applyAlignment="1">
      <alignment horizontal="left"/>
    </xf>
    <xf numFmtId="0" fontId="7" fillId="6" borderId="6" xfId="0" applyFont="1" applyFill="1" applyBorder="1" applyAlignment="1">
      <alignment horizontal="left"/>
    </xf>
    <xf numFmtId="0" fontId="7" fillId="0" borderId="0" xfId="0" applyFont="1" applyFill="1" applyAlignment="1">
      <alignment horizontal="left"/>
    </xf>
    <xf numFmtId="0" fontId="7" fillId="6" borderId="7" xfId="0" applyFont="1" applyFill="1" applyBorder="1" applyAlignment="1">
      <alignment horizontal="right"/>
    </xf>
    <xf numFmtId="3" fontId="7" fillId="0" borderId="0" xfId="0" applyNumberFormat="1" applyFont="1" applyFill="1" applyAlignment="1">
      <alignment horizontal="left"/>
    </xf>
    <xf numFmtId="0" fontId="7" fillId="6" borderId="7" xfId="0" applyFont="1" applyFill="1" applyBorder="1" applyAlignment="1">
      <alignment vertical="top"/>
    </xf>
    <xf numFmtId="0" fontId="7" fillId="6" borderId="7" xfId="0" applyFont="1" applyFill="1" applyBorder="1" applyAlignment="1">
      <alignment horizontal="left"/>
    </xf>
    <xf numFmtId="0" fontId="7" fillId="6" borderId="8" xfId="0" applyFont="1" applyFill="1" applyBorder="1" applyAlignment="1">
      <alignment vertical="top"/>
    </xf>
    <xf numFmtId="0" fontId="7" fillId="0" borderId="0" xfId="0" applyFont="1" applyFill="1" applyAlignment="1">
      <alignment horizontal="right"/>
    </xf>
    <xf numFmtId="0" fontId="7" fillId="0" borderId="0" xfId="0" applyNumberFormat="1" applyFont="1" applyFill="1" applyAlignment="1"/>
    <xf numFmtId="0" fontId="7" fillId="5" borderId="4" xfId="0" applyFont="1" applyFill="1" applyBorder="1" applyAlignment="1">
      <alignment horizontal="right"/>
    </xf>
    <xf numFmtId="0" fontId="7" fillId="5" borderId="4" xfId="0" applyFont="1" applyFill="1" applyBorder="1" applyAlignment="1"/>
    <xf numFmtId="164" fontId="7" fillId="0" borderId="0" xfId="4" applyNumberFormat="1" applyFont="1" applyAlignment="1"/>
    <xf numFmtId="0" fontId="7" fillId="0" borderId="5" xfId="0" applyFont="1" applyBorder="1" applyAlignment="1"/>
    <xf numFmtId="0" fontId="7" fillId="6" borderId="6" xfId="0" applyFont="1" applyFill="1" applyBorder="1" applyAlignment="1"/>
    <xf numFmtId="17" fontId="7" fillId="0" borderId="0" xfId="0" applyNumberFormat="1" applyFont="1" applyAlignment="1"/>
    <xf numFmtId="0" fontId="7" fillId="6" borderId="7" xfId="0" applyFont="1" applyFill="1" applyBorder="1" applyAlignment="1"/>
    <xf numFmtId="0" fontId="7" fillId="0" borderId="0" xfId="0" applyFont="1" applyAlignment="1">
      <alignment horizontal="left" vertical="center"/>
    </xf>
    <xf numFmtId="17" fontId="7" fillId="0" borderId="0" xfId="0" applyNumberFormat="1" applyFont="1" applyFill="1" applyAlignment="1"/>
    <xf numFmtId="0" fontId="7" fillId="0" borderId="0" xfId="0" applyFont="1" applyFill="1" applyAlignment="1">
      <alignment horizontal="left" vertical="center"/>
    </xf>
    <xf numFmtId="0" fontId="7" fillId="0" borderId="0" xfId="0" applyFont="1" applyFill="1" applyAlignment="1">
      <alignment vertical="center"/>
    </xf>
    <xf numFmtId="168" fontId="7" fillId="0" borderId="0" xfId="0" applyNumberFormat="1" applyFont="1" applyAlignment="1"/>
    <xf numFmtId="1" fontId="7" fillId="0" borderId="0" xfId="0" applyNumberFormat="1" applyFont="1" applyFill="1" applyAlignment="1"/>
    <xf numFmtId="1" fontId="7" fillId="6" borderId="7" xfId="0" applyNumberFormat="1" applyFont="1" applyFill="1" applyBorder="1" applyAlignment="1"/>
    <xf numFmtId="1" fontId="7" fillId="7" borderId="0" xfId="0" applyNumberFormat="1" applyFont="1" applyFill="1" applyAlignment="1">
      <alignment horizontal="left"/>
    </xf>
    <xf numFmtId="1" fontId="7" fillId="0" borderId="0" xfId="0" applyNumberFormat="1" applyFont="1" applyAlignment="1"/>
    <xf numFmtId="165" fontId="7" fillId="0" borderId="0" xfId="0" applyNumberFormat="1" applyFont="1" applyAlignment="1"/>
    <xf numFmtId="3" fontId="7" fillId="7" borderId="0" xfId="0" applyNumberFormat="1" applyFont="1" applyFill="1" applyAlignment="1">
      <alignment horizontal="right"/>
    </xf>
    <xf numFmtId="0" fontId="7" fillId="7" borderId="0" xfId="0" applyFont="1" applyFill="1" applyAlignment="1">
      <alignment horizontal="center"/>
    </xf>
    <xf numFmtId="0" fontId="7" fillId="7" borderId="0" xfId="0" applyFont="1" applyFill="1" applyAlignment="1"/>
    <xf numFmtId="0" fontId="7" fillId="6" borderId="8" xfId="0" applyFont="1" applyFill="1" applyBorder="1" applyAlignment="1"/>
    <xf numFmtId="20" fontId="7" fillId="0" borderId="0" xfId="0" applyNumberFormat="1" applyFont="1" applyAlignment="1"/>
    <xf numFmtId="0" fontId="7" fillId="0" borderId="0" xfId="2" applyNumberFormat="1" applyFont="1" applyFill="1" applyAlignment="1"/>
    <xf numFmtId="3" fontId="7" fillId="0" borderId="0" xfId="2" applyNumberFormat="1" applyFont="1" applyFill="1" applyAlignment="1"/>
    <xf numFmtId="0" fontId="7" fillId="0" borderId="0" xfId="2" applyNumberFormat="1" applyFont="1" applyFill="1" applyAlignment="1">
      <alignment vertical="top"/>
    </xf>
    <xf numFmtId="3" fontId="7" fillId="0" borderId="0" xfId="2" applyNumberFormat="1" applyFont="1" applyFill="1" applyAlignment="1">
      <alignment vertical="top"/>
    </xf>
    <xf numFmtId="2" fontId="7" fillId="7" borderId="0" xfId="0" applyNumberFormat="1" applyFont="1" applyFill="1" applyAlignment="1">
      <alignment horizontal="left"/>
    </xf>
    <xf numFmtId="2" fontId="7" fillId="0" borderId="0" xfId="0" applyNumberFormat="1" applyFont="1" applyAlignment="1">
      <alignment horizontal="left"/>
    </xf>
    <xf numFmtId="0" fontId="7" fillId="7" borderId="0" xfId="0" applyNumberFormat="1" applyFont="1" applyFill="1" applyAlignment="1">
      <alignment horizontal="right"/>
    </xf>
    <xf numFmtId="0" fontId="7" fillId="7" borderId="0" xfId="0" applyNumberFormat="1" applyFont="1" applyFill="1" applyAlignment="1">
      <alignment horizontal="left"/>
    </xf>
    <xf numFmtId="2" fontId="7" fillId="7" borderId="0" xfId="0" applyNumberFormat="1" applyFont="1" applyFill="1" applyAlignment="1">
      <alignment horizontal="right"/>
    </xf>
    <xf numFmtId="0" fontId="7" fillId="0" borderId="0" xfId="0" applyFont="1" applyFill="1" applyBorder="1"/>
    <xf numFmtId="0" fontId="7" fillId="0" borderId="0" xfId="0" applyFont="1" applyAlignment="1">
      <alignment horizontal="right" vertical="top"/>
    </xf>
    <xf numFmtId="37" fontId="7" fillId="0" borderId="2" xfId="1" applyNumberFormat="1" applyFont="1" applyFill="1" applyBorder="1" applyAlignment="1" applyProtection="1">
      <alignment horizontal="center"/>
      <protection locked="0"/>
    </xf>
    <xf numFmtId="3" fontId="7" fillId="0" borderId="3" xfId="0" applyNumberFormat="1" applyFont="1" applyBorder="1" applyAlignment="1">
      <alignment horizontal="center"/>
    </xf>
    <xf numFmtId="3" fontId="7" fillId="0" borderId="0" xfId="0" applyNumberFormat="1" applyFont="1" applyBorder="1" applyAlignment="1">
      <alignment horizontal="center"/>
    </xf>
    <xf numFmtId="0" fontId="7" fillId="5" borderId="4" xfId="0" applyFont="1" applyFill="1" applyBorder="1" applyAlignment="1">
      <alignment horizontal="left"/>
    </xf>
    <xf numFmtId="0" fontId="7" fillId="6" borderId="6" xfId="0" applyFont="1" applyFill="1" applyBorder="1" applyAlignment="1">
      <alignment vertical="top"/>
    </xf>
    <xf numFmtId="0" fontId="18" fillId="0" borderId="0" xfId="0" applyFont="1" applyAlignment="1">
      <alignment vertical="top"/>
    </xf>
    <xf numFmtId="0" fontId="7" fillId="0" borderId="0" xfId="0" applyNumberFormat="1" applyFont="1" applyAlignment="1">
      <alignment vertical="top"/>
    </xf>
    <xf numFmtId="2" fontId="7" fillId="0" borderId="0" xfId="0" applyNumberFormat="1" applyFont="1" applyAlignment="1">
      <alignment vertical="top"/>
    </xf>
    <xf numFmtId="4" fontId="7" fillId="0" borderId="0" xfId="0" applyNumberFormat="1" applyFont="1" applyAlignment="1">
      <alignment vertical="top"/>
    </xf>
    <xf numFmtId="0" fontId="9" fillId="7" borderId="0" xfId="0" applyFont="1" applyFill="1" applyAlignment="1"/>
    <xf numFmtId="0" fontId="12" fillId="0" borderId="0" xfId="0" applyFont="1" applyAlignment="1"/>
    <xf numFmtId="0" fontId="12" fillId="0" borderId="0" xfId="5" applyFont="1" applyAlignment="1"/>
    <xf numFmtId="0" fontId="9" fillId="7" borderId="0" xfId="0" applyFont="1" applyFill="1" applyAlignment="1">
      <alignment horizontal="left"/>
    </xf>
    <xf numFmtId="3" fontId="9" fillId="7" borderId="0" xfId="0" applyNumberFormat="1" applyFont="1" applyFill="1" applyAlignment="1">
      <alignment horizontal="left"/>
    </xf>
    <xf numFmtId="0" fontId="18" fillId="0" borderId="0" xfId="0" applyFont="1" applyAlignment="1"/>
    <xf numFmtId="3" fontId="7" fillId="0" borderId="0" xfId="0" applyNumberFormat="1" applyFont="1" applyAlignment="1">
      <alignment horizontal="right"/>
    </xf>
    <xf numFmtId="0" fontId="9" fillId="0" borderId="0" xfId="0" applyFont="1"/>
    <xf numFmtId="0" fontId="19" fillId="0" borderId="0" xfId="0" applyFont="1" applyAlignment="1">
      <alignment horizontal="left" vertical="center"/>
    </xf>
    <xf numFmtId="0" fontId="19" fillId="0" borderId="0" xfId="0" applyFont="1" applyAlignment="1"/>
    <xf numFmtId="4" fontId="20" fillId="0" borderId="0" xfId="0" applyNumberFormat="1" applyFont="1" applyAlignment="1"/>
    <xf numFmtId="0" fontId="20" fillId="0" borderId="0" xfId="0" applyFont="1" applyFill="1" applyAlignment="1"/>
    <xf numFmtId="4" fontId="20" fillId="0" borderId="0" xfId="0" applyNumberFormat="1" applyFont="1" applyFill="1" applyAlignment="1"/>
    <xf numFmtId="0" fontId="9" fillId="0" borderId="0" xfId="0" applyFont="1" applyFill="1" applyAlignment="1"/>
    <xf numFmtId="3" fontId="9" fillId="0" borderId="0" xfId="0" applyNumberFormat="1" applyFont="1" applyFill="1" applyAlignment="1"/>
    <xf numFmtId="0" fontId="12" fillId="7" borderId="0" xfId="0" applyFont="1" applyFill="1" applyAlignment="1">
      <alignment horizontal="left"/>
    </xf>
    <xf numFmtId="0" fontId="20" fillId="0" borderId="0" xfId="0" applyFont="1" applyAlignment="1"/>
    <xf numFmtId="0" fontId="21" fillId="0" borderId="0" xfId="0" applyFont="1" applyAlignment="1"/>
    <xf numFmtId="4" fontId="7" fillId="0" borderId="0" xfId="0" applyNumberFormat="1" applyFont="1" applyFill="1" applyAlignment="1"/>
    <xf numFmtId="4" fontId="20" fillId="8" borderId="9" xfId="0" applyNumberFormat="1" applyFont="1" applyFill="1" applyBorder="1" applyAlignment="1">
      <alignment horizontal="right" vertical="center"/>
    </xf>
    <xf numFmtId="0" fontId="9" fillId="0" borderId="10" xfId="0" applyFont="1" applyBorder="1" applyAlignment="1"/>
    <xf numFmtId="0" fontId="22" fillId="0" borderId="0" xfId="0" applyFont="1" applyFill="1"/>
    <xf numFmtId="0" fontId="8" fillId="0" borderId="0" xfId="0" applyFont="1" applyFill="1" applyAlignment="1"/>
    <xf numFmtId="0" fontId="22" fillId="0" borderId="0" xfId="0" applyFont="1" applyFill="1" applyAlignment="1"/>
    <xf numFmtId="3" fontId="22" fillId="0" borderId="0" xfId="0" applyNumberFormat="1" applyFont="1" applyFill="1"/>
    <xf numFmtId="0" fontId="8" fillId="0" borderId="0" xfId="0" applyFont="1" applyFill="1"/>
    <xf numFmtId="0" fontId="0" fillId="0" borderId="0" xfId="0"/>
    <xf numFmtId="0" fontId="23" fillId="0" borderId="0" xfId="0" applyFont="1"/>
    <xf numFmtId="0" fontId="8" fillId="0" borderId="0" xfId="0" applyFont="1" applyAlignment="1"/>
    <xf numFmtId="0" fontId="22" fillId="0" borderId="0" xfId="0" applyFont="1" applyAlignment="1"/>
    <xf numFmtId="0" fontId="8" fillId="0" borderId="0" xfId="0" applyNumberFormat="1" applyFont="1" applyAlignment="1"/>
    <xf numFmtId="0" fontId="8" fillId="0" borderId="0" xfId="0" applyFont="1" applyFill="1" applyBorder="1" applyAlignment="1"/>
    <xf numFmtId="0" fontId="24" fillId="0" borderId="0" xfId="0" applyFont="1" applyAlignment="1"/>
    <xf numFmtId="0" fontId="25" fillId="0" borderId="0" xfId="0" applyFont="1" applyAlignment="1"/>
    <xf numFmtId="0" fontId="22" fillId="0" borderId="0" xfId="0" applyFont="1" applyAlignment="1">
      <alignment vertical="top"/>
    </xf>
    <xf numFmtId="3" fontId="22" fillId="0" borderId="0" xfId="0" applyNumberFormat="1" applyFont="1" applyAlignment="1">
      <alignment vertical="top"/>
    </xf>
    <xf numFmtId="0" fontId="22" fillId="0" borderId="0" xfId="0" applyNumberFormat="1" applyFont="1" applyAlignment="1">
      <alignment vertical="top"/>
    </xf>
    <xf numFmtId="2" fontId="22" fillId="0" borderId="0" xfId="0" applyNumberFormat="1" applyFont="1" applyAlignment="1">
      <alignment vertical="top"/>
    </xf>
    <xf numFmtId="3" fontId="22" fillId="0" borderId="0" xfId="0" applyNumberFormat="1" applyFont="1" applyAlignment="1"/>
    <xf numFmtId="0" fontId="22" fillId="0" borderId="0" xfId="0" applyFont="1"/>
    <xf numFmtId="0" fontId="24" fillId="0" borderId="0" xfId="0" applyFont="1"/>
    <xf numFmtId="0" fontId="8" fillId="0" borderId="0" xfId="0" applyFont="1"/>
    <xf numFmtId="3" fontId="8" fillId="0" borderId="0" xfId="0" applyNumberFormat="1" applyFont="1" applyAlignment="1"/>
    <xf numFmtId="3" fontId="8" fillId="0" borderId="0" xfId="0" applyNumberFormat="1" applyFont="1"/>
    <xf numFmtId="3" fontId="8" fillId="0" borderId="0" xfId="0" applyNumberFormat="1" applyFont="1" applyFill="1" applyAlignment="1"/>
    <xf numFmtId="3" fontId="22" fillId="0" borderId="0" xfId="0" applyNumberFormat="1" applyFont="1" applyFill="1" applyAlignment="1"/>
    <xf numFmtId="0" fontId="26" fillId="9" borderId="0" xfId="0" applyFont="1" applyFill="1" applyAlignment="1"/>
    <xf numFmtId="3" fontId="22" fillId="0" borderId="0" xfId="0" applyNumberFormat="1" applyFont="1"/>
    <xf numFmtId="37" fontId="22" fillId="0" borderId="2" xfId="1" applyNumberFormat="1" applyFont="1" applyFill="1" applyBorder="1" applyAlignment="1" applyProtection="1">
      <alignment horizontal="center" vertical="center"/>
      <protection locked="0"/>
    </xf>
    <xf numFmtId="3" fontId="22" fillId="0" borderId="3" xfId="0" applyNumberFormat="1" applyFont="1" applyBorder="1" applyAlignment="1">
      <alignment horizontal="center" vertical="top"/>
    </xf>
    <xf numFmtId="3" fontId="22" fillId="0" borderId="0" xfId="0" applyNumberFormat="1" applyFont="1" applyBorder="1" applyAlignment="1">
      <alignment horizontal="center" vertical="top"/>
    </xf>
    <xf numFmtId="0" fontId="27" fillId="0" borderId="0" xfId="0" applyFont="1" applyAlignment="1"/>
    <xf numFmtId="0" fontId="8" fillId="0" borderId="0" xfId="0" applyFont="1" applyAlignment="1">
      <alignment vertical="center"/>
    </xf>
    <xf numFmtId="0" fontId="8" fillId="0" borderId="0" xfId="0" applyFont="1" applyAlignment="1">
      <alignment horizontal="right"/>
    </xf>
    <xf numFmtId="0" fontId="22" fillId="0" borderId="0" xfId="5" applyFont="1" applyAlignment="1"/>
    <xf numFmtId="0" fontId="8" fillId="0" borderId="0" xfId="0" applyFont="1" applyAlignment="1">
      <alignment horizontal="left"/>
    </xf>
    <xf numFmtId="0" fontId="22" fillId="0" borderId="0" xfId="0" applyFont="1" applyAlignment="1">
      <alignment vertical="center"/>
    </xf>
    <xf numFmtId="0" fontId="26" fillId="0" borderId="0" xfId="0" applyFont="1"/>
    <xf numFmtId="164" fontId="22" fillId="0" borderId="0" xfId="4" applyNumberFormat="1" applyFont="1"/>
    <xf numFmtId="164" fontId="22" fillId="0" borderId="0" xfId="4" applyNumberFormat="1" applyFont="1" applyAlignment="1"/>
    <xf numFmtId="0" fontId="22" fillId="0" borderId="0" xfId="0" applyFont="1" applyAlignment="1">
      <alignment horizontal="right"/>
    </xf>
    <xf numFmtId="0" fontId="22" fillId="7" borderId="0" xfId="0" applyFont="1" applyFill="1" applyAlignment="1"/>
    <xf numFmtId="0" fontId="22" fillId="7" borderId="0" xfId="0" applyFont="1" applyFill="1" applyAlignment="1">
      <alignment horizontal="left"/>
    </xf>
    <xf numFmtId="4" fontId="22" fillId="0" borderId="0" xfId="0" applyNumberFormat="1" applyFont="1" applyAlignment="1">
      <alignment horizontal="right"/>
    </xf>
    <xf numFmtId="4" fontId="22" fillId="0" borderId="0" xfId="0" applyNumberFormat="1" applyFont="1" applyAlignment="1"/>
    <xf numFmtId="3" fontId="22" fillId="0" borderId="0" xfId="0" applyNumberFormat="1" applyFont="1" applyAlignment="1">
      <alignment horizontal="right"/>
    </xf>
    <xf numFmtId="0" fontId="22" fillId="0" borderId="0" xfId="0" applyFont="1" applyAlignment="1">
      <alignment wrapText="1"/>
    </xf>
    <xf numFmtId="0" fontId="22" fillId="0" borderId="0" xfId="0" applyNumberFormat="1" applyFont="1" applyAlignment="1"/>
    <xf numFmtId="9" fontId="22" fillId="0" borderId="0" xfId="0" applyNumberFormat="1" applyFont="1"/>
    <xf numFmtId="0" fontId="22" fillId="0" borderId="0" xfId="0" applyNumberFormat="1" applyFont="1"/>
    <xf numFmtId="0" fontId="2" fillId="0" borderId="0" xfId="0" applyFont="1" applyFill="1" applyAlignment="1">
      <alignment vertical="top" wrapText="1"/>
    </xf>
    <xf numFmtId="0" fontId="3" fillId="0" borderId="0" xfId="0" applyFont="1" applyFill="1" applyAlignment="1">
      <alignment vertical="top" wrapText="1"/>
    </xf>
    <xf numFmtId="0" fontId="4" fillId="0" borderId="0" xfId="0" applyFont="1" applyFill="1" applyAlignment="1">
      <alignment vertical="top" wrapText="1"/>
    </xf>
    <xf numFmtId="0" fontId="5" fillId="0" borderId="0" xfId="0" applyFont="1" applyFill="1" applyAlignment="1">
      <alignment vertical="top" wrapText="1"/>
    </xf>
    <xf numFmtId="0" fontId="0" fillId="0" borderId="0" xfId="0" applyFont="1" applyFill="1" applyAlignment="1">
      <alignment vertical="top" wrapText="1"/>
    </xf>
    <xf numFmtId="0" fontId="0" fillId="0" borderId="0" xfId="0" applyFont="1" applyFill="1" applyAlignment="1">
      <alignment wrapText="1"/>
    </xf>
    <xf numFmtId="0" fontId="6" fillId="10" borderId="1" xfId="0" applyFont="1" applyFill="1" applyBorder="1" applyAlignment="1">
      <alignment horizontal="right"/>
    </xf>
    <xf numFmtId="0" fontId="29" fillId="0" borderId="1" xfId="0" applyFont="1" applyBorder="1" applyAlignment="1">
      <alignment wrapText="1"/>
    </xf>
    <xf numFmtId="0" fontId="6" fillId="6" borderId="1" xfId="0" applyFont="1" applyFill="1" applyBorder="1" applyAlignment="1">
      <alignment horizontal="right"/>
    </xf>
    <xf numFmtId="0" fontId="6" fillId="11" borderId="1" xfId="0" applyFont="1" applyFill="1" applyBorder="1" applyAlignment="1">
      <alignment horizontal="right"/>
    </xf>
    <xf numFmtId="0" fontId="6" fillId="10" borderId="11" xfId="0" applyFont="1" applyFill="1" applyBorder="1" applyAlignment="1">
      <alignment horizontal="right"/>
    </xf>
    <xf numFmtId="0" fontId="6" fillId="11" borderId="11" xfId="0" applyFont="1" applyFill="1" applyBorder="1" applyAlignment="1">
      <alignment horizontal="right"/>
    </xf>
    <xf numFmtId="0" fontId="29" fillId="0" borderId="12" xfId="0" applyFont="1" applyBorder="1" applyAlignment="1">
      <alignment wrapText="1"/>
    </xf>
    <xf numFmtId="0" fontId="30" fillId="0" borderId="12" xfId="0" applyFont="1" applyBorder="1" applyAlignment="1">
      <alignment wrapText="1"/>
    </xf>
    <xf numFmtId="0" fontId="30" fillId="0" borderId="1" xfId="0" applyFont="1" applyBorder="1" applyAlignment="1">
      <alignment wrapText="1"/>
    </xf>
    <xf numFmtId="0" fontId="8" fillId="0" borderId="10" xfId="0" applyFont="1" applyBorder="1"/>
    <xf numFmtId="0" fontId="22" fillId="5" borderId="4" xfId="0" applyFont="1" applyFill="1" applyBorder="1"/>
    <xf numFmtId="0" fontId="8" fillId="0" borderId="0" xfId="0" applyFont="1" applyAlignment="1">
      <alignment horizontal="left" vertical="center"/>
    </xf>
    <xf numFmtId="0" fontId="22" fillId="6" borderId="6" xfId="0" applyFont="1" applyFill="1" applyBorder="1" applyAlignment="1"/>
    <xf numFmtId="0" fontId="22" fillId="6" borderId="7" xfId="0" applyFont="1" applyFill="1" applyBorder="1" applyAlignment="1"/>
    <xf numFmtId="0" fontId="22" fillId="6" borderId="8" xfId="0" applyFont="1" applyFill="1" applyBorder="1" applyAlignment="1"/>
    <xf numFmtId="4" fontId="8" fillId="0" borderId="0" xfId="0" applyNumberFormat="1" applyFont="1" applyAlignment="1"/>
    <xf numFmtId="0" fontId="8" fillId="0" borderId="0" xfId="0" applyNumberFormat="1" applyFont="1"/>
    <xf numFmtId="0" fontId="8" fillId="0" borderId="0" xfId="0" applyFont="1" applyAlignment="1">
      <alignment wrapText="1"/>
    </xf>
    <xf numFmtId="0" fontId="8" fillId="0" borderId="0" xfId="0" applyFont="1" applyAlignment="1">
      <alignment vertical="top"/>
    </xf>
    <xf numFmtId="164" fontId="8" fillId="0" borderId="0" xfId="4" applyNumberFormat="1" applyFont="1"/>
    <xf numFmtId="164" fontId="8" fillId="0" borderId="0" xfId="4" applyNumberFormat="1" applyFont="1" applyAlignment="1"/>
    <xf numFmtId="0" fontId="22" fillId="0" borderId="0" xfId="0" applyFont="1" applyAlignment="1">
      <alignment horizontal="left" vertical="center"/>
    </xf>
    <xf numFmtId="0" fontId="31" fillId="0" borderId="0" xfId="0" applyFont="1" applyFill="1"/>
    <xf numFmtId="164" fontId="8" fillId="0" borderId="0" xfId="4" applyNumberFormat="1" applyFont="1" applyAlignment="1">
      <alignment vertical="center"/>
    </xf>
    <xf numFmtId="0" fontId="6" fillId="12" borderId="11" xfId="0" applyFont="1" applyFill="1" applyBorder="1" applyAlignment="1">
      <alignment horizontal="right"/>
    </xf>
  </cellXfs>
  <cellStyles count="6">
    <cellStyle name="Comma 2" xfId="4"/>
    <cellStyle name="Hyperlink" xfId="5" builtinId="8"/>
    <cellStyle name="Normal" xfId="0" builtinId="0"/>
    <cellStyle name="Normal 2" xfId="1"/>
    <cellStyle name="Normal 3"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bar"/>
        <c:grouping val="clustered"/>
        <c:varyColors val="1"/>
        <c:ser>
          <c:idx val="0"/>
          <c:order val="0"/>
          <c:spPr>
            <a:solidFill>
              <a:srgbClr val="4BACC6"/>
            </a:solidFill>
          </c:spPr>
          <c:invertIfNegative val="1"/>
          <c:cat>
            <c:strRef>
              <c:f>Tracker!$A$2:$A$4</c:f>
              <c:strCache>
                <c:ptCount val="3"/>
                <c:pt idx="0">
                  <c:v>Ghana</c:v>
                </c:pt>
                <c:pt idx="1">
                  <c:v>Sri Lanka</c:v>
                </c:pt>
                <c:pt idx="2">
                  <c:v>Tanzania</c:v>
                </c:pt>
              </c:strCache>
            </c:strRef>
          </c:cat>
          <c:val>
            <c:numRef>
              <c:f>Tracker!$D$2:$D$4</c:f>
              <c:numCache>
                <c:formatCode>0%</c:formatCode>
                <c:ptCount val="3"/>
                <c:pt idx="0">
                  <c:v>1.0068027210884354</c:v>
                </c:pt>
                <c:pt idx="1">
                  <c:v>0.956989247311828</c:v>
                </c:pt>
                <c:pt idx="2">
                  <c:v>0.97590361445783136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88812816"/>
        <c:axId val="288810856"/>
      </c:barChart>
      <c:catAx>
        <c:axId val="288812816"/>
        <c:scaling>
          <c:orientation val="maxMin"/>
        </c:scaling>
        <c:delete val="0"/>
        <c:axPos val="l"/>
        <c:numFmt formatCode="General" sourceLinked="1"/>
        <c:majorTickMark val="cross"/>
        <c:minorTickMark val="cross"/>
        <c:tickLblPos val="nextTo"/>
        <c:txPr>
          <a:bodyPr/>
          <a:lstStyle/>
          <a:p>
            <a:pPr lvl="0">
              <a:defRPr/>
            </a:pPr>
            <a:endParaRPr lang="en-US"/>
          </a:p>
        </c:txPr>
        <c:crossAx val="288810856"/>
        <c:crosses val="autoZero"/>
        <c:auto val="1"/>
        <c:lblAlgn val="ctr"/>
        <c:lblOffset val="100"/>
        <c:noMultiLvlLbl val="1"/>
      </c:catAx>
      <c:valAx>
        <c:axId val="288810856"/>
        <c:scaling>
          <c:orientation val="minMax"/>
        </c:scaling>
        <c:delete val="0"/>
        <c:axPos val="b"/>
        <c:majorGridlines>
          <c:spPr>
            <a:ln>
              <a:solidFill>
                <a:srgbClr val="B7B7B7"/>
              </a:solidFill>
            </a:ln>
          </c:spPr>
        </c:majorGridlines>
        <c:numFmt formatCode="0%" sourceLinked="1"/>
        <c:majorTickMark val="cross"/>
        <c:minorTickMark val="cross"/>
        <c:tickLblPos val="nextTo"/>
        <c:spPr>
          <a:ln w="47625">
            <a:noFill/>
          </a:ln>
        </c:spPr>
        <c:txPr>
          <a:bodyPr/>
          <a:lstStyle/>
          <a:p>
            <a:pPr lvl="0">
              <a:defRPr/>
            </a:pPr>
            <a:endParaRPr lang="en-US"/>
          </a:p>
        </c:txPr>
        <c:crossAx val="288812816"/>
        <c:crosses val="max"/>
        <c:crossBetween val="between"/>
      </c:valAx>
      <c:spPr>
        <a:solidFill>
          <a:srgbClr val="B7DEE8"/>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85725</xdr:rowOff>
    </xdr:from>
    <xdr:to>
      <xdr:col>10</xdr:col>
      <xdr:colOff>161925</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fao.org/emergencies/la-fao-en-accion/proyectos/proyecto-detalle/es/c/238565/" TargetMode="External"/><Relationship Id="rId1" Type="http://schemas.openxmlformats.org/officeDocument/2006/relationships/hyperlink" Target="http://coin.fao.org/cms/world/tanzania/Project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ao.org/srilanka/programmes-and-projects/project-list/e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G604"/>
  <sheetViews>
    <sheetView zoomScale="70" zoomScaleNormal="70" workbookViewId="0">
      <selection activeCell="F10" sqref="F10"/>
    </sheetView>
  </sheetViews>
  <sheetFormatPr defaultColWidth="13.5" defaultRowHeight="15.75"/>
  <cols>
    <col min="1" max="1" width="15.75" style="16" customWidth="1"/>
    <col min="2" max="4" width="9" style="16" customWidth="1"/>
    <col min="5" max="5" width="12.625" style="16" customWidth="1"/>
    <col min="6" max="6" width="9.375" style="16" customWidth="1"/>
    <col min="7" max="7" width="17.875" style="16" customWidth="1"/>
    <col min="8" max="8" width="19" style="16" customWidth="1"/>
    <col min="9" max="9" width="17.25" style="16" customWidth="1"/>
    <col min="10" max="10" width="14.5" style="16" customWidth="1"/>
    <col min="11" max="11" width="15.625" style="16" customWidth="1"/>
    <col min="12" max="12" width="33.125" style="16" customWidth="1"/>
    <col min="13" max="13" width="9.25" style="16" customWidth="1"/>
    <col min="14" max="14" width="9.5" style="16" customWidth="1"/>
    <col min="15" max="15" width="9" style="16" customWidth="1"/>
    <col min="16" max="26" width="8.5" style="16" customWidth="1"/>
    <col min="27" max="16384" width="13.5" style="16"/>
  </cols>
  <sheetData>
    <row r="1" spans="1:63">
      <c r="A1" s="16" t="s">
        <v>0</v>
      </c>
      <c r="B1" s="16" t="s">
        <v>1</v>
      </c>
      <c r="C1" s="16" t="s">
        <v>2</v>
      </c>
      <c r="D1" s="16" t="s">
        <v>3</v>
      </c>
      <c r="E1" s="16" t="s">
        <v>4</v>
      </c>
      <c r="F1" s="16" t="s">
        <v>5</v>
      </c>
      <c r="G1" s="16" t="s">
        <v>6</v>
      </c>
      <c r="H1" s="16" t="s">
        <v>7</v>
      </c>
      <c r="I1" s="16" t="s">
        <v>8</v>
      </c>
      <c r="J1" s="52"/>
      <c r="K1" s="52"/>
      <c r="L1" s="52"/>
      <c r="M1" s="52"/>
      <c r="N1" s="52"/>
    </row>
    <row r="2" spans="1:63">
      <c r="J2" s="16" t="s">
        <v>1443</v>
      </c>
      <c r="K2" s="16" t="s">
        <v>1444</v>
      </c>
      <c r="L2" s="16" t="s">
        <v>1445</v>
      </c>
      <c r="M2" s="16" t="s">
        <v>1446</v>
      </c>
      <c r="N2" s="16" t="s">
        <v>1447</v>
      </c>
      <c r="O2" s="16" t="s">
        <v>1448</v>
      </c>
      <c r="P2" s="16" t="s">
        <v>1449</v>
      </c>
      <c r="Q2" s="16" t="s">
        <v>1450</v>
      </c>
    </row>
    <row r="3" spans="1:63">
      <c r="A3" s="53">
        <v>1</v>
      </c>
      <c r="B3" s="16" t="s">
        <v>1451</v>
      </c>
      <c r="C3" s="16" t="s">
        <v>1452</v>
      </c>
      <c r="E3" s="16">
        <v>2015</v>
      </c>
      <c r="F3" s="16" t="s">
        <v>1453</v>
      </c>
      <c r="G3" s="16" t="s">
        <v>1454</v>
      </c>
      <c r="I3" s="16" t="s">
        <v>1455</v>
      </c>
      <c r="J3" s="16">
        <v>336</v>
      </c>
      <c r="K3" s="16">
        <v>8</v>
      </c>
      <c r="L3" s="16">
        <v>2</v>
      </c>
      <c r="M3" s="16">
        <v>1</v>
      </c>
      <c r="N3" s="16">
        <v>1</v>
      </c>
      <c r="O3" s="16">
        <v>1</v>
      </c>
      <c r="P3" s="16">
        <v>1</v>
      </c>
      <c r="Q3" s="16">
        <v>1</v>
      </c>
    </row>
    <row r="4" spans="1:63">
      <c r="A4" s="11" t="s">
        <v>9</v>
      </c>
      <c r="B4" s="16" t="s">
        <v>1455</v>
      </c>
    </row>
    <row r="5" spans="1:63">
      <c r="J5" s="16" t="s">
        <v>1456</v>
      </c>
      <c r="K5" s="16" t="s">
        <v>1457</v>
      </c>
      <c r="L5" s="16" t="s">
        <v>1458</v>
      </c>
      <c r="M5" s="16" t="s">
        <v>1459</v>
      </c>
      <c r="N5" s="16" t="s">
        <v>1460</v>
      </c>
      <c r="O5" s="16" t="s">
        <v>1461</v>
      </c>
      <c r="P5" s="16" t="s">
        <v>1462</v>
      </c>
      <c r="Q5" s="16" t="s">
        <v>1463</v>
      </c>
      <c r="R5" s="16" t="s">
        <v>1464</v>
      </c>
      <c r="S5" s="16" t="s">
        <v>1465</v>
      </c>
      <c r="T5" s="16" t="s">
        <v>1466</v>
      </c>
    </row>
    <row r="6" spans="1:63">
      <c r="A6" s="53">
        <v>2</v>
      </c>
      <c r="B6" s="16" t="s">
        <v>1467</v>
      </c>
      <c r="C6" s="16" t="s">
        <v>1468</v>
      </c>
      <c r="D6" s="16" t="s">
        <v>1469</v>
      </c>
      <c r="E6" s="16">
        <v>2015</v>
      </c>
      <c r="F6" s="16" t="s">
        <v>1470</v>
      </c>
      <c r="G6" s="22" t="s">
        <v>1471</v>
      </c>
      <c r="H6" s="22" t="s">
        <v>1472</v>
      </c>
      <c r="I6" s="16" t="s">
        <v>1455</v>
      </c>
      <c r="J6" s="16">
        <v>1242</v>
      </c>
      <c r="K6" s="16">
        <v>66930</v>
      </c>
      <c r="L6" s="16">
        <v>1</v>
      </c>
      <c r="M6" s="16">
        <v>1</v>
      </c>
      <c r="N6" s="16">
        <v>59060</v>
      </c>
      <c r="O6" s="16">
        <v>535</v>
      </c>
      <c r="P6" s="16">
        <v>97.21</v>
      </c>
      <c r="Q6" s="24">
        <v>58568</v>
      </c>
      <c r="R6" s="24">
        <v>11.31</v>
      </c>
      <c r="S6" s="24">
        <v>5.05</v>
      </c>
      <c r="T6" s="24">
        <v>1</v>
      </c>
    </row>
    <row r="7" spans="1:63">
      <c r="A7" s="11" t="s">
        <v>9</v>
      </c>
      <c r="G7" s="22"/>
      <c r="H7" s="22"/>
      <c r="Q7" s="24"/>
      <c r="R7" s="24"/>
      <c r="S7" s="24"/>
      <c r="T7" s="24"/>
    </row>
    <row r="8" spans="1:63">
      <c r="A8" s="54"/>
      <c r="J8" s="16" t="s">
        <v>1473</v>
      </c>
      <c r="K8" s="16" t="s">
        <v>1474</v>
      </c>
      <c r="L8" s="16" t="s">
        <v>1475</v>
      </c>
      <c r="M8" s="16" t="s">
        <v>1476</v>
      </c>
      <c r="N8" s="16" t="s">
        <v>1477</v>
      </c>
      <c r="O8" s="16" t="s">
        <v>1478</v>
      </c>
      <c r="P8" s="16" t="s">
        <v>1455</v>
      </c>
    </row>
    <row r="9" spans="1:63">
      <c r="A9" s="53">
        <v>11</v>
      </c>
      <c r="B9" s="16" t="s">
        <v>128</v>
      </c>
      <c r="C9" s="16" t="s">
        <v>1479</v>
      </c>
      <c r="D9" s="16" t="s">
        <v>1480</v>
      </c>
      <c r="E9" s="16">
        <v>2013</v>
      </c>
      <c r="F9" s="16" t="s">
        <v>1481</v>
      </c>
      <c r="G9" s="16" t="s">
        <v>1482</v>
      </c>
      <c r="J9" s="16" t="s">
        <v>1483</v>
      </c>
      <c r="K9" s="16" t="s">
        <v>1484</v>
      </c>
      <c r="L9" s="16">
        <v>0</v>
      </c>
      <c r="M9" s="55">
        <v>42519</v>
      </c>
      <c r="N9" s="16" t="s">
        <v>1485</v>
      </c>
      <c r="O9" s="16">
        <v>5</v>
      </c>
    </row>
    <row r="10" spans="1:63">
      <c r="A10" s="11" t="s">
        <v>9</v>
      </c>
      <c r="B10" s="16" t="s">
        <v>1455</v>
      </c>
      <c r="J10" s="16" t="s">
        <v>1486</v>
      </c>
      <c r="K10" s="16" t="s">
        <v>1486</v>
      </c>
      <c r="L10" s="16" t="s">
        <v>1486</v>
      </c>
      <c r="M10" s="16" t="s">
        <v>1486</v>
      </c>
      <c r="N10" s="16" t="s">
        <v>1486</v>
      </c>
      <c r="O10" s="16" t="s">
        <v>1486</v>
      </c>
    </row>
    <row r="11" spans="1:63">
      <c r="A11" s="54"/>
      <c r="J11" s="16" t="s">
        <v>1487</v>
      </c>
      <c r="K11" s="16" t="s">
        <v>1488</v>
      </c>
      <c r="L11" s="16" t="s">
        <v>1489</v>
      </c>
      <c r="M11" s="16" t="s">
        <v>1490</v>
      </c>
      <c r="N11" s="16" t="s">
        <v>1491</v>
      </c>
      <c r="O11" s="16" t="s">
        <v>1492</v>
      </c>
      <c r="P11" s="16" t="s">
        <v>1493</v>
      </c>
      <c r="Q11" s="16" t="s">
        <v>1494</v>
      </c>
      <c r="R11" s="16" t="s">
        <v>1495</v>
      </c>
      <c r="S11" s="16" t="s">
        <v>1496</v>
      </c>
      <c r="T11" s="16" t="s">
        <v>1497</v>
      </c>
      <c r="U11" s="16" t="s">
        <v>1498</v>
      </c>
      <c r="V11" s="16" t="s">
        <v>1499</v>
      </c>
      <c r="W11" s="16" t="s">
        <v>1500</v>
      </c>
      <c r="X11" s="16" t="s">
        <v>1501</v>
      </c>
      <c r="Y11" s="16" t="s">
        <v>1502</v>
      </c>
    </row>
    <row r="12" spans="1:63">
      <c r="A12" s="53">
        <v>34</v>
      </c>
      <c r="B12" s="16" t="s">
        <v>1503</v>
      </c>
      <c r="C12" s="16" t="s">
        <v>1504</v>
      </c>
      <c r="D12" s="16" t="s">
        <v>1505</v>
      </c>
      <c r="E12" s="16">
        <v>2016</v>
      </c>
      <c r="F12" s="16" t="s">
        <v>1506</v>
      </c>
      <c r="G12" s="16" t="s">
        <v>1507</v>
      </c>
      <c r="H12" s="16" t="s">
        <v>1507</v>
      </c>
      <c r="I12" s="16" t="s">
        <v>1508</v>
      </c>
      <c r="J12" s="16">
        <v>1500</v>
      </c>
      <c r="K12" s="16">
        <v>400</v>
      </c>
      <c r="L12" s="16">
        <v>1100</v>
      </c>
      <c r="M12" s="16">
        <v>1000</v>
      </c>
      <c r="N12" s="16">
        <v>300</v>
      </c>
      <c r="O12" s="16">
        <v>8</v>
      </c>
      <c r="P12" s="16">
        <v>11000</v>
      </c>
      <c r="Q12" s="16">
        <v>4</v>
      </c>
      <c r="R12" s="16">
        <v>20</v>
      </c>
      <c r="S12" s="16">
        <v>178000</v>
      </c>
      <c r="T12" s="16">
        <v>106000</v>
      </c>
      <c r="U12" s="16">
        <v>11.1</v>
      </c>
      <c r="V12" s="16">
        <v>600000</v>
      </c>
      <c r="W12" s="16">
        <v>200000</v>
      </c>
      <c r="X12" s="16">
        <v>40</v>
      </c>
      <c r="Y12" s="16">
        <v>100000</v>
      </c>
    </row>
    <row r="13" spans="1:63">
      <c r="A13" s="11" t="s">
        <v>9</v>
      </c>
      <c r="B13" s="16" t="s">
        <v>1455</v>
      </c>
      <c r="J13" s="16" t="s">
        <v>1509</v>
      </c>
      <c r="K13" s="16" t="s">
        <v>1509</v>
      </c>
      <c r="L13" s="16" t="s">
        <v>1509</v>
      </c>
      <c r="M13" s="16" t="s">
        <v>1509</v>
      </c>
      <c r="N13" s="16" t="s">
        <v>1509</v>
      </c>
      <c r="O13" s="16" t="s">
        <v>1509</v>
      </c>
      <c r="P13" s="16" t="s">
        <v>1509</v>
      </c>
      <c r="Q13" s="16" t="s">
        <v>1509</v>
      </c>
      <c r="R13" s="16" t="s">
        <v>1509</v>
      </c>
      <c r="S13" s="16" t="s">
        <v>1509</v>
      </c>
      <c r="T13" s="16" t="s">
        <v>1509</v>
      </c>
      <c r="U13" s="16" t="s">
        <v>1509</v>
      </c>
      <c r="V13" s="16" t="s">
        <v>1509</v>
      </c>
      <c r="W13" s="16" t="s">
        <v>1509</v>
      </c>
      <c r="X13" s="16" t="s">
        <v>1509</v>
      </c>
      <c r="Y13" s="16" t="s">
        <v>1509</v>
      </c>
      <c r="Z13" s="16" t="s">
        <v>1455</v>
      </c>
    </row>
    <row r="14" spans="1:63" s="17" customFormat="1">
      <c r="J14" s="17" t="s">
        <v>1510</v>
      </c>
      <c r="K14" s="17" t="s">
        <v>1511</v>
      </c>
      <c r="L14" s="17" t="s">
        <v>1512</v>
      </c>
      <c r="M14" s="17" t="s">
        <v>1513</v>
      </c>
      <c r="N14" s="17" t="s">
        <v>1514</v>
      </c>
      <c r="O14" s="17" t="s">
        <v>1515</v>
      </c>
      <c r="P14" s="17" t="s">
        <v>1516</v>
      </c>
      <c r="Q14" s="17" t="s">
        <v>1517</v>
      </c>
      <c r="R14" s="17" t="s">
        <v>1518</v>
      </c>
      <c r="S14" s="17" t="s">
        <v>1519</v>
      </c>
      <c r="T14" s="17" t="s">
        <v>1520</v>
      </c>
      <c r="U14" s="17" t="s">
        <v>1521</v>
      </c>
      <c r="V14" s="17" t="s">
        <v>1522</v>
      </c>
      <c r="W14" s="17" t="s">
        <v>1523</v>
      </c>
      <c r="X14" s="17" t="s">
        <v>1524</v>
      </c>
      <c r="Y14" s="17" t="s">
        <v>1525</v>
      </c>
      <c r="Z14" s="17" t="s">
        <v>1526</v>
      </c>
      <c r="AA14" s="17" t="s">
        <v>1527</v>
      </c>
      <c r="AB14" s="17" t="s">
        <v>1528</v>
      </c>
      <c r="AC14" s="17" t="s">
        <v>1529</v>
      </c>
      <c r="AD14" s="17" t="s">
        <v>1530</v>
      </c>
      <c r="AE14" s="17" t="s">
        <v>1531</v>
      </c>
      <c r="AF14" s="17" t="s">
        <v>1532</v>
      </c>
      <c r="AG14" s="17" t="s">
        <v>1533</v>
      </c>
      <c r="AH14" s="17" t="s">
        <v>1534</v>
      </c>
      <c r="AI14" s="17" t="s">
        <v>1535</v>
      </c>
      <c r="AJ14" s="17" t="s">
        <v>1536</v>
      </c>
      <c r="AK14" s="17" t="s">
        <v>1537</v>
      </c>
      <c r="AL14" s="17" t="s">
        <v>1538</v>
      </c>
      <c r="AM14" s="17" t="s">
        <v>1539</v>
      </c>
      <c r="AN14" s="17" t="s">
        <v>1540</v>
      </c>
      <c r="AO14" s="17" t="s">
        <v>1541</v>
      </c>
      <c r="AP14" s="17" t="s">
        <v>1542</v>
      </c>
      <c r="AQ14" s="17" t="s">
        <v>1543</v>
      </c>
      <c r="AR14" s="17" t="s">
        <v>1544</v>
      </c>
      <c r="AS14" s="17" t="s">
        <v>1545</v>
      </c>
      <c r="AT14" s="17" t="s">
        <v>1546</v>
      </c>
      <c r="AU14" s="17" t="s">
        <v>1547</v>
      </c>
      <c r="AV14" s="17" t="s">
        <v>1548</v>
      </c>
      <c r="AW14" s="17" t="s">
        <v>1549</v>
      </c>
      <c r="AX14" s="17" t="s">
        <v>1550</v>
      </c>
      <c r="AY14" s="17" t="s">
        <v>1551</v>
      </c>
      <c r="AZ14" s="17" t="s">
        <v>1552</v>
      </c>
      <c r="BA14" s="17" t="s">
        <v>1553</v>
      </c>
      <c r="BB14" s="17" t="s">
        <v>1554</v>
      </c>
      <c r="BC14" s="17" t="s">
        <v>1555</v>
      </c>
      <c r="BD14" s="17" t="s">
        <v>1556</v>
      </c>
      <c r="BE14" s="17" t="s">
        <v>1557</v>
      </c>
      <c r="BF14" s="17" t="s">
        <v>1558</v>
      </c>
      <c r="BG14" s="17" t="s">
        <v>1559</v>
      </c>
      <c r="BH14" s="17" t="s">
        <v>1560</v>
      </c>
      <c r="BI14" s="17" t="s">
        <v>1561</v>
      </c>
      <c r="BJ14" s="17" t="s">
        <v>1562</v>
      </c>
      <c r="BK14" s="17" t="s">
        <v>1563</v>
      </c>
    </row>
    <row r="15" spans="1:63" s="17" customFormat="1">
      <c r="A15" s="17">
        <v>36</v>
      </c>
      <c r="B15" s="17" t="s">
        <v>1564</v>
      </c>
      <c r="C15" s="17" t="s">
        <v>1565</v>
      </c>
      <c r="D15" s="17" t="s">
        <v>664</v>
      </c>
      <c r="E15" s="17">
        <v>2012</v>
      </c>
      <c r="F15" s="17" t="s">
        <v>1566</v>
      </c>
      <c r="G15" s="17" t="s">
        <v>1567</v>
      </c>
      <c r="H15" s="17" t="s">
        <v>1567</v>
      </c>
      <c r="I15" s="17" t="s">
        <v>1567</v>
      </c>
      <c r="J15" s="35">
        <v>1800</v>
      </c>
      <c r="K15" s="35">
        <v>18000</v>
      </c>
      <c r="L15" s="35">
        <v>770</v>
      </c>
      <c r="M15" s="35">
        <v>5900</v>
      </c>
      <c r="N15" s="35">
        <v>2400</v>
      </c>
      <c r="O15" s="35">
        <v>160</v>
      </c>
      <c r="P15" s="35">
        <v>180</v>
      </c>
      <c r="Q15" s="35">
        <v>3140</v>
      </c>
      <c r="R15" s="35">
        <v>4320</v>
      </c>
      <c r="S15" s="35">
        <v>62860</v>
      </c>
      <c r="T15" s="35">
        <v>86400</v>
      </c>
      <c r="U15" s="35">
        <v>216</v>
      </c>
      <c r="V15" s="35">
        <v>601000</v>
      </c>
      <c r="W15" s="35">
        <v>74300</v>
      </c>
      <c r="X15" s="35">
        <v>60000</v>
      </c>
      <c r="Y15" s="35">
        <v>425</v>
      </c>
      <c r="Z15" s="35">
        <v>382</v>
      </c>
      <c r="AA15" s="35">
        <v>1645</v>
      </c>
      <c r="AB15" s="35">
        <v>40</v>
      </c>
      <c r="AC15" s="35">
        <v>120</v>
      </c>
      <c r="AD15" s="35">
        <v>15</v>
      </c>
      <c r="AE15" s="35">
        <v>500</v>
      </c>
      <c r="AF15" s="35">
        <v>2.5</v>
      </c>
      <c r="AG15" s="35">
        <v>362.5</v>
      </c>
      <c r="AH15" s="35">
        <v>1.5</v>
      </c>
      <c r="AI15" s="35">
        <v>325</v>
      </c>
      <c r="AJ15" s="35">
        <v>1800</v>
      </c>
      <c r="AK15" s="35">
        <v>18000</v>
      </c>
      <c r="AL15" s="35">
        <v>216</v>
      </c>
      <c r="AM15" s="35">
        <v>160</v>
      </c>
      <c r="AN15" s="35">
        <v>150</v>
      </c>
      <c r="AO15" s="35">
        <v>1507</v>
      </c>
      <c r="AP15" s="35">
        <v>12755</v>
      </c>
      <c r="AQ15" s="35">
        <v>17044</v>
      </c>
      <c r="AR15" s="35">
        <v>30000</v>
      </c>
      <c r="AS15" s="35">
        <v>44.399000000000001</v>
      </c>
      <c r="AT15" s="35">
        <v>65.72</v>
      </c>
      <c r="AU15" s="35">
        <v>24.308</v>
      </c>
      <c r="AV15" s="35">
        <v>19.739999999999998</v>
      </c>
      <c r="AW15" s="35">
        <v>37.14</v>
      </c>
      <c r="AX15" s="35">
        <v>5.3410000000000002</v>
      </c>
      <c r="AY15" s="35">
        <v>25.222000000000001</v>
      </c>
      <c r="AZ15" s="35">
        <v>21.704999999999998</v>
      </c>
      <c r="BA15" s="35">
        <v>13.074999999999999</v>
      </c>
      <c r="BB15" s="35">
        <v>2.96</v>
      </c>
      <c r="BC15" s="35">
        <v>6.883</v>
      </c>
      <c r="BD15" s="35">
        <v>13.074999999999999</v>
      </c>
      <c r="BE15" s="35">
        <v>1.7909999999999999</v>
      </c>
      <c r="BF15" s="35">
        <v>12.112</v>
      </c>
      <c r="BG15" s="35">
        <v>3</v>
      </c>
      <c r="BH15" s="35">
        <v>10</v>
      </c>
      <c r="BI15" s="35">
        <v>113</v>
      </c>
      <c r="BJ15" s="35">
        <v>500000</v>
      </c>
      <c r="BK15" s="35">
        <v>71.599999999999994</v>
      </c>
    </row>
    <row r="16" spans="1:63" s="17" customFormat="1" ht="16.5" thickBot="1">
      <c r="A16" s="17" t="s">
        <v>200</v>
      </c>
      <c r="L16" s="17" t="s">
        <v>1568</v>
      </c>
      <c r="Q16" s="17" t="s">
        <v>1568</v>
      </c>
      <c r="R16" s="17" t="s">
        <v>1568</v>
      </c>
    </row>
    <row r="17" spans="1:113" s="54" customFormat="1" ht="16.5" thickBot="1">
      <c r="J17" s="54" t="s">
        <v>1569</v>
      </c>
      <c r="K17" s="54" t="s">
        <v>1570</v>
      </c>
      <c r="L17" s="54" t="s">
        <v>1571</v>
      </c>
      <c r="M17" s="54" t="s">
        <v>1572</v>
      </c>
      <c r="N17" s="56" t="s">
        <v>1573</v>
      </c>
      <c r="O17" s="56" t="s">
        <v>1574</v>
      </c>
      <c r="P17" s="54" t="s">
        <v>1575</v>
      </c>
      <c r="Q17" s="54" t="s">
        <v>1576</v>
      </c>
      <c r="R17" s="54" t="s">
        <v>1577</v>
      </c>
      <c r="S17" s="54" t="s">
        <v>1578</v>
      </c>
      <c r="T17" s="54" t="s">
        <v>1579</v>
      </c>
      <c r="U17" s="54" t="s">
        <v>1580</v>
      </c>
      <c r="V17" s="54" t="s">
        <v>1581</v>
      </c>
      <c r="W17" s="54" t="s">
        <v>1582</v>
      </c>
      <c r="X17" s="54" t="s">
        <v>1583</v>
      </c>
      <c r="Y17" s="54" t="s">
        <v>1584</v>
      </c>
      <c r="Z17" s="54" t="s">
        <v>1585</v>
      </c>
      <c r="AA17" s="54" t="s">
        <v>1586</v>
      </c>
      <c r="AB17" s="54" t="s">
        <v>1587</v>
      </c>
      <c r="AC17" s="54" t="s">
        <v>1588</v>
      </c>
      <c r="AD17" s="54" t="s">
        <v>1589</v>
      </c>
      <c r="AE17" s="54" t="s">
        <v>1590</v>
      </c>
      <c r="AF17" s="54" t="s">
        <v>1591</v>
      </c>
      <c r="AG17" s="54" t="s">
        <v>1592</v>
      </c>
      <c r="AH17" s="54" t="s">
        <v>1593</v>
      </c>
      <c r="AI17" s="54" t="s">
        <v>1594</v>
      </c>
      <c r="AJ17" s="54" t="s">
        <v>1595</v>
      </c>
      <c r="AK17" s="56" t="s">
        <v>1596</v>
      </c>
      <c r="AL17" s="56" t="s">
        <v>1597</v>
      </c>
      <c r="AM17" s="56" t="s">
        <v>1598</v>
      </c>
      <c r="AN17" s="54" t="s">
        <v>1599</v>
      </c>
      <c r="AO17" s="54" t="s">
        <v>1600</v>
      </c>
      <c r="AP17" s="54" t="s">
        <v>1601</v>
      </c>
      <c r="AQ17" s="57" t="s">
        <v>1602</v>
      </c>
      <c r="AR17" s="54" t="s">
        <v>1603</v>
      </c>
      <c r="AS17" s="54" t="s">
        <v>1604</v>
      </c>
      <c r="AT17" s="54" t="s">
        <v>1605</v>
      </c>
      <c r="AU17" s="54" t="s">
        <v>1606</v>
      </c>
      <c r="AV17" s="54" t="s">
        <v>1607</v>
      </c>
      <c r="AW17" s="54" t="s">
        <v>1608</v>
      </c>
      <c r="AX17" s="54" t="s">
        <v>1609</v>
      </c>
      <c r="AY17" s="54" t="s">
        <v>1610</v>
      </c>
      <c r="AZ17" s="54" t="s">
        <v>1611</v>
      </c>
      <c r="BA17" s="54" t="s">
        <v>1612</v>
      </c>
      <c r="BB17" s="54" t="s">
        <v>1613</v>
      </c>
      <c r="BC17" s="54" t="s">
        <v>1614</v>
      </c>
      <c r="BD17" s="54" t="s">
        <v>1615</v>
      </c>
      <c r="BE17" s="54" t="s">
        <v>1616</v>
      </c>
    </row>
    <row r="18" spans="1:113" s="54" customFormat="1">
      <c r="A18" s="53">
        <v>37</v>
      </c>
      <c r="B18" s="54" t="s">
        <v>1617</v>
      </c>
      <c r="C18" s="54" t="s">
        <v>1618</v>
      </c>
      <c r="D18" s="54" t="s">
        <v>1619</v>
      </c>
      <c r="E18" s="54">
        <v>2014</v>
      </c>
      <c r="F18" s="57" t="s">
        <v>1620</v>
      </c>
      <c r="G18" s="54" t="s">
        <v>1621</v>
      </c>
      <c r="H18" s="54" t="s">
        <v>1622</v>
      </c>
      <c r="I18" s="54" t="s">
        <v>1622</v>
      </c>
      <c r="J18" s="54">
        <v>331</v>
      </c>
      <c r="K18" s="54">
        <v>603</v>
      </c>
      <c r="L18" s="54">
        <v>6</v>
      </c>
      <c r="M18" s="54">
        <v>1</v>
      </c>
      <c r="N18" s="54">
        <v>1460</v>
      </c>
      <c r="O18" s="54">
        <v>23793</v>
      </c>
      <c r="P18" s="54">
        <v>57</v>
      </c>
      <c r="Q18" s="54">
        <v>1</v>
      </c>
      <c r="R18" s="54">
        <v>10</v>
      </c>
      <c r="S18" s="54">
        <v>41</v>
      </c>
      <c r="T18" s="54">
        <v>1</v>
      </c>
      <c r="U18" s="54">
        <v>646</v>
      </c>
      <c r="V18" s="54">
        <v>24</v>
      </c>
      <c r="W18" s="58">
        <v>91748</v>
      </c>
      <c r="X18" s="54">
        <v>1</v>
      </c>
      <c r="Y18" s="58">
        <v>2967</v>
      </c>
      <c r="Z18" s="54">
        <v>479</v>
      </c>
      <c r="AA18" s="54">
        <v>271</v>
      </c>
      <c r="AB18" s="54" t="s">
        <v>1623</v>
      </c>
      <c r="AC18" s="54">
        <v>41</v>
      </c>
      <c r="AD18" s="54">
        <v>29</v>
      </c>
      <c r="AE18" s="54">
        <v>55</v>
      </c>
      <c r="AF18" s="58">
        <v>8700</v>
      </c>
      <c r="AG18" s="58">
        <v>1265</v>
      </c>
      <c r="AH18" s="58">
        <v>1000</v>
      </c>
      <c r="AI18" s="54">
        <v>200</v>
      </c>
      <c r="AJ18" s="54">
        <v>9</v>
      </c>
      <c r="AK18" s="54">
        <v>1</v>
      </c>
      <c r="AL18" s="54">
        <v>1</v>
      </c>
      <c r="AM18" s="54">
        <v>48</v>
      </c>
      <c r="AN18" s="54">
        <v>720</v>
      </c>
      <c r="AO18" s="54">
        <v>2.5</v>
      </c>
      <c r="AP18" s="54">
        <v>1.55</v>
      </c>
      <c r="AQ18" s="54">
        <v>90</v>
      </c>
      <c r="AR18" s="54">
        <v>2.7</v>
      </c>
      <c r="AS18" s="58">
        <v>250000</v>
      </c>
      <c r="AT18" s="59">
        <v>21</v>
      </c>
      <c r="AU18" s="54">
        <v>800</v>
      </c>
      <c r="AV18" s="54">
        <v>151</v>
      </c>
      <c r="AW18" s="54">
        <v>300</v>
      </c>
      <c r="AX18" s="58">
        <v>1900000</v>
      </c>
      <c r="AY18" s="58">
        <v>498839</v>
      </c>
      <c r="AZ18" s="58">
        <v>302391</v>
      </c>
      <c r="BA18" s="54">
        <v>349</v>
      </c>
      <c r="BB18" s="58">
        <v>15300000</v>
      </c>
      <c r="BC18" s="58">
        <v>61000000</v>
      </c>
      <c r="BD18" s="58">
        <v>14250000</v>
      </c>
      <c r="BE18" s="58">
        <v>2820000</v>
      </c>
    </row>
    <row r="19" spans="1:113" s="54" customFormat="1">
      <c r="A19" s="11" t="s">
        <v>9</v>
      </c>
    </row>
    <row r="20" spans="1:113" s="54" customFormat="1">
      <c r="A20" s="60"/>
      <c r="J20" s="57" t="s">
        <v>1624</v>
      </c>
      <c r="K20" s="54" t="s">
        <v>1625</v>
      </c>
      <c r="L20" s="54" t="s">
        <v>1626</v>
      </c>
      <c r="M20" s="54" t="s">
        <v>1627</v>
      </c>
      <c r="N20" s="54" t="s">
        <v>1628</v>
      </c>
      <c r="O20" s="54" t="s">
        <v>1629</v>
      </c>
      <c r="P20" s="54" t="s">
        <v>1630</v>
      </c>
      <c r="Q20" s="54" t="s">
        <v>1631</v>
      </c>
      <c r="R20" s="54" t="s">
        <v>1632</v>
      </c>
      <c r="S20" s="54" t="s">
        <v>1633</v>
      </c>
      <c r="T20" s="54" t="s">
        <v>1634</v>
      </c>
      <c r="U20" s="54" t="s">
        <v>1635</v>
      </c>
      <c r="V20" s="54" t="s">
        <v>1636</v>
      </c>
      <c r="W20" s="54" t="s">
        <v>1637</v>
      </c>
      <c r="X20" s="54" t="s">
        <v>1638</v>
      </c>
      <c r="Y20" s="54" t="s">
        <v>1639</v>
      </c>
      <c r="Z20" s="54" t="s">
        <v>1640</v>
      </c>
      <c r="AA20" s="54" t="s">
        <v>1641</v>
      </c>
      <c r="AB20" s="54" t="s">
        <v>1642</v>
      </c>
      <c r="AC20" s="54" t="s">
        <v>1643</v>
      </c>
      <c r="AD20" s="54" t="s">
        <v>1644</v>
      </c>
      <c r="AE20" s="54" t="s">
        <v>1645</v>
      </c>
      <c r="AF20" s="54" t="s">
        <v>1646</v>
      </c>
      <c r="AG20" s="54" t="s">
        <v>1647</v>
      </c>
      <c r="AH20" s="54" t="s">
        <v>1648</v>
      </c>
      <c r="AI20" s="54" t="s">
        <v>1649</v>
      </c>
      <c r="AJ20" s="54" t="s">
        <v>1650</v>
      </c>
      <c r="AK20" s="54" t="s">
        <v>1651</v>
      </c>
      <c r="AL20" s="54" t="s">
        <v>1652</v>
      </c>
      <c r="AM20" s="54" t="s">
        <v>1653</v>
      </c>
      <c r="AN20" s="54" t="s">
        <v>1654</v>
      </c>
      <c r="AO20" s="54" t="s">
        <v>1655</v>
      </c>
      <c r="AP20" s="54" t="s">
        <v>1656</v>
      </c>
      <c r="AQ20" s="54" t="s">
        <v>1657</v>
      </c>
      <c r="AR20" s="54" t="s">
        <v>1658</v>
      </c>
      <c r="AS20" s="54" t="s">
        <v>1659</v>
      </c>
      <c r="AT20" s="54" t="s">
        <v>1660</v>
      </c>
      <c r="AU20" s="54" t="s">
        <v>1661</v>
      </c>
      <c r="AV20" s="54" t="s">
        <v>1662</v>
      </c>
      <c r="AW20" s="54" t="s">
        <v>1663</v>
      </c>
      <c r="AX20" s="54" t="s">
        <v>1664</v>
      </c>
      <c r="AY20" s="54" t="s">
        <v>1665</v>
      </c>
      <c r="AZ20" s="54" t="s">
        <v>1666</v>
      </c>
      <c r="BB20" s="61"/>
    </row>
    <row r="21" spans="1:113" s="54" customFormat="1">
      <c r="A21" s="62">
        <v>38</v>
      </c>
      <c r="B21" s="54" t="s">
        <v>1564</v>
      </c>
      <c r="C21" s="54" t="s">
        <v>1667</v>
      </c>
      <c r="D21" s="54" t="s">
        <v>1668</v>
      </c>
      <c r="E21" s="54">
        <v>2011</v>
      </c>
      <c r="F21" s="54" t="s">
        <v>1669</v>
      </c>
      <c r="G21" s="54" t="s">
        <v>1670</v>
      </c>
      <c r="H21" s="54" t="s">
        <v>1671</v>
      </c>
      <c r="I21" s="54" t="s">
        <v>1671</v>
      </c>
      <c r="J21" s="54">
        <v>62</v>
      </c>
      <c r="K21" s="54">
        <v>53</v>
      </c>
      <c r="L21" s="54">
        <v>12</v>
      </c>
      <c r="M21" s="54">
        <v>131</v>
      </c>
      <c r="N21" s="54">
        <v>71</v>
      </c>
      <c r="O21" s="54">
        <v>2</v>
      </c>
      <c r="P21" s="54">
        <v>1</v>
      </c>
      <c r="Q21" s="54">
        <v>1</v>
      </c>
      <c r="R21" s="54">
        <v>62</v>
      </c>
      <c r="S21" s="58">
        <v>80452</v>
      </c>
      <c r="T21" s="58">
        <v>17751</v>
      </c>
      <c r="U21" s="58">
        <v>42895</v>
      </c>
      <c r="V21" s="58">
        <v>7481</v>
      </c>
      <c r="W21" s="54">
        <v>128</v>
      </c>
      <c r="X21" s="58">
        <v>28302</v>
      </c>
      <c r="Y21" s="54">
        <v>427</v>
      </c>
      <c r="Z21" s="54">
        <v>1</v>
      </c>
      <c r="AA21" s="54">
        <v>13</v>
      </c>
      <c r="AB21" s="58">
        <v>22452</v>
      </c>
      <c r="AC21" s="58">
        <v>1309</v>
      </c>
      <c r="AD21" s="54">
        <v>12</v>
      </c>
      <c r="AE21" s="58">
        <v>2889</v>
      </c>
      <c r="AF21" s="58">
        <v>1800</v>
      </c>
      <c r="AG21" s="54">
        <v>60</v>
      </c>
      <c r="AH21" s="54">
        <v>1</v>
      </c>
      <c r="AI21" s="54">
        <v>1</v>
      </c>
      <c r="AJ21" s="54">
        <v>1</v>
      </c>
      <c r="AK21" s="54">
        <v>1</v>
      </c>
      <c r="AL21" s="54">
        <v>1</v>
      </c>
      <c r="AM21" s="58">
        <v>2712</v>
      </c>
      <c r="AN21" s="54">
        <v>1</v>
      </c>
      <c r="AO21" s="54">
        <v>1</v>
      </c>
      <c r="AP21" s="54">
        <v>509</v>
      </c>
      <c r="AQ21" s="54">
        <v>70</v>
      </c>
      <c r="AR21" s="54" t="s">
        <v>1672</v>
      </c>
      <c r="AS21" s="54">
        <v>47</v>
      </c>
      <c r="AT21" s="54">
        <v>36.6</v>
      </c>
      <c r="AU21" s="54">
        <v>11.6</v>
      </c>
      <c r="AV21" s="58">
        <v>3160000</v>
      </c>
      <c r="AW21" s="54" t="s">
        <v>1673</v>
      </c>
      <c r="AX21" s="58">
        <v>29270000</v>
      </c>
      <c r="AY21" s="58">
        <v>11240000</v>
      </c>
      <c r="AZ21" s="58">
        <v>10010000</v>
      </c>
      <c r="BB21" s="63"/>
    </row>
    <row r="22" spans="1:113" s="54" customFormat="1">
      <c r="A22" s="64" t="s">
        <v>9</v>
      </c>
      <c r="AO22" s="54" t="s">
        <v>1674</v>
      </c>
    </row>
    <row r="23" spans="1:113" s="54" customFormat="1">
      <c r="A23" s="65"/>
    </row>
    <row r="24" spans="1:113" s="54" customFormat="1">
      <c r="A24" s="62">
        <v>38</v>
      </c>
      <c r="C24" s="54" t="s">
        <v>1675</v>
      </c>
      <c r="D24" s="54" t="s">
        <v>1676</v>
      </c>
      <c r="E24" s="54">
        <v>2011</v>
      </c>
      <c r="F24" s="54" t="s">
        <v>1677</v>
      </c>
    </row>
    <row r="25" spans="1:113" s="54" customFormat="1">
      <c r="A25" s="66" t="s">
        <v>9</v>
      </c>
    </row>
    <row r="26" spans="1:113" s="54" customFormat="1">
      <c r="J26" s="54" t="s">
        <v>1678</v>
      </c>
      <c r="K26" s="54" t="s">
        <v>1679</v>
      </c>
      <c r="L26" s="54" t="s">
        <v>1680</v>
      </c>
      <c r="M26" s="54" t="s">
        <v>1681</v>
      </c>
      <c r="N26" s="54" t="s">
        <v>1682</v>
      </c>
      <c r="O26" s="54" t="s">
        <v>1683</v>
      </c>
      <c r="P26" s="54" t="s">
        <v>1684</v>
      </c>
      <c r="Q26" s="54" t="s">
        <v>1685</v>
      </c>
      <c r="R26" s="54" t="s">
        <v>1686</v>
      </c>
      <c r="S26" s="54" t="s">
        <v>1687</v>
      </c>
      <c r="T26" s="54" t="s">
        <v>1688</v>
      </c>
      <c r="U26" s="54" t="s">
        <v>1689</v>
      </c>
      <c r="V26" s="54" t="s">
        <v>1690</v>
      </c>
      <c r="W26" s="54" t="s">
        <v>1691</v>
      </c>
      <c r="X26" s="54" t="s">
        <v>1692</v>
      </c>
      <c r="Y26" s="54" t="s">
        <v>1693</v>
      </c>
      <c r="Z26" s="54" t="s">
        <v>1694</v>
      </c>
      <c r="AA26" s="54" t="s">
        <v>1695</v>
      </c>
      <c r="AB26" s="54" t="s">
        <v>1695</v>
      </c>
      <c r="AC26" s="54" t="s">
        <v>1695</v>
      </c>
      <c r="AD26" s="54" t="s">
        <v>1696</v>
      </c>
      <c r="AE26" s="54" t="s">
        <v>1695</v>
      </c>
      <c r="AF26" s="54" t="s">
        <v>1697</v>
      </c>
    </row>
    <row r="27" spans="1:113" s="54" customFormat="1">
      <c r="A27" s="53">
        <v>41</v>
      </c>
      <c r="B27" s="54" t="s">
        <v>644</v>
      </c>
      <c r="C27" s="54" t="s">
        <v>1698</v>
      </c>
      <c r="D27" s="54" t="s">
        <v>660</v>
      </c>
      <c r="E27" s="54">
        <v>2015</v>
      </c>
      <c r="F27" s="54" t="s">
        <v>1699</v>
      </c>
      <c r="G27" s="54" t="s">
        <v>1700</v>
      </c>
      <c r="H27" s="54" t="s">
        <v>1701</v>
      </c>
      <c r="I27" s="54" t="s">
        <v>1701</v>
      </c>
      <c r="J27" s="54">
        <v>1</v>
      </c>
      <c r="K27" s="54">
        <v>1</v>
      </c>
      <c r="L27" s="54">
        <v>1</v>
      </c>
      <c r="M27" s="54">
        <v>86</v>
      </c>
      <c r="N27" s="54">
        <v>5</v>
      </c>
      <c r="O27" s="54">
        <v>1</v>
      </c>
      <c r="P27" s="54">
        <v>1</v>
      </c>
      <c r="Q27" s="54">
        <v>1</v>
      </c>
      <c r="R27" s="54">
        <v>1</v>
      </c>
      <c r="S27" s="54">
        <v>1</v>
      </c>
      <c r="T27" s="54">
        <v>1</v>
      </c>
      <c r="U27" s="54">
        <v>1</v>
      </c>
      <c r="V27" s="54">
        <v>1</v>
      </c>
      <c r="W27" s="54">
        <v>1</v>
      </c>
      <c r="X27" s="54">
        <v>1</v>
      </c>
      <c r="Y27" s="54">
        <v>1</v>
      </c>
      <c r="Z27" s="54">
        <v>1</v>
      </c>
      <c r="AA27" s="59">
        <v>39</v>
      </c>
      <c r="AB27" s="59">
        <v>34</v>
      </c>
      <c r="AC27" s="59">
        <v>45</v>
      </c>
      <c r="AD27" s="59">
        <v>18</v>
      </c>
      <c r="AE27" s="59">
        <v>43</v>
      </c>
      <c r="AF27" s="58">
        <v>11997670</v>
      </c>
    </row>
    <row r="28" spans="1:113" s="54" customFormat="1">
      <c r="A28" s="11" t="s">
        <v>9</v>
      </c>
    </row>
    <row r="29" spans="1:113">
      <c r="A29" s="22"/>
      <c r="B29" s="22"/>
      <c r="C29" s="22"/>
      <c r="D29" s="22"/>
      <c r="E29" s="22"/>
      <c r="F29" s="22"/>
      <c r="G29" s="22"/>
      <c r="H29" s="22"/>
      <c r="I29" s="22"/>
      <c r="J29" s="22" t="s">
        <v>1702</v>
      </c>
      <c r="K29" s="22" t="s">
        <v>1703</v>
      </c>
      <c r="L29" s="22" t="s">
        <v>1704</v>
      </c>
      <c r="M29" s="22" t="s">
        <v>1705</v>
      </c>
      <c r="N29" s="22" t="s">
        <v>1706</v>
      </c>
      <c r="O29" s="22" t="s">
        <v>1707</v>
      </c>
      <c r="P29" s="16" t="s">
        <v>1708</v>
      </c>
      <c r="Q29" s="16" t="s">
        <v>1709</v>
      </c>
      <c r="R29" s="16" t="s">
        <v>1710</v>
      </c>
      <c r="S29" s="16" t="s">
        <v>1711</v>
      </c>
      <c r="T29" s="16" t="s">
        <v>1712</v>
      </c>
      <c r="U29" s="16" t="s">
        <v>1713</v>
      </c>
      <c r="V29" s="16" t="s">
        <v>1714</v>
      </c>
      <c r="W29" s="16" t="s">
        <v>1715</v>
      </c>
      <c r="X29" s="16" t="s">
        <v>1716</v>
      </c>
      <c r="Y29" s="16" t="s">
        <v>1717</v>
      </c>
      <c r="Z29" s="16" t="s">
        <v>1718</v>
      </c>
      <c r="AA29" s="16" t="s">
        <v>1719</v>
      </c>
      <c r="AB29" s="16" t="s">
        <v>1720</v>
      </c>
      <c r="AC29" s="16" t="s">
        <v>1721</v>
      </c>
      <c r="AD29" s="16" t="s">
        <v>1722</v>
      </c>
      <c r="AE29" s="16" t="s">
        <v>1723</v>
      </c>
      <c r="AF29" s="16" t="s">
        <v>1724</v>
      </c>
      <c r="AG29" s="16" t="s">
        <v>1725</v>
      </c>
      <c r="AH29" s="16" t="s">
        <v>1726</v>
      </c>
      <c r="AI29" s="16" t="s">
        <v>1727</v>
      </c>
      <c r="AJ29" s="16" t="s">
        <v>1728</v>
      </c>
      <c r="AK29" s="16" t="s">
        <v>1729</v>
      </c>
      <c r="AL29" s="16" t="s">
        <v>1730</v>
      </c>
      <c r="AM29" s="16" t="s">
        <v>1731</v>
      </c>
      <c r="AN29" s="16" t="s">
        <v>1732</v>
      </c>
      <c r="AO29" s="16" t="s">
        <v>1733</v>
      </c>
      <c r="AP29" s="16" t="s">
        <v>1734</v>
      </c>
      <c r="AQ29" s="16" t="s">
        <v>1735</v>
      </c>
      <c r="AR29" s="16" t="s">
        <v>1736</v>
      </c>
      <c r="AS29" s="16" t="s">
        <v>1737</v>
      </c>
      <c r="AT29" s="16" t="s">
        <v>1738</v>
      </c>
      <c r="AU29" s="16" t="s">
        <v>1739</v>
      </c>
      <c r="AV29" s="16" t="s">
        <v>1740</v>
      </c>
      <c r="AW29" s="16" t="s">
        <v>1741</v>
      </c>
      <c r="AX29" s="16" t="s">
        <v>1742</v>
      </c>
      <c r="AY29" s="16" t="s">
        <v>1743</v>
      </c>
      <c r="AZ29" s="16" t="s">
        <v>1744</v>
      </c>
      <c r="BA29" s="16" t="s">
        <v>1745</v>
      </c>
      <c r="BB29" s="16" t="s">
        <v>1746</v>
      </c>
      <c r="BC29" s="16" t="s">
        <v>1747</v>
      </c>
      <c r="BD29" s="16" t="s">
        <v>1748</v>
      </c>
      <c r="BE29" s="16" t="s">
        <v>1749</v>
      </c>
      <c r="BF29" s="16" t="s">
        <v>1750</v>
      </c>
      <c r="BG29" s="16" t="s">
        <v>1751</v>
      </c>
      <c r="BH29" s="16" t="s">
        <v>1752</v>
      </c>
      <c r="BI29" s="16" t="s">
        <v>1753</v>
      </c>
      <c r="BJ29" s="16" t="s">
        <v>1754</v>
      </c>
      <c r="BK29" s="16" t="s">
        <v>1755</v>
      </c>
      <c r="BL29" s="16" t="s">
        <v>1756</v>
      </c>
      <c r="BM29" s="16" t="s">
        <v>1757</v>
      </c>
      <c r="BN29" s="16" t="s">
        <v>1758</v>
      </c>
      <c r="BO29" s="16" t="s">
        <v>1759</v>
      </c>
      <c r="BP29" s="16" t="s">
        <v>1760</v>
      </c>
      <c r="BQ29" s="16" t="s">
        <v>1761</v>
      </c>
      <c r="BR29" s="16" t="s">
        <v>1762</v>
      </c>
      <c r="BS29" s="16" t="s">
        <v>1763</v>
      </c>
      <c r="BT29" s="16" t="s">
        <v>1764</v>
      </c>
      <c r="BU29" s="16" t="s">
        <v>1765</v>
      </c>
      <c r="BV29" s="16" t="s">
        <v>1766</v>
      </c>
      <c r="BW29" s="16" t="s">
        <v>1767</v>
      </c>
      <c r="BX29" s="16" t="s">
        <v>1768</v>
      </c>
      <c r="BY29" s="16" t="s">
        <v>1769</v>
      </c>
      <c r="BZ29" s="16" t="s">
        <v>1770</v>
      </c>
      <c r="CA29" s="16" t="s">
        <v>1771</v>
      </c>
      <c r="CB29" s="16" t="s">
        <v>1772</v>
      </c>
      <c r="CC29" s="16" t="s">
        <v>1773</v>
      </c>
      <c r="CD29" s="16" t="s">
        <v>1774</v>
      </c>
      <c r="CE29" s="16" t="s">
        <v>1775</v>
      </c>
      <c r="CF29" s="16" t="s">
        <v>1776</v>
      </c>
      <c r="CG29" s="16" t="s">
        <v>1777</v>
      </c>
      <c r="CH29" s="16" t="s">
        <v>1778</v>
      </c>
      <c r="CI29" s="16" t="s">
        <v>1779</v>
      </c>
      <c r="CJ29" s="16" t="s">
        <v>1780</v>
      </c>
      <c r="CK29" s="16" t="s">
        <v>1781</v>
      </c>
      <c r="CL29" s="16" t="s">
        <v>1782</v>
      </c>
      <c r="CM29" s="16" t="s">
        <v>1783</v>
      </c>
      <c r="CN29" s="16" t="s">
        <v>1784</v>
      </c>
      <c r="CO29" s="16" t="s">
        <v>1785</v>
      </c>
      <c r="CP29" s="16" t="s">
        <v>1786</v>
      </c>
      <c r="CQ29" s="16" t="s">
        <v>1787</v>
      </c>
      <c r="CR29" s="16" t="s">
        <v>1788</v>
      </c>
      <c r="CS29" s="16" t="s">
        <v>1789</v>
      </c>
      <c r="CT29" s="16" t="s">
        <v>1790</v>
      </c>
      <c r="CU29" s="16" t="s">
        <v>1791</v>
      </c>
      <c r="CV29" s="16" t="s">
        <v>1792</v>
      </c>
      <c r="CW29" s="16" t="s">
        <v>1793</v>
      </c>
      <c r="CX29" s="16" t="s">
        <v>1794</v>
      </c>
      <c r="CY29" s="16" t="s">
        <v>1795</v>
      </c>
      <c r="CZ29" s="16" t="s">
        <v>1796</v>
      </c>
      <c r="DA29" s="16" t="s">
        <v>1797</v>
      </c>
      <c r="DB29" s="16" t="s">
        <v>1798</v>
      </c>
      <c r="DC29" s="16" t="s">
        <v>1799</v>
      </c>
      <c r="DD29" s="16" t="s">
        <v>1800</v>
      </c>
      <c r="DE29" s="16" t="s">
        <v>1801</v>
      </c>
      <c r="DF29" s="16" t="s">
        <v>1802</v>
      </c>
      <c r="DG29" s="16" t="s">
        <v>1803</v>
      </c>
      <c r="DH29" s="16" t="s">
        <v>1804</v>
      </c>
      <c r="DI29" s="16" t="s">
        <v>1805</v>
      </c>
    </row>
    <row r="30" spans="1:113">
      <c r="A30" s="67">
        <v>42</v>
      </c>
      <c r="B30" s="22" t="s">
        <v>1806</v>
      </c>
      <c r="C30" s="22" t="s">
        <v>1807</v>
      </c>
      <c r="D30" s="22" t="s">
        <v>197</v>
      </c>
      <c r="E30" s="22">
        <v>2015</v>
      </c>
      <c r="F30" s="22" t="s">
        <v>1808</v>
      </c>
      <c r="G30" s="22" t="s">
        <v>1809</v>
      </c>
      <c r="H30" s="22" t="s">
        <v>1809</v>
      </c>
      <c r="I30" s="22"/>
      <c r="J30" s="22">
        <v>12</v>
      </c>
      <c r="K30" s="22">
        <v>96.2</v>
      </c>
      <c r="L30" s="29">
        <v>62.1</v>
      </c>
      <c r="M30" s="22">
        <v>38.6</v>
      </c>
      <c r="N30" s="22">
        <v>94.4</v>
      </c>
      <c r="O30" s="22">
        <v>98.2</v>
      </c>
      <c r="P30" s="23">
        <v>77.8</v>
      </c>
      <c r="Q30" s="23">
        <v>59.3</v>
      </c>
      <c r="R30" s="23">
        <v>59.3</v>
      </c>
      <c r="S30" s="16">
        <v>53.7</v>
      </c>
      <c r="T30" s="16">
        <v>53.7</v>
      </c>
      <c r="U30" s="16">
        <v>7.4</v>
      </c>
      <c r="V30" s="16">
        <v>20.399999999999999</v>
      </c>
      <c r="W30" s="16">
        <v>18.5</v>
      </c>
      <c r="X30" s="16">
        <v>7.4</v>
      </c>
      <c r="Y30" s="16">
        <v>13</v>
      </c>
      <c r="Z30" s="16">
        <v>9.3000000000000007</v>
      </c>
      <c r="AA30" s="16">
        <v>14.8</v>
      </c>
      <c r="AB30" s="16">
        <v>0</v>
      </c>
      <c r="AC30" s="16">
        <v>3.7</v>
      </c>
      <c r="AD30" s="16">
        <v>1.9</v>
      </c>
      <c r="AE30" s="16">
        <v>97.8</v>
      </c>
      <c r="AF30" s="16">
        <v>67.400000000000006</v>
      </c>
      <c r="AG30" s="16">
        <v>62.9</v>
      </c>
      <c r="AH30" s="16">
        <v>51.7</v>
      </c>
      <c r="AI30" s="16">
        <v>53.9</v>
      </c>
      <c r="AJ30" s="16">
        <v>2.2999999999999998</v>
      </c>
      <c r="AK30" s="16">
        <v>18</v>
      </c>
      <c r="AL30" s="16">
        <v>14.6</v>
      </c>
      <c r="AM30" s="16">
        <v>16.899999999999999</v>
      </c>
      <c r="AN30" s="16">
        <v>3.4</v>
      </c>
      <c r="AO30" s="16">
        <v>10.1</v>
      </c>
      <c r="AP30" s="16">
        <v>4.5</v>
      </c>
      <c r="AQ30" s="16">
        <v>5.6</v>
      </c>
      <c r="AR30" s="16">
        <v>2.2999999999999998</v>
      </c>
      <c r="AS30" s="16">
        <v>1.1000000000000001</v>
      </c>
      <c r="AT30" s="16">
        <v>100</v>
      </c>
      <c r="AU30" s="16">
        <v>63.2</v>
      </c>
      <c r="AV30" s="16">
        <v>73.7</v>
      </c>
      <c r="AW30" s="16">
        <v>42.1</v>
      </c>
      <c r="AX30" s="16">
        <v>63.2</v>
      </c>
      <c r="AY30" s="16">
        <v>5.3</v>
      </c>
      <c r="AZ30" s="16">
        <v>26.3</v>
      </c>
      <c r="BA30" s="16">
        <v>10.5</v>
      </c>
      <c r="BB30" s="16">
        <v>5.3</v>
      </c>
      <c r="BC30" s="16">
        <v>10.5</v>
      </c>
      <c r="BD30" s="16">
        <v>15.8</v>
      </c>
      <c r="BE30" s="16">
        <v>5.3</v>
      </c>
      <c r="BF30" s="16">
        <v>0</v>
      </c>
      <c r="BG30" s="16">
        <v>5.3</v>
      </c>
      <c r="BH30" s="16">
        <v>0</v>
      </c>
      <c r="BI30" s="16">
        <v>81.8</v>
      </c>
      <c r="BJ30" s="16">
        <v>100</v>
      </c>
      <c r="BK30" s="16">
        <v>45.5</v>
      </c>
      <c r="BL30" s="16">
        <v>81.8</v>
      </c>
      <c r="BM30" s="16">
        <v>45.5</v>
      </c>
      <c r="BN30" s="16">
        <v>100</v>
      </c>
      <c r="BO30" s="16">
        <v>18.2</v>
      </c>
      <c r="BP30" s="16">
        <v>18.2</v>
      </c>
      <c r="BQ30" s="16">
        <v>27.3</v>
      </c>
      <c r="BR30" s="16">
        <v>9.1</v>
      </c>
      <c r="BS30" s="16">
        <v>0</v>
      </c>
      <c r="BT30" s="16">
        <v>0</v>
      </c>
      <c r="BU30" s="16">
        <v>9.1</v>
      </c>
      <c r="BV30" s="16">
        <v>0</v>
      </c>
      <c r="BW30" s="16">
        <v>0</v>
      </c>
      <c r="BX30" s="16">
        <v>100</v>
      </c>
      <c r="BY30" s="16">
        <v>82.4</v>
      </c>
      <c r="BZ30" s="16">
        <v>100</v>
      </c>
      <c r="CA30" s="16">
        <v>23.5</v>
      </c>
      <c r="CB30" s="16">
        <v>11.8</v>
      </c>
      <c r="CC30" s="16">
        <v>23.5</v>
      </c>
      <c r="CD30" s="16">
        <v>100</v>
      </c>
      <c r="CE30" s="16">
        <v>52.9</v>
      </c>
      <c r="CF30" s="16">
        <v>11.8</v>
      </c>
      <c r="CG30" s="16">
        <v>94.1</v>
      </c>
      <c r="CH30" s="16">
        <v>35.299999999999997</v>
      </c>
      <c r="CI30" s="16">
        <v>17.7</v>
      </c>
      <c r="CJ30" s="16">
        <v>82.4</v>
      </c>
      <c r="CK30" s="16">
        <v>88.2</v>
      </c>
      <c r="CL30" s="16">
        <v>64.7</v>
      </c>
      <c r="CM30" s="16">
        <v>94.1</v>
      </c>
      <c r="CN30" s="16">
        <v>88.2</v>
      </c>
      <c r="CO30" s="16">
        <v>17.7</v>
      </c>
      <c r="CP30" s="16">
        <v>41.2</v>
      </c>
      <c r="CQ30" s="16">
        <v>25.82</v>
      </c>
      <c r="CR30" s="16">
        <v>25.45</v>
      </c>
      <c r="CS30" s="16">
        <v>30.34</v>
      </c>
      <c r="CT30" s="16">
        <v>12</v>
      </c>
      <c r="CU30" s="16">
        <v>3</v>
      </c>
      <c r="CV30" s="16">
        <v>3</v>
      </c>
      <c r="CW30" s="16">
        <v>12</v>
      </c>
      <c r="CX30" s="16">
        <v>12</v>
      </c>
      <c r="CY30" s="16">
        <v>12</v>
      </c>
      <c r="CZ30" s="16">
        <v>8</v>
      </c>
      <c r="DA30" s="16">
        <v>12</v>
      </c>
      <c r="DB30" s="16">
        <v>4</v>
      </c>
      <c r="DC30" s="16">
        <v>12</v>
      </c>
      <c r="DD30" s="16">
        <v>12</v>
      </c>
      <c r="DE30" s="16">
        <v>6</v>
      </c>
      <c r="DF30" s="16">
        <v>4</v>
      </c>
      <c r="DG30" s="16">
        <v>12</v>
      </c>
      <c r="DH30" s="16">
        <v>5</v>
      </c>
      <c r="DI30" s="16">
        <v>1</v>
      </c>
    </row>
    <row r="31" spans="1:113">
      <c r="A31" s="11" t="s">
        <v>9</v>
      </c>
      <c r="B31" s="22"/>
      <c r="C31" s="22"/>
      <c r="D31" s="22"/>
      <c r="E31" s="22"/>
      <c r="F31" s="22"/>
      <c r="G31" s="22"/>
      <c r="H31" s="22"/>
      <c r="I31" s="22"/>
      <c r="J31" s="22"/>
      <c r="K31" s="22"/>
      <c r="L31" s="22"/>
      <c r="M31" s="22"/>
      <c r="N31" s="22"/>
      <c r="O31" s="22"/>
    </row>
    <row r="32" spans="1:113" s="22" customFormat="1">
      <c r="J32" s="22" t="s">
        <v>1810</v>
      </c>
      <c r="K32" s="22" t="s">
        <v>1811</v>
      </c>
      <c r="L32" s="22" t="s">
        <v>1812</v>
      </c>
      <c r="M32" s="22" t="s">
        <v>1813</v>
      </c>
      <c r="N32" s="22" t="s">
        <v>1814</v>
      </c>
      <c r="O32" s="22" t="s">
        <v>1815</v>
      </c>
      <c r="P32" s="22" t="s">
        <v>1816</v>
      </c>
      <c r="Q32" s="22" t="s">
        <v>1817</v>
      </c>
      <c r="R32" s="22" t="s">
        <v>1818</v>
      </c>
      <c r="S32" s="22" t="s">
        <v>1819</v>
      </c>
      <c r="T32" s="22" t="s">
        <v>1820</v>
      </c>
      <c r="U32" s="22" t="s">
        <v>1821</v>
      </c>
      <c r="V32" s="22" t="s">
        <v>1822</v>
      </c>
      <c r="W32" s="22" t="s">
        <v>1823</v>
      </c>
      <c r="X32" s="22" t="s">
        <v>1824</v>
      </c>
      <c r="Y32" s="22" t="s">
        <v>1825</v>
      </c>
      <c r="Z32" s="22" t="s">
        <v>1826</v>
      </c>
      <c r="AA32" s="22" t="s">
        <v>1827</v>
      </c>
      <c r="AB32" s="22" t="s">
        <v>1828</v>
      </c>
      <c r="AC32" s="22" t="s">
        <v>1829</v>
      </c>
      <c r="AD32" s="22" t="s">
        <v>1830</v>
      </c>
      <c r="AE32" s="22" t="s">
        <v>1831</v>
      </c>
      <c r="AF32" s="22" t="s">
        <v>1832</v>
      </c>
      <c r="AG32" s="22" t="s">
        <v>1833</v>
      </c>
      <c r="AH32" s="22" t="s">
        <v>1834</v>
      </c>
      <c r="AI32" s="22" t="s">
        <v>1835</v>
      </c>
      <c r="AJ32" s="22" t="s">
        <v>1836</v>
      </c>
    </row>
    <row r="33" spans="1:267" s="22" customFormat="1">
      <c r="A33" s="67">
        <v>43</v>
      </c>
      <c r="B33" s="22" t="s">
        <v>644</v>
      </c>
      <c r="C33" s="22" t="s">
        <v>1837</v>
      </c>
      <c r="D33" s="22" t="s">
        <v>27</v>
      </c>
      <c r="E33" s="22">
        <v>2014</v>
      </c>
      <c r="F33" s="22" t="s">
        <v>1838</v>
      </c>
      <c r="G33" s="22" t="s">
        <v>1839</v>
      </c>
      <c r="H33" s="22" t="s">
        <v>1839</v>
      </c>
      <c r="J33" s="29">
        <v>12</v>
      </c>
      <c r="K33" s="29">
        <v>18</v>
      </c>
      <c r="L33" s="22">
        <v>1</v>
      </c>
      <c r="M33" s="22">
        <v>1</v>
      </c>
      <c r="N33" s="22">
        <v>1</v>
      </c>
      <c r="O33" s="29">
        <v>24</v>
      </c>
      <c r="P33" s="22">
        <v>1</v>
      </c>
      <c r="Q33" s="22">
        <v>40</v>
      </c>
      <c r="R33" s="22">
        <v>20</v>
      </c>
      <c r="S33" s="68">
        <v>12</v>
      </c>
      <c r="T33" s="29">
        <v>133400</v>
      </c>
      <c r="U33" s="29">
        <v>283906</v>
      </c>
      <c r="V33" s="29">
        <v>75000</v>
      </c>
      <c r="W33" s="29">
        <v>500000</v>
      </c>
      <c r="X33" s="29">
        <v>1500000</v>
      </c>
      <c r="Y33" s="22">
        <v>4</v>
      </c>
      <c r="Z33" s="29">
        <v>2312</v>
      </c>
      <c r="AA33" s="29">
        <v>896456</v>
      </c>
      <c r="AB33" s="22">
        <v>477</v>
      </c>
      <c r="AC33" s="22">
        <v>3</v>
      </c>
      <c r="AD33" s="22">
        <v>5</v>
      </c>
      <c r="AE33" s="22">
        <v>2</v>
      </c>
      <c r="AF33" s="22">
        <v>15</v>
      </c>
      <c r="AG33" s="22">
        <v>100</v>
      </c>
      <c r="AH33" s="29">
        <v>875000</v>
      </c>
      <c r="AI33" s="22">
        <v>60</v>
      </c>
      <c r="AJ33" s="29">
        <v>500000</v>
      </c>
    </row>
    <row r="34" spans="1:267" s="22" customFormat="1">
      <c r="A34" s="11" t="s">
        <v>9</v>
      </c>
      <c r="J34" s="22" t="s">
        <v>1840</v>
      </c>
    </row>
    <row r="35" spans="1:267" s="22" customFormat="1">
      <c r="J35" s="22" t="s">
        <v>1841</v>
      </c>
      <c r="K35" s="22" t="s">
        <v>1842</v>
      </c>
      <c r="L35" s="22" t="s">
        <v>1843</v>
      </c>
      <c r="M35" s="22" t="s">
        <v>1844</v>
      </c>
      <c r="N35" s="22" t="s">
        <v>1845</v>
      </c>
      <c r="O35" s="22" t="s">
        <v>1846</v>
      </c>
      <c r="P35" s="22" t="s">
        <v>1847</v>
      </c>
      <c r="Q35" s="22" t="s">
        <v>1848</v>
      </c>
      <c r="R35" s="16" t="s">
        <v>1849</v>
      </c>
      <c r="S35" s="22" t="s">
        <v>1850</v>
      </c>
      <c r="T35" s="22" t="s">
        <v>1851</v>
      </c>
      <c r="U35" s="22" t="s">
        <v>1852</v>
      </c>
      <c r="V35" s="22" t="s">
        <v>1853</v>
      </c>
      <c r="W35" s="29"/>
      <c r="X35" s="29"/>
      <c r="Y35" s="29"/>
      <c r="Z35" s="29"/>
      <c r="AB35" s="29"/>
      <c r="AC35" s="29"/>
      <c r="AD35" s="29"/>
      <c r="AE35" s="29"/>
    </row>
    <row r="36" spans="1:267" s="22" customFormat="1">
      <c r="A36" s="67">
        <v>49</v>
      </c>
      <c r="B36" s="22" t="s">
        <v>644</v>
      </c>
      <c r="C36" s="22" t="s">
        <v>1854</v>
      </c>
      <c r="D36" s="22" t="s">
        <v>27</v>
      </c>
      <c r="E36" s="22">
        <v>2013</v>
      </c>
      <c r="F36" s="22" t="s">
        <v>1855</v>
      </c>
      <c r="G36" s="22" t="s">
        <v>1856</v>
      </c>
      <c r="H36" s="22" t="s">
        <v>1856</v>
      </c>
      <c r="J36" s="22">
        <v>4224</v>
      </c>
      <c r="K36" s="22">
        <v>114</v>
      </c>
      <c r="L36" s="22">
        <v>38</v>
      </c>
      <c r="M36" s="22">
        <v>2</v>
      </c>
      <c r="N36" s="22">
        <v>93</v>
      </c>
      <c r="O36" s="22">
        <v>28</v>
      </c>
      <c r="P36" s="29">
        <v>136687</v>
      </c>
      <c r="Q36" s="22">
        <v>9</v>
      </c>
      <c r="R36" s="22">
        <v>112</v>
      </c>
      <c r="S36" s="29">
        <v>623000</v>
      </c>
      <c r="T36" s="22">
        <v>18</v>
      </c>
      <c r="U36" s="22">
        <v>153</v>
      </c>
      <c r="V36" s="29">
        <v>13200000</v>
      </c>
    </row>
    <row r="37" spans="1:267" s="22" customFormat="1">
      <c r="A37" s="11" t="s">
        <v>9</v>
      </c>
      <c r="V37" s="16"/>
      <c r="W37" s="16"/>
      <c r="X37" s="16"/>
      <c r="Y37" s="16"/>
      <c r="Z37" s="16"/>
    </row>
    <row r="38" spans="1:267">
      <c r="J38" s="16" t="s">
        <v>1857</v>
      </c>
      <c r="K38" s="16" t="s">
        <v>1858</v>
      </c>
      <c r="L38" s="16" t="s">
        <v>1859</v>
      </c>
      <c r="M38" s="16" t="s">
        <v>1860</v>
      </c>
      <c r="N38" s="16" t="s">
        <v>1861</v>
      </c>
      <c r="O38" s="16" t="s">
        <v>1862</v>
      </c>
      <c r="P38" s="16" t="s">
        <v>1863</v>
      </c>
      <c r="Q38" s="16" t="s">
        <v>1864</v>
      </c>
      <c r="R38" s="16" t="s">
        <v>1865</v>
      </c>
      <c r="S38" s="16" t="s">
        <v>1866</v>
      </c>
      <c r="T38" s="16" t="s">
        <v>1867</v>
      </c>
      <c r="U38" s="16" t="s">
        <v>1868</v>
      </c>
      <c r="V38" s="16" t="s">
        <v>1869</v>
      </c>
      <c r="W38" s="16" t="s">
        <v>1870</v>
      </c>
      <c r="X38" s="16" t="s">
        <v>1871</v>
      </c>
      <c r="Y38" s="16" t="s">
        <v>1872</v>
      </c>
      <c r="Z38" s="16" t="s">
        <v>1873</v>
      </c>
      <c r="AA38" s="16" t="s">
        <v>1874</v>
      </c>
      <c r="AB38" s="16" t="s">
        <v>1875</v>
      </c>
      <c r="AC38" s="16" t="s">
        <v>1876</v>
      </c>
      <c r="AD38" s="16" t="s">
        <v>1877</v>
      </c>
      <c r="AE38" s="16" t="s">
        <v>1878</v>
      </c>
      <c r="AF38" s="16" t="s">
        <v>1879</v>
      </c>
      <c r="AG38" s="16" t="s">
        <v>1880</v>
      </c>
      <c r="AH38" s="16" t="s">
        <v>1881</v>
      </c>
      <c r="AI38" s="16" t="s">
        <v>1882</v>
      </c>
      <c r="AJ38" s="16" t="s">
        <v>1883</v>
      </c>
      <c r="AK38" s="16" t="s">
        <v>1884</v>
      </c>
      <c r="AM38" s="16" t="s">
        <v>1885</v>
      </c>
      <c r="AN38" s="16" t="s">
        <v>1886</v>
      </c>
      <c r="AO38" s="16" t="s">
        <v>1887</v>
      </c>
      <c r="AP38" s="16" t="s">
        <v>1888</v>
      </c>
      <c r="AQ38" s="16" t="s">
        <v>1889</v>
      </c>
      <c r="AR38" s="16" t="s">
        <v>1890</v>
      </c>
      <c r="AS38" s="16" t="s">
        <v>1891</v>
      </c>
      <c r="AT38" s="16" t="s">
        <v>1892</v>
      </c>
      <c r="AU38" s="16" t="s">
        <v>1893</v>
      </c>
      <c r="AV38" s="16" t="s">
        <v>1894</v>
      </c>
      <c r="AW38" s="16" t="s">
        <v>1895</v>
      </c>
      <c r="AX38" s="16" t="s">
        <v>1896</v>
      </c>
      <c r="AY38" s="16" t="s">
        <v>1897</v>
      </c>
      <c r="AZ38" s="16" t="s">
        <v>1898</v>
      </c>
      <c r="BA38" s="16" t="s">
        <v>1899</v>
      </c>
      <c r="BB38" s="16" t="s">
        <v>1900</v>
      </c>
      <c r="BC38" s="16" t="s">
        <v>1901</v>
      </c>
      <c r="BD38" s="16" t="s">
        <v>1902</v>
      </c>
      <c r="BE38" s="16" t="s">
        <v>1903</v>
      </c>
      <c r="BF38" s="16" t="s">
        <v>1904</v>
      </c>
      <c r="BG38" s="16" t="s">
        <v>1905</v>
      </c>
      <c r="BH38" s="16" t="s">
        <v>1906</v>
      </c>
      <c r="BI38" s="16" t="s">
        <v>1907</v>
      </c>
      <c r="BJ38" s="16" t="s">
        <v>1908</v>
      </c>
      <c r="BK38" s="16" t="s">
        <v>1909</v>
      </c>
      <c r="BL38" s="16" t="s">
        <v>1910</v>
      </c>
      <c r="BM38" s="16" t="s">
        <v>1911</v>
      </c>
      <c r="BN38" s="16" t="s">
        <v>1912</v>
      </c>
      <c r="BO38" s="16" t="s">
        <v>1913</v>
      </c>
      <c r="BP38" s="16" t="s">
        <v>1914</v>
      </c>
      <c r="BQ38" s="16" t="s">
        <v>1915</v>
      </c>
      <c r="BR38" s="16" t="s">
        <v>1916</v>
      </c>
      <c r="BS38" s="16" t="s">
        <v>1917</v>
      </c>
      <c r="BT38" s="16" t="s">
        <v>1918</v>
      </c>
      <c r="BU38" s="16" t="s">
        <v>1919</v>
      </c>
      <c r="BV38" s="16" t="s">
        <v>1920</v>
      </c>
      <c r="BW38" s="16" t="s">
        <v>1921</v>
      </c>
      <c r="BX38" s="16" t="s">
        <v>1922</v>
      </c>
      <c r="BY38" s="16" t="s">
        <v>1923</v>
      </c>
      <c r="BZ38" s="16" t="s">
        <v>1923</v>
      </c>
      <c r="CA38" s="16" t="s">
        <v>1924</v>
      </c>
      <c r="CB38" s="16" t="s">
        <v>1925</v>
      </c>
      <c r="CC38" s="16" t="s">
        <v>1926</v>
      </c>
      <c r="CD38" s="16" t="s">
        <v>1927</v>
      </c>
      <c r="CE38" s="16" t="s">
        <v>1928</v>
      </c>
      <c r="CF38" s="16" t="s">
        <v>1929</v>
      </c>
      <c r="CG38" s="16" t="s">
        <v>1930</v>
      </c>
      <c r="CH38" s="16" t="s">
        <v>1931</v>
      </c>
      <c r="CI38" s="16" t="s">
        <v>1932</v>
      </c>
      <c r="CJ38" s="16" t="s">
        <v>1933</v>
      </c>
      <c r="CK38" s="16" t="s">
        <v>1934</v>
      </c>
      <c r="CL38" s="16" t="s">
        <v>1935</v>
      </c>
      <c r="CM38" s="16" t="s">
        <v>1936</v>
      </c>
      <c r="CN38" s="16" t="s">
        <v>1937</v>
      </c>
      <c r="CO38" s="16" t="s">
        <v>1938</v>
      </c>
      <c r="CP38" s="16" t="s">
        <v>1939</v>
      </c>
      <c r="CQ38" s="16" t="s">
        <v>1940</v>
      </c>
      <c r="CR38" s="16" t="s">
        <v>1941</v>
      </c>
      <c r="CS38" s="16" t="s">
        <v>1942</v>
      </c>
      <c r="CT38" s="16" t="s">
        <v>1943</v>
      </c>
      <c r="CU38" s="16" t="s">
        <v>1944</v>
      </c>
      <c r="CV38" s="16" t="s">
        <v>1945</v>
      </c>
      <c r="CW38" s="16" t="s">
        <v>1946</v>
      </c>
      <c r="CX38" s="16" t="s">
        <v>1947</v>
      </c>
      <c r="CY38" s="16" t="s">
        <v>1948</v>
      </c>
      <c r="CZ38" s="16" t="s">
        <v>1949</v>
      </c>
      <c r="DA38" s="16" t="s">
        <v>1950</v>
      </c>
      <c r="DB38" s="16" t="s">
        <v>1951</v>
      </c>
      <c r="DC38" s="16" t="s">
        <v>1952</v>
      </c>
      <c r="DD38" s="16" t="s">
        <v>1953</v>
      </c>
      <c r="DE38" s="16" t="s">
        <v>1954</v>
      </c>
      <c r="DF38" s="16" t="s">
        <v>1955</v>
      </c>
      <c r="DG38" s="16" t="s">
        <v>1956</v>
      </c>
      <c r="DH38" s="16" t="s">
        <v>1957</v>
      </c>
      <c r="DI38" s="16" t="s">
        <v>1958</v>
      </c>
      <c r="DJ38" s="16" t="s">
        <v>1959</v>
      </c>
      <c r="DK38" s="16" t="s">
        <v>1960</v>
      </c>
      <c r="DL38" s="16" t="s">
        <v>1961</v>
      </c>
      <c r="DM38" s="16" t="s">
        <v>1962</v>
      </c>
      <c r="DN38" s="16" t="s">
        <v>1963</v>
      </c>
      <c r="DO38" s="16" t="s">
        <v>1964</v>
      </c>
      <c r="DP38" s="16" t="s">
        <v>1965</v>
      </c>
      <c r="DQ38" s="16" t="s">
        <v>1966</v>
      </c>
      <c r="DR38" s="16" t="s">
        <v>1967</v>
      </c>
      <c r="DS38" s="16" t="s">
        <v>1968</v>
      </c>
      <c r="DT38" s="16" t="s">
        <v>1969</v>
      </c>
      <c r="DU38" s="16" t="s">
        <v>1970</v>
      </c>
      <c r="DV38" s="16" t="s">
        <v>1971</v>
      </c>
      <c r="DW38" s="16" t="s">
        <v>1972</v>
      </c>
      <c r="DX38" s="23" t="s">
        <v>1973</v>
      </c>
      <c r="DY38" s="23" t="s">
        <v>1974</v>
      </c>
      <c r="DZ38" s="23" t="s">
        <v>1975</v>
      </c>
      <c r="EA38" s="23" t="s">
        <v>1976</v>
      </c>
      <c r="EB38" s="23" t="s">
        <v>1977</v>
      </c>
      <c r="EC38" s="23" t="s">
        <v>1978</v>
      </c>
      <c r="ED38" s="23" t="s">
        <v>1979</v>
      </c>
      <c r="EE38" s="23" t="s">
        <v>1980</v>
      </c>
      <c r="EF38" s="23" t="s">
        <v>1981</v>
      </c>
      <c r="EG38" s="23" t="s">
        <v>1982</v>
      </c>
      <c r="EH38" s="23" t="s">
        <v>1983</v>
      </c>
      <c r="EI38" s="23" t="s">
        <v>1984</v>
      </c>
      <c r="EJ38" s="23" t="s">
        <v>1985</v>
      </c>
      <c r="EK38" s="23" t="s">
        <v>1986</v>
      </c>
      <c r="EL38" s="23" t="s">
        <v>1987</v>
      </c>
      <c r="EM38" s="23" t="s">
        <v>1988</v>
      </c>
      <c r="EN38" s="23" t="s">
        <v>1989</v>
      </c>
      <c r="EO38" s="23" t="s">
        <v>1990</v>
      </c>
      <c r="EP38" s="23" t="s">
        <v>1991</v>
      </c>
      <c r="EQ38" s="23" t="s">
        <v>1992</v>
      </c>
      <c r="ER38" s="23" t="s">
        <v>1993</v>
      </c>
      <c r="ES38" s="23" t="s">
        <v>1994</v>
      </c>
      <c r="ET38" s="23" t="s">
        <v>1995</v>
      </c>
      <c r="EU38" s="23" t="s">
        <v>1996</v>
      </c>
      <c r="EV38" s="23" t="s">
        <v>1997</v>
      </c>
      <c r="EW38" s="23" t="s">
        <v>1998</v>
      </c>
      <c r="EX38" s="23" t="s">
        <v>1999</v>
      </c>
      <c r="EY38" s="23" t="s">
        <v>2000</v>
      </c>
      <c r="EZ38" s="23" t="s">
        <v>2001</v>
      </c>
      <c r="FA38" s="23" t="s">
        <v>2002</v>
      </c>
      <c r="FB38" s="23" t="s">
        <v>2003</v>
      </c>
      <c r="FC38" s="23" t="s">
        <v>2004</v>
      </c>
      <c r="FD38" s="23" t="s">
        <v>2005</v>
      </c>
      <c r="FE38" s="23" t="s">
        <v>2006</v>
      </c>
      <c r="FF38" s="23" t="s">
        <v>2007</v>
      </c>
      <c r="FG38" s="23" t="s">
        <v>2008</v>
      </c>
      <c r="FH38" s="23" t="s">
        <v>2009</v>
      </c>
      <c r="FI38" s="23" t="s">
        <v>2010</v>
      </c>
      <c r="FJ38" s="23" t="s">
        <v>2011</v>
      </c>
      <c r="FK38" s="23" t="s">
        <v>2012</v>
      </c>
      <c r="FL38" s="23" t="s">
        <v>2013</v>
      </c>
      <c r="FM38" s="23" t="s">
        <v>2014</v>
      </c>
      <c r="FN38" s="23" t="s">
        <v>2015</v>
      </c>
      <c r="FO38" s="23" t="s">
        <v>2016</v>
      </c>
      <c r="FP38" s="23" t="s">
        <v>2017</v>
      </c>
      <c r="FQ38" s="23" t="s">
        <v>2018</v>
      </c>
      <c r="FR38" s="23" t="s">
        <v>2019</v>
      </c>
      <c r="FS38" s="23" t="s">
        <v>2020</v>
      </c>
      <c r="FT38" s="23" t="s">
        <v>2021</v>
      </c>
      <c r="FU38" s="23" t="s">
        <v>2022</v>
      </c>
      <c r="FV38" s="23" t="s">
        <v>2023</v>
      </c>
      <c r="FW38" s="23" t="s">
        <v>2024</v>
      </c>
      <c r="FX38" s="23" t="s">
        <v>2025</v>
      </c>
      <c r="FY38" s="23" t="s">
        <v>2026</v>
      </c>
      <c r="FZ38" s="23" t="s">
        <v>2027</v>
      </c>
      <c r="GA38" s="23" t="s">
        <v>2028</v>
      </c>
      <c r="GB38" s="16" t="s">
        <v>2029</v>
      </c>
      <c r="GC38" s="16" t="s">
        <v>2030</v>
      </c>
      <c r="GD38" s="23" t="s">
        <v>2031</v>
      </c>
      <c r="GE38" s="23" t="s">
        <v>2032</v>
      </c>
      <c r="GF38" s="23" t="s">
        <v>2033</v>
      </c>
      <c r="GG38" s="23" t="s">
        <v>2034</v>
      </c>
      <c r="GH38" s="23" t="s">
        <v>2035</v>
      </c>
      <c r="GI38" s="23" t="s">
        <v>2036</v>
      </c>
      <c r="GJ38" s="23" t="s">
        <v>2037</v>
      </c>
      <c r="GK38" s="23" t="s">
        <v>2038</v>
      </c>
      <c r="GL38" s="23" t="s">
        <v>2039</v>
      </c>
      <c r="GM38" s="23" t="s">
        <v>2040</v>
      </c>
      <c r="GN38" s="23" t="s">
        <v>2041</v>
      </c>
      <c r="GO38" s="23" t="s">
        <v>2042</v>
      </c>
      <c r="GP38" s="23" t="s">
        <v>2043</v>
      </c>
      <c r="GQ38" s="23" t="s">
        <v>2044</v>
      </c>
      <c r="GR38" s="23" t="s">
        <v>2045</v>
      </c>
      <c r="GS38" s="23" t="s">
        <v>2046</v>
      </c>
      <c r="GT38" s="23" t="s">
        <v>2047</v>
      </c>
      <c r="GU38" s="23" t="s">
        <v>2048</v>
      </c>
      <c r="GV38" s="23" t="s">
        <v>2049</v>
      </c>
      <c r="GW38" s="23" t="s">
        <v>2050</v>
      </c>
      <c r="GX38" s="23" t="s">
        <v>2051</v>
      </c>
      <c r="GY38" s="23" t="s">
        <v>2052</v>
      </c>
      <c r="GZ38" s="23" t="s">
        <v>2053</v>
      </c>
      <c r="HA38" s="23" t="s">
        <v>2054</v>
      </c>
      <c r="HB38" s="23" t="s">
        <v>2055</v>
      </c>
      <c r="HC38" s="23" t="s">
        <v>2056</v>
      </c>
      <c r="HD38" s="23" t="s">
        <v>2057</v>
      </c>
      <c r="HE38" s="23" t="s">
        <v>2058</v>
      </c>
      <c r="HF38" s="23" t="s">
        <v>2059</v>
      </c>
      <c r="HG38" s="23" t="s">
        <v>2060</v>
      </c>
      <c r="HH38" s="23" t="s">
        <v>2061</v>
      </c>
      <c r="HI38" s="23" t="s">
        <v>2062</v>
      </c>
      <c r="HJ38" s="23" t="s">
        <v>2063</v>
      </c>
      <c r="HK38" s="23" t="s">
        <v>2064</v>
      </c>
      <c r="HL38" s="23" t="s">
        <v>2065</v>
      </c>
      <c r="HM38" s="23" t="s">
        <v>2066</v>
      </c>
      <c r="HN38" s="23" t="s">
        <v>2067</v>
      </c>
      <c r="HO38" s="23" t="s">
        <v>2068</v>
      </c>
      <c r="HP38" s="23" t="s">
        <v>2069</v>
      </c>
      <c r="HQ38" s="23" t="s">
        <v>2070</v>
      </c>
      <c r="HR38" s="23" t="s">
        <v>2071</v>
      </c>
      <c r="HS38" s="23" t="s">
        <v>2072</v>
      </c>
      <c r="HT38" s="23" t="s">
        <v>2073</v>
      </c>
      <c r="HU38" s="23" t="s">
        <v>2074</v>
      </c>
      <c r="HV38" s="23" t="s">
        <v>2075</v>
      </c>
      <c r="HW38" s="23" t="s">
        <v>2076</v>
      </c>
      <c r="HX38" s="23" t="s">
        <v>2077</v>
      </c>
      <c r="HY38" s="23" t="s">
        <v>2078</v>
      </c>
      <c r="HZ38" s="23" t="s">
        <v>2079</v>
      </c>
      <c r="IA38" s="23" t="s">
        <v>2080</v>
      </c>
      <c r="IB38" s="23" t="s">
        <v>2081</v>
      </c>
      <c r="IC38" s="23" t="s">
        <v>2082</v>
      </c>
      <c r="ID38" s="23" t="s">
        <v>2083</v>
      </c>
      <c r="IE38" s="23" t="s">
        <v>2084</v>
      </c>
      <c r="IF38" s="23" t="s">
        <v>2085</v>
      </c>
      <c r="IG38" s="23" t="s">
        <v>2086</v>
      </c>
      <c r="IH38" s="23" t="s">
        <v>2087</v>
      </c>
      <c r="II38" s="23" t="s">
        <v>2088</v>
      </c>
      <c r="IJ38" s="23" t="s">
        <v>2089</v>
      </c>
      <c r="IK38" s="23" t="s">
        <v>2090</v>
      </c>
      <c r="IL38" s="23" t="s">
        <v>2091</v>
      </c>
      <c r="IM38" s="23" t="s">
        <v>2092</v>
      </c>
      <c r="IN38" s="23" t="s">
        <v>2093</v>
      </c>
      <c r="IO38" s="23" t="s">
        <v>2094</v>
      </c>
      <c r="IP38" s="16" t="s">
        <v>2095</v>
      </c>
      <c r="IQ38" s="16" t="s">
        <v>2096</v>
      </c>
      <c r="IR38" s="16" t="s">
        <v>2097</v>
      </c>
      <c r="IS38" s="16" t="s">
        <v>2098</v>
      </c>
      <c r="IT38" s="16" t="s">
        <v>2099</v>
      </c>
      <c r="IU38" s="16" t="s">
        <v>2100</v>
      </c>
      <c r="IV38" s="16" t="s">
        <v>2101</v>
      </c>
      <c r="IW38" s="16" t="s">
        <v>2102</v>
      </c>
      <c r="IX38" s="16" t="s">
        <v>2103</v>
      </c>
      <c r="IY38" s="16" t="s">
        <v>2104</v>
      </c>
      <c r="IZ38" s="16" t="s">
        <v>2105</v>
      </c>
      <c r="JA38" s="16" t="s">
        <v>2100</v>
      </c>
      <c r="JB38" s="16" t="s">
        <v>2106</v>
      </c>
      <c r="JC38" s="16" t="s">
        <v>2107</v>
      </c>
      <c r="JD38" s="16" t="s">
        <v>2108</v>
      </c>
      <c r="JE38" s="16" t="s">
        <v>2109</v>
      </c>
      <c r="JF38" s="16" t="s">
        <v>2110</v>
      </c>
      <c r="JG38" s="16" t="s">
        <v>2111</v>
      </c>
    </row>
    <row r="39" spans="1:267">
      <c r="A39" s="69">
        <v>50</v>
      </c>
      <c r="B39" s="70" t="s">
        <v>644</v>
      </c>
      <c r="C39" s="70" t="s">
        <v>2112</v>
      </c>
      <c r="D39" s="70" t="s">
        <v>2113</v>
      </c>
      <c r="E39" s="70">
        <v>2013</v>
      </c>
      <c r="F39" s="70" t="s">
        <v>2114</v>
      </c>
      <c r="G39" s="70" t="s">
        <v>2115</v>
      </c>
      <c r="H39" s="70" t="s">
        <v>2115</v>
      </c>
      <c r="I39" s="70" t="s">
        <v>2115</v>
      </c>
      <c r="J39" s="16">
        <v>2</v>
      </c>
      <c r="K39" s="16">
        <v>918</v>
      </c>
      <c r="L39" s="16">
        <v>321</v>
      </c>
      <c r="M39" s="24">
        <v>90907553</v>
      </c>
      <c r="N39" s="24">
        <v>1074270</v>
      </c>
      <c r="O39" s="24">
        <v>6183923</v>
      </c>
      <c r="P39" s="24">
        <v>1835</v>
      </c>
      <c r="Q39" s="24">
        <v>1762</v>
      </c>
      <c r="R39" s="24">
        <v>570</v>
      </c>
      <c r="S39" s="24">
        <v>960</v>
      </c>
      <c r="T39" s="24">
        <v>3244</v>
      </c>
      <c r="U39" s="24">
        <v>1027</v>
      </c>
      <c r="V39" s="24">
        <v>178491502</v>
      </c>
      <c r="W39" s="24">
        <v>4073431</v>
      </c>
      <c r="X39" s="24">
        <v>53776057</v>
      </c>
      <c r="Y39" s="24">
        <v>9957</v>
      </c>
      <c r="Z39" s="24">
        <v>8933</v>
      </c>
      <c r="AA39" s="24">
        <v>2601</v>
      </c>
      <c r="AB39" s="24">
        <v>7137</v>
      </c>
      <c r="AC39" s="24">
        <v>28</v>
      </c>
      <c r="AD39" s="24">
        <v>31</v>
      </c>
      <c r="AE39" s="24">
        <v>51</v>
      </c>
      <c r="AF39" s="24">
        <v>26</v>
      </c>
      <c r="AG39" s="24">
        <v>11</v>
      </c>
      <c r="AH39" s="24">
        <v>18</v>
      </c>
      <c r="AI39" s="24">
        <v>13</v>
      </c>
      <c r="AJ39" s="24">
        <v>20</v>
      </c>
      <c r="AK39" s="24">
        <v>22</v>
      </c>
      <c r="AL39" s="24"/>
      <c r="AM39" s="16">
        <v>1</v>
      </c>
      <c r="AN39" s="16">
        <v>18</v>
      </c>
      <c r="AO39" s="16">
        <v>1</v>
      </c>
      <c r="AP39" s="16">
        <v>1</v>
      </c>
      <c r="AQ39" s="16">
        <v>5</v>
      </c>
      <c r="AR39" s="16">
        <v>1</v>
      </c>
      <c r="AS39" s="16">
        <v>1</v>
      </c>
      <c r="AT39" s="16">
        <v>62</v>
      </c>
      <c r="AU39" s="16">
        <v>212</v>
      </c>
      <c r="AV39" s="16">
        <v>190</v>
      </c>
      <c r="AW39" s="24">
        <v>1862000000</v>
      </c>
      <c r="AX39" s="16">
        <v>20</v>
      </c>
      <c r="AY39" s="16">
        <v>11</v>
      </c>
      <c r="AZ39" s="16">
        <v>8</v>
      </c>
      <c r="BA39" s="16">
        <v>74</v>
      </c>
      <c r="BB39" s="16">
        <v>16</v>
      </c>
      <c r="BC39" s="16">
        <v>9</v>
      </c>
      <c r="BD39" s="16">
        <v>60</v>
      </c>
      <c r="BE39" s="16">
        <v>20</v>
      </c>
      <c r="BF39" s="16">
        <v>16</v>
      </c>
      <c r="BG39" s="16">
        <v>39</v>
      </c>
      <c r="BH39" s="16">
        <v>9</v>
      </c>
      <c r="BI39" s="16">
        <v>36</v>
      </c>
      <c r="BJ39" s="16">
        <v>57</v>
      </c>
      <c r="BK39" s="16">
        <v>31</v>
      </c>
      <c r="BL39" s="16">
        <v>11</v>
      </c>
      <c r="BM39" s="16">
        <v>30</v>
      </c>
      <c r="BN39" s="16">
        <v>16</v>
      </c>
      <c r="BO39" s="16">
        <v>19</v>
      </c>
      <c r="BP39" s="24">
        <v>9</v>
      </c>
      <c r="BQ39" s="16">
        <v>45</v>
      </c>
      <c r="BR39" s="16">
        <v>32</v>
      </c>
      <c r="BS39" s="16">
        <v>48</v>
      </c>
      <c r="BT39" s="16">
        <v>39</v>
      </c>
      <c r="BU39" s="16">
        <v>7</v>
      </c>
      <c r="BV39" s="16">
        <v>2</v>
      </c>
      <c r="BW39" s="16">
        <v>19</v>
      </c>
      <c r="BX39" s="16">
        <v>18</v>
      </c>
      <c r="BY39" s="16">
        <v>49</v>
      </c>
      <c r="BZ39" s="16">
        <v>43</v>
      </c>
      <c r="CA39" s="16">
        <v>50</v>
      </c>
      <c r="CB39" s="16">
        <v>25</v>
      </c>
      <c r="CC39" s="24">
        <v>59903</v>
      </c>
      <c r="CD39" s="24">
        <v>8083</v>
      </c>
      <c r="CE39" s="16">
        <v>212</v>
      </c>
      <c r="CF39" s="16">
        <v>112</v>
      </c>
      <c r="CG39" s="24">
        <v>48534</v>
      </c>
      <c r="CH39" s="16">
        <v>256</v>
      </c>
      <c r="CI39" s="16">
        <v>190</v>
      </c>
      <c r="CJ39" s="16">
        <v>-69</v>
      </c>
      <c r="CK39" s="16">
        <v>81</v>
      </c>
      <c r="CL39" s="16">
        <v>3</v>
      </c>
      <c r="CM39" s="16">
        <v>-7</v>
      </c>
      <c r="CN39" s="16">
        <v>-87</v>
      </c>
      <c r="CO39" s="16">
        <v>818</v>
      </c>
      <c r="CP39" s="24">
        <v>256900</v>
      </c>
      <c r="CQ39" s="16">
        <v>144</v>
      </c>
      <c r="CR39" s="24">
        <v>5500</v>
      </c>
      <c r="CS39" s="24">
        <v>15225</v>
      </c>
      <c r="CT39" s="24">
        <v>2582631</v>
      </c>
      <c r="CU39" s="24">
        <v>133976</v>
      </c>
      <c r="CV39" s="24">
        <v>-65</v>
      </c>
      <c r="CW39" s="24">
        <v>-10</v>
      </c>
      <c r="CX39" s="24">
        <v>663</v>
      </c>
      <c r="CY39" s="24">
        <v>568</v>
      </c>
      <c r="CZ39" s="24">
        <v>-8</v>
      </c>
      <c r="DA39" s="24">
        <v>278</v>
      </c>
      <c r="DB39" s="24">
        <v>-66</v>
      </c>
      <c r="DC39" s="24">
        <v>16</v>
      </c>
      <c r="DD39" s="24">
        <v>0.5</v>
      </c>
      <c r="DE39" s="24">
        <v>149</v>
      </c>
      <c r="DF39" s="24">
        <v>197</v>
      </c>
      <c r="DG39" s="24">
        <v>3</v>
      </c>
      <c r="DH39" s="24">
        <v>817</v>
      </c>
      <c r="DI39" s="24">
        <v>1383</v>
      </c>
      <c r="DJ39" s="24">
        <v>-99</v>
      </c>
      <c r="DK39" s="24">
        <v>-98</v>
      </c>
      <c r="DL39" s="24">
        <v>67</v>
      </c>
      <c r="DM39" s="24">
        <v>541</v>
      </c>
      <c r="DN39" s="24">
        <v>-99</v>
      </c>
      <c r="DO39" s="24">
        <v>20300</v>
      </c>
      <c r="DP39" s="24">
        <v>-74</v>
      </c>
      <c r="DQ39" s="24">
        <v>38</v>
      </c>
      <c r="DR39" s="24">
        <v>881</v>
      </c>
      <c r="DS39" s="24">
        <v>36</v>
      </c>
      <c r="DT39" s="24">
        <v>125</v>
      </c>
      <c r="DU39" s="24">
        <v>944</v>
      </c>
      <c r="DV39" s="24">
        <v>419</v>
      </c>
      <c r="DW39" s="24">
        <v>2443</v>
      </c>
      <c r="DX39" s="23">
        <v>0.83</v>
      </c>
      <c r="DY39" s="34">
        <v>2.11</v>
      </c>
      <c r="DZ39" s="24">
        <v>3</v>
      </c>
      <c r="EA39" s="34">
        <v>1.67</v>
      </c>
      <c r="EB39" s="23">
        <v>1.4</v>
      </c>
      <c r="EC39" s="23">
        <v>1.95</v>
      </c>
      <c r="ED39" s="23">
        <v>1.36</v>
      </c>
      <c r="EE39" s="23">
        <v>1.7</v>
      </c>
      <c r="EF39" s="23">
        <v>-31</v>
      </c>
      <c r="EG39" s="23">
        <v>13</v>
      </c>
      <c r="EH39" s="23">
        <v>0</v>
      </c>
      <c r="EI39" s="23">
        <v>-28</v>
      </c>
      <c r="EJ39" s="23">
        <v>-32</v>
      </c>
      <c r="EK39" s="23">
        <v>0.5</v>
      </c>
      <c r="EL39" s="23">
        <v>36</v>
      </c>
      <c r="EM39" s="23">
        <v>-19</v>
      </c>
      <c r="EN39" s="23">
        <v>1.37</v>
      </c>
      <c r="EO39" s="23">
        <v>1.18</v>
      </c>
      <c r="EP39" s="23">
        <v>1.22</v>
      </c>
      <c r="EQ39" s="23">
        <v>1.22</v>
      </c>
      <c r="ER39" s="23">
        <v>1.22</v>
      </c>
      <c r="ES39" s="23">
        <v>1.1000000000000001</v>
      </c>
      <c r="ET39" s="23">
        <v>1.23</v>
      </c>
      <c r="EU39" s="23">
        <v>1.21</v>
      </c>
      <c r="EV39" s="23">
        <v>-12</v>
      </c>
      <c r="EW39" s="23">
        <v>-19</v>
      </c>
      <c r="EX39" s="23">
        <v>-16</v>
      </c>
      <c r="EY39" s="23">
        <v>-15</v>
      </c>
      <c r="EZ39" s="23">
        <v>-13</v>
      </c>
      <c r="FA39" s="23">
        <v>-21</v>
      </c>
      <c r="FB39" s="23">
        <v>-19</v>
      </c>
      <c r="FC39" s="23">
        <v>-15</v>
      </c>
      <c r="FD39" s="24">
        <v>1001779</v>
      </c>
      <c r="FE39" s="24">
        <v>970944</v>
      </c>
      <c r="FF39" s="24">
        <v>440088</v>
      </c>
      <c r="FG39" s="24">
        <v>103634</v>
      </c>
      <c r="FH39" s="23">
        <v>156</v>
      </c>
      <c r="FI39" s="24">
        <v>135</v>
      </c>
      <c r="FJ39" s="24">
        <v>85</v>
      </c>
      <c r="FK39" s="24">
        <v>728</v>
      </c>
      <c r="FL39" s="24">
        <v>38</v>
      </c>
      <c r="FM39" s="24">
        <v>11</v>
      </c>
      <c r="FN39" s="24">
        <v>1127000</v>
      </c>
      <c r="FO39" s="24">
        <v>353</v>
      </c>
      <c r="FP39" s="24">
        <v>15000</v>
      </c>
      <c r="FQ39" s="24">
        <v>78</v>
      </c>
      <c r="FR39" s="24">
        <v>-93</v>
      </c>
      <c r="FS39" s="24">
        <v>-98</v>
      </c>
      <c r="FT39" s="24">
        <v>48</v>
      </c>
      <c r="FU39" s="24">
        <v>20</v>
      </c>
      <c r="FV39" s="24">
        <v>-11</v>
      </c>
      <c r="FW39" s="24">
        <v>-27</v>
      </c>
      <c r="FX39" s="24">
        <v>70</v>
      </c>
      <c r="FY39" s="24">
        <v>27</v>
      </c>
      <c r="FZ39" s="24">
        <v>8</v>
      </c>
      <c r="GA39" s="24">
        <v>18</v>
      </c>
      <c r="GB39" s="24">
        <v>34</v>
      </c>
      <c r="GC39" s="24">
        <v>8</v>
      </c>
      <c r="GD39" s="24">
        <v>73</v>
      </c>
      <c r="GE39" s="24">
        <v>23</v>
      </c>
      <c r="GF39" s="24">
        <v>24</v>
      </c>
      <c r="GG39" s="24">
        <v>15</v>
      </c>
      <c r="GH39" s="24">
        <v>31</v>
      </c>
      <c r="GI39" s="24">
        <v>139</v>
      </c>
      <c r="GJ39" s="24">
        <v>26</v>
      </c>
      <c r="GK39" s="24">
        <v>73</v>
      </c>
      <c r="GL39" s="24">
        <v>-39</v>
      </c>
      <c r="GM39" s="24">
        <v>17</v>
      </c>
      <c r="GN39" s="24">
        <v>220</v>
      </c>
      <c r="GO39" s="24">
        <v>-26</v>
      </c>
      <c r="GP39" s="24">
        <v>31</v>
      </c>
      <c r="GQ39" s="24">
        <v>47</v>
      </c>
      <c r="GR39" s="24">
        <v>0</v>
      </c>
      <c r="GS39" s="24">
        <v>-39</v>
      </c>
      <c r="GT39" s="24">
        <v>17</v>
      </c>
      <c r="GU39" s="24">
        <v>458</v>
      </c>
      <c r="GV39" s="24">
        <v>47</v>
      </c>
      <c r="GW39" s="24">
        <v>19</v>
      </c>
      <c r="GX39" s="24">
        <v>62</v>
      </c>
      <c r="GY39" s="24">
        <v>17</v>
      </c>
      <c r="GZ39" s="24">
        <v>9</v>
      </c>
      <c r="HA39" s="24">
        <v>17</v>
      </c>
      <c r="HB39" s="24">
        <v>-16</v>
      </c>
      <c r="HC39" s="24">
        <v>2</v>
      </c>
      <c r="HD39" s="24">
        <v>11</v>
      </c>
      <c r="HE39" s="24">
        <v>57</v>
      </c>
      <c r="HF39" s="24">
        <v>71</v>
      </c>
      <c r="HG39" s="24">
        <v>10</v>
      </c>
      <c r="HH39" s="24">
        <v>-27</v>
      </c>
      <c r="HI39" s="24">
        <v>-16</v>
      </c>
      <c r="HJ39" s="24">
        <v>43</v>
      </c>
      <c r="HK39" s="24">
        <v>9</v>
      </c>
      <c r="HL39" s="24">
        <v>12</v>
      </c>
      <c r="HM39" s="24">
        <v>6</v>
      </c>
      <c r="HN39" s="24">
        <v>15</v>
      </c>
      <c r="HO39" s="24">
        <v>18</v>
      </c>
      <c r="HP39" s="24">
        <v>15</v>
      </c>
      <c r="HQ39" s="24">
        <v>43</v>
      </c>
      <c r="HR39" s="24">
        <v>-46</v>
      </c>
      <c r="HS39" s="24">
        <v>27</v>
      </c>
      <c r="HT39" s="24">
        <v>1050</v>
      </c>
      <c r="HU39" s="24">
        <v>-20</v>
      </c>
      <c r="HV39" s="24">
        <v>120</v>
      </c>
      <c r="HW39" s="24">
        <v>18</v>
      </c>
      <c r="HX39" s="24">
        <v>-2</v>
      </c>
      <c r="HY39" s="24">
        <v>-46</v>
      </c>
      <c r="HZ39" s="24">
        <v>6</v>
      </c>
      <c r="IA39" s="24">
        <v>133</v>
      </c>
      <c r="IB39" s="24">
        <v>30</v>
      </c>
      <c r="IC39" s="24">
        <v>11</v>
      </c>
      <c r="ID39" s="24">
        <v>55</v>
      </c>
      <c r="IE39" s="24">
        <v>5</v>
      </c>
      <c r="IF39" s="24">
        <v>3</v>
      </c>
      <c r="IG39" s="24">
        <v>6</v>
      </c>
      <c r="IH39" s="24">
        <v>-31</v>
      </c>
      <c r="II39" s="24">
        <v>7</v>
      </c>
      <c r="IJ39" s="24">
        <v>14</v>
      </c>
      <c r="IK39" s="24">
        <v>20</v>
      </c>
      <c r="IL39" s="24">
        <v>79</v>
      </c>
      <c r="IM39" s="24">
        <v>15</v>
      </c>
      <c r="IN39" s="24">
        <v>-38</v>
      </c>
      <c r="IO39" s="24">
        <v>-31</v>
      </c>
      <c r="IP39" s="24">
        <v>36382567</v>
      </c>
      <c r="IQ39" s="71">
        <v>146569445</v>
      </c>
      <c r="IR39" s="34">
        <v>0.59</v>
      </c>
      <c r="IS39" s="24">
        <v>8060860</v>
      </c>
      <c r="IT39" s="24">
        <v>9521426</v>
      </c>
      <c r="IU39" s="24">
        <v>5395583</v>
      </c>
      <c r="IV39" s="24">
        <v>2640899</v>
      </c>
      <c r="IW39" s="24">
        <v>1435537</v>
      </c>
      <c r="IX39" s="24">
        <v>414785</v>
      </c>
      <c r="IY39" s="24">
        <v>1733829</v>
      </c>
      <c r="IZ39" s="24">
        <v>1865391</v>
      </c>
      <c r="JA39" s="24">
        <v>4003827</v>
      </c>
      <c r="JB39" s="34">
        <v>13.78</v>
      </c>
      <c r="JC39" s="16">
        <v>102.1</v>
      </c>
      <c r="JD39" s="34">
        <v>4.6500000000000004</v>
      </c>
      <c r="JE39" s="16">
        <v>5.0999999999999996</v>
      </c>
      <c r="JF39" s="16">
        <v>1.35</v>
      </c>
      <c r="JG39" s="24">
        <v>7000000</v>
      </c>
    </row>
    <row r="40" spans="1:267">
      <c r="A40" s="11" t="s">
        <v>9</v>
      </c>
      <c r="J40" s="16" t="s">
        <v>2116</v>
      </c>
      <c r="AM40" s="16" t="s">
        <v>2117</v>
      </c>
      <c r="AN40" s="16" t="s">
        <v>2117</v>
      </c>
      <c r="AO40" s="16" t="s">
        <v>2117</v>
      </c>
      <c r="AQ40" s="16" t="s">
        <v>2117</v>
      </c>
      <c r="AR40" s="16" t="s">
        <v>2117</v>
      </c>
      <c r="AS40" s="16" t="s">
        <v>2117</v>
      </c>
      <c r="AT40" s="16" t="s">
        <v>2117</v>
      </c>
      <c r="AX40" s="16" t="s">
        <v>2117</v>
      </c>
      <c r="AY40" s="16" t="s">
        <v>2117</v>
      </c>
      <c r="AZ40" s="16" t="s">
        <v>2117</v>
      </c>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IQ40" s="23"/>
    </row>
    <row r="41" spans="1:267">
      <c r="J41" s="16" t="s">
        <v>2118</v>
      </c>
      <c r="K41" s="16" t="s">
        <v>2119</v>
      </c>
      <c r="L41" s="16" t="s">
        <v>2120</v>
      </c>
      <c r="M41" s="16" t="s">
        <v>2121</v>
      </c>
      <c r="N41" s="16" t="s">
        <v>2122</v>
      </c>
      <c r="O41" s="16" t="s">
        <v>2123</v>
      </c>
      <c r="P41" s="16" t="s">
        <v>2124</v>
      </c>
      <c r="Q41" s="16" t="s">
        <v>2125</v>
      </c>
      <c r="R41" s="16" t="s">
        <v>2126</v>
      </c>
      <c r="S41" s="16" t="s">
        <v>2127</v>
      </c>
      <c r="T41" s="16" t="s">
        <v>2128</v>
      </c>
      <c r="U41" s="16" t="s">
        <v>2129</v>
      </c>
      <c r="V41" s="16" t="s">
        <v>2130</v>
      </c>
      <c r="W41" s="16" t="s">
        <v>2131</v>
      </c>
      <c r="X41" s="16" t="s">
        <v>2132</v>
      </c>
      <c r="Y41" s="16" t="s">
        <v>2133</v>
      </c>
      <c r="Z41" s="16" t="s">
        <v>2134</v>
      </c>
      <c r="AA41" s="16" t="s">
        <v>2134</v>
      </c>
      <c r="AB41" s="16" t="s">
        <v>2134</v>
      </c>
      <c r="AC41" s="16" t="s">
        <v>2135</v>
      </c>
      <c r="AD41" s="16" t="s">
        <v>2136</v>
      </c>
      <c r="AE41" s="16" t="s">
        <v>2137</v>
      </c>
      <c r="AF41" s="16" t="s">
        <v>2138</v>
      </c>
      <c r="AG41" s="16" t="s">
        <v>2139</v>
      </c>
      <c r="AH41" s="16" t="s">
        <v>2140</v>
      </c>
      <c r="AI41" s="16" t="s">
        <v>2141</v>
      </c>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row>
    <row r="42" spans="1:267">
      <c r="A42" s="53">
        <v>52</v>
      </c>
      <c r="B42" s="16" t="s">
        <v>2142</v>
      </c>
      <c r="C42" s="16" t="s">
        <v>2143</v>
      </c>
      <c r="D42" s="16" t="s">
        <v>2144</v>
      </c>
      <c r="E42" s="16">
        <v>2013</v>
      </c>
      <c r="F42" s="16" t="s">
        <v>2145</v>
      </c>
      <c r="G42" s="16" t="s">
        <v>2146</v>
      </c>
      <c r="H42" s="16" t="s">
        <v>2146</v>
      </c>
      <c r="I42" s="16" t="s">
        <v>2146</v>
      </c>
      <c r="J42" s="16">
        <v>1</v>
      </c>
      <c r="K42" s="16">
        <v>1</v>
      </c>
      <c r="L42" s="16">
        <v>1</v>
      </c>
      <c r="M42" s="16">
        <v>28</v>
      </c>
      <c r="N42" s="16">
        <v>1</v>
      </c>
      <c r="O42" s="16">
        <v>28</v>
      </c>
      <c r="P42" s="16">
        <v>36</v>
      </c>
      <c r="Q42" s="16">
        <v>198</v>
      </c>
      <c r="R42" s="16">
        <v>414</v>
      </c>
      <c r="S42" s="16">
        <v>1</v>
      </c>
      <c r="T42" s="16">
        <v>3</v>
      </c>
      <c r="U42" s="16">
        <v>4</v>
      </c>
      <c r="V42" s="16">
        <v>1</v>
      </c>
      <c r="W42" s="16">
        <v>1</v>
      </c>
      <c r="X42" s="16">
        <v>1</v>
      </c>
      <c r="Y42" s="16">
        <v>60</v>
      </c>
      <c r="Z42" s="71">
        <v>10</v>
      </c>
      <c r="AA42" s="16">
        <v>5</v>
      </c>
      <c r="AB42" s="71">
        <v>10</v>
      </c>
      <c r="AC42" s="16">
        <v>2</v>
      </c>
      <c r="AD42" s="16">
        <v>3</v>
      </c>
      <c r="AE42" s="16">
        <v>70</v>
      </c>
      <c r="AF42" s="16">
        <v>40</v>
      </c>
      <c r="AG42" s="16">
        <v>39</v>
      </c>
      <c r="AH42" s="71">
        <v>25000</v>
      </c>
      <c r="AI42" s="71">
        <v>60000000</v>
      </c>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row>
    <row r="43" spans="1:267">
      <c r="A43" s="11" t="s">
        <v>9</v>
      </c>
      <c r="Z43" s="16" t="s">
        <v>2147</v>
      </c>
      <c r="AA43" s="16" t="s">
        <v>2148</v>
      </c>
      <c r="AB43" s="16" t="s">
        <v>2149</v>
      </c>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row>
    <row r="44" spans="1:267">
      <c r="A44" s="72"/>
      <c r="J44" s="16" t="s">
        <v>2150</v>
      </c>
      <c r="K44" s="16" t="s">
        <v>2151</v>
      </c>
      <c r="L44" s="16" t="s">
        <v>2152</v>
      </c>
      <c r="M44" s="16" t="s">
        <v>2153</v>
      </c>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row>
    <row r="45" spans="1:267">
      <c r="A45" s="53">
        <v>53</v>
      </c>
      <c r="B45" s="16" t="s">
        <v>644</v>
      </c>
      <c r="C45" s="16" t="s">
        <v>2154</v>
      </c>
      <c r="D45" s="16" t="s">
        <v>2144</v>
      </c>
      <c r="E45" s="16">
        <v>2012</v>
      </c>
      <c r="F45" s="16" t="s">
        <v>2155</v>
      </c>
      <c r="G45" s="16" t="s">
        <v>2156</v>
      </c>
      <c r="H45" s="16" t="s">
        <v>2156</v>
      </c>
      <c r="I45" s="16" t="s">
        <v>2156</v>
      </c>
      <c r="J45" s="16">
        <v>9</v>
      </c>
      <c r="K45" s="16">
        <v>1</v>
      </c>
      <c r="L45" s="16">
        <v>3</v>
      </c>
      <c r="M45" s="24">
        <v>796000</v>
      </c>
      <c r="AA45" s="71"/>
      <c r="AE45" s="71"/>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row>
    <row r="46" spans="1:267">
      <c r="A46" s="11" t="s">
        <v>9</v>
      </c>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row>
    <row r="47" spans="1:267">
      <c r="J47" s="16" t="s">
        <v>2157</v>
      </c>
      <c r="K47" s="16" t="s">
        <v>2158</v>
      </c>
      <c r="L47" s="16" t="s">
        <v>2159</v>
      </c>
      <c r="M47" s="16" t="s">
        <v>2160</v>
      </c>
      <c r="N47" s="16" t="s">
        <v>2161</v>
      </c>
      <c r="O47" s="16" t="s">
        <v>2162</v>
      </c>
      <c r="P47" s="16" t="s">
        <v>2163</v>
      </c>
      <c r="Q47" s="16" t="s">
        <v>2164</v>
      </c>
      <c r="R47" s="16" t="s">
        <v>2165</v>
      </c>
      <c r="S47" s="16" t="s">
        <v>2166</v>
      </c>
      <c r="T47" s="16" t="s">
        <v>2167</v>
      </c>
      <c r="U47" s="16" t="s">
        <v>2168</v>
      </c>
      <c r="V47" s="16" t="s">
        <v>2169</v>
      </c>
      <c r="W47" s="16" t="s">
        <v>2170</v>
      </c>
      <c r="X47" s="16" t="s">
        <v>2171</v>
      </c>
      <c r="Y47" s="16" t="s">
        <v>2172</v>
      </c>
      <c r="Z47" s="16" t="s">
        <v>2173</v>
      </c>
      <c r="AA47" s="16" t="s">
        <v>2174</v>
      </c>
      <c r="AB47" s="16" t="s">
        <v>2175</v>
      </c>
      <c r="AC47" s="16" t="s">
        <v>2176</v>
      </c>
      <c r="AD47" s="16" t="s">
        <v>2177</v>
      </c>
      <c r="AE47" s="16" t="s">
        <v>2178</v>
      </c>
      <c r="AF47" s="16" t="s">
        <v>2179</v>
      </c>
      <c r="AG47" s="16" t="s">
        <v>2180</v>
      </c>
      <c r="AH47" s="16" t="s">
        <v>2181</v>
      </c>
      <c r="AI47" s="16" t="s">
        <v>2182</v>
      </c>
      <c r="AJ47" s="16" t="s">
        <v>2183</v>
      </c>
      <c r="AK47" s="16" t="s">
        <v>2184</v>
      </c>
      <c r="AL47" s="16" t="s">
        <v>2185</v>
      </c>
      <c r="AM47" s="16" t="s">
        <v>2186</v>
      </c>
      <c r="AN47" s="16" t="s">
        <v>2187</v>
      </c>
      <c r="AO47" s="16" t="s">
        <v>2188</v>
      </c>
      <c r="AP47" s="16" t="s">
        <v>2189</v>
      </c>
      <c r="AQ47" s="16" t="s">
        <v>2190</v>
      </c>
      <c r="AR47" s="16" t="s">
        <v>2191</v>
      </c>
      <c r="AS47" s="16" t="s">
        <v>2192</v>
      </c>
      <c r="AT47" s="16" t="s">
        <v>2193</v>
      </c>
      <c r="AU47" s="16" t="s">
        <v>2194</v>
      </c>
      <c r="AV47" s="16" t="s">
        <v>2195</v>
      </c>
      <c r="AW47" s="16" t="s">
        <v>2196</v>
      </c>
      <c r="AX47" s="16" t="s">
        <v>2197</v>
      </c>
      <c r="AY47" s="16" t="s">
        <v>2198</v>
      </c>
      <c r="AZ47" s="16" t="s">
        <v>2199</v>
      </c>
      <c r="BA47" s="16" t="s">
        <v>2200</v>
      </c>
      <c r="BB47" s="16" t="s">
        <v>2201</v>
      </c>
      <c r="BC47" s="16" t="s">
        <v>2202</v>
      </c>
      <c r="BD47" s="16" t="s">
        <v>2203</v>
      </c>
      <c r="BE47" s="16" t="s">
        <v>2204</v>
      </c>
      <c r="BF47" s="16" t="s">
        <v>2205</v>
      </c>
      <c r="BG47" s="16" t="s">
        <v>2206</v>
      </c>
      <c r="BH47" s="16" t="s">
        <v>2207</v>
      </c>
      <c r="BI47" s="16" t="s">
        <v>2208</v>
      </c>
      <c r="BJ47" s="16" t="s">
        <v>2209</v>
      </c>
      <c r="BK47" s="16" t="s">
        <v>2210</v>
      </c>
      <c r="BL47" s="16" t="s">
        <v>2211</v>
      </c>
      <c r="BM47" s="16" t="s">
        <v>2212</v>
      </c>
      <c r="BN47" s="16" t="s">
        <v>2213</v>
      </c>
      <c r="BO47" s="16" t="s">
        <v>2214</v>
      </c>
      <c r="BP47" s="16" t="s">
        <v>2215</v>
      </c>
      <c r="BQ47" s="16" t="s">
        <v>2216</v>
      </c>
      <c r="BR47" s="16" t="s">
        <v>2217</v>
      </c>
      <c r="BS47" s="16" t="s">
        <v>2218</v>
      </c>
      <c r="BT47" s="16" t="s">
        <v>2219</v>
      </c>
      <c r="BU47" s="16" t="s">
        <v>2220</v>
      </c>
      <c r="BV47" s="16" t="s">
        <v>2221</v>
      </c>
      <c r="BW47" s="16" t="s">
        <v>2222</v>
      </c>
      <c r="BX47" s="16" t="s">
        <v>2223</v>
      </c>
      <c r="BY47" s="16" t="s">
        <v>2224</v>
      </c>
      <c r="BZ47" s="16" t="s">
        <v>2225</v>
      </c>
      <c r="CA47" s="16" t="s">
        <v>2226</v>
      </c>
      <c r="CB47" s="16" t="s">
        <v>2227</v>
      </c>
      <c r="CC47" s="16" t="s">
        <v>2228</v>
      </c>
      <c r="CD47" s="16" t="s">
        <v>2229</v>
      </c>
      <c r="CE47" s="16" t="s">
        <v>2230</v>
      </c>
      <c r="CF47" s="16" t="s">
        <v>2231</v>
      </c>
      <c r="CG47" s="16" t="s">
        <v>2232</v>
      </c>
      <c r="CH47" s="16" t="s">
        <v>2233</v>
      </c>
    </row>
    <row r="48" spans="1:267">
      <c r="A48" s="53">
        <v>55</v>
      </c>
      <c r="B48" s="16" t="s">
        <v>644</v>
      </c>
      <c r="C48" s="16" t="s">
        <v>2234</v>
      </c>
      <c r="D48" s="16" t="s">
        <v>2235</v>
      </c>
      <c r="E48" s="16">
        <v>2014</v>
      </c>
      <c r="F48" s="16" t="s">
        <v>2236</v>
      </c>
      <c r="G48" s="16" t="s">
        <v>2237</v>
      </c>
      <c r="H48" s="16" t="s">
        <v>2237</v>
      </c>
      <c r="I48" s="16" t="s">
        <v>2238</v>
      </c>
      <c r="J48" s="16">
        <v>1225</v>
      </c>
      <c r="K48" s="16">
        <v>20</v>
      </c>
      <c r="L48" s="16">
        <v>163</v>
      </c>
      <c r="M48" s="16">
        <v>588</v>
      </c>
      <c r="N48" s="16">
        <v>100</v>
      </c>
      <c r="O48" s="16">
        <v>1</v>
      </c>
      <c r="P48" s="16">
        <v>1</v>
      </c>
      <c r="Q48" s="16">
        <v>1</v>
      </c>
      <c r="R48" s="16">
        <v>1</v>
      </c>
      <c r="S48" s="16">
        <v>1</v>
      </c>
      <c r="T48" s="16">
        <v>1</v>
      </c>
      <c r="U48" s="16">
        <v>15</v>
      </c>
      <c r="V48" s="16">
        <v>1</v>
      </c>
      <c r="W48" s="16">
        <v>1</v>
      </c>
      <c r="X48" s="16">
        <v>1</v>
      </c>
      <c r="Y48" s="16">
        <v>120</v>
      </c>
      <c r="Z48" s="16">
        <v>1</v>
      </c>
      <c r="AA48" s="16">
        <v>1</v>
      </c>
      <c r="AB48" s="16">
        <v>6</v>
      </c>
      <c r="AC48" s="16">
        <v>1</v>
      </c>
      <c r="AD48" s="16">
        <v>1</v>
      </c>
      <c r="AE48" s="16">
        <v>25</v>
      </c>
      <c r="AF48" s="16">
        <v>1</v>
      </c>
      <c r="AG48" s="16">
        <v>1</v>
      </c>
      <c r="AH48" s="16">
        <v>24</v>
      </c>
      <c r="AI48" s="16">
        <v>15</v>
      </c>
      <c r="AJ48" s="16">
        <v>100</v>
      </c>
      <c r="AK48" s="16">
        <v>564</v>
      </c>
      <c r="AL48" s="16">
        <v>182</v>
      </c>
      <c r="AM48" s="16">
        <v>150</v>
      </c>
      <c r="AN48" s="16">
        <v>1</v>
      </c>
      <c r="AO48" s="16">
        <v>1</v>
      </c>
      <c r="AP48" s="16">
        <v>1</v>
      </c>
      <c r="AQ48" s="16">
        <v>160</v>
      </c>
      <c r="AR48" s="16">
        <v>1</v>
      </c>
      <c r="AS48" s="16">
        <v>1</v>
      </c>
      <c r="AT48" s="16">
        <v>1</v>
      </c>
      <c r="AU48" s="16">
        <v>1</v>
      </c>
      <c r="AV48" s="16">
        <v>1</v>
      </c>
      <c r="AW48" s="16">
        <v>1</v>
      </c>
      <c r="AX48" s="16">
        <v>1</v>
      </c>
      <c r="AY48" s="16">
        <v>1</v>
      </c>
      <c r="AZ48" s="16">
        <v>1</v>
      </c>
      <c r="BA48" s="16">
        <v>1</v>
      </c>
      <c r="BB48" s="16">
        <v>1</v>
      </c>
      <c r="BC48" s="16">
        <v>1</v>
      </c>
      <c r="BD48" s="16">
        <v>1</v>
      </c>
      <c r="BE48" s="16">
        <v>1</v>
      </c>
      <c r="BF48" s="16">
        <v>1</v>
      </c>
      <c r="BG48" s="16">
        <v>1</v>
      </c>
      <c r="BH48" s="16">
        <v>3</v>
      </c>
      <c r="BI48" s="16">
        <v>1</v>
      </c>
      <c r="BJ48" s="16">
        <v>1</v>
      </c>
      <c r="BK48" s="16">
        <v>1</v>
      </c>
      <c r="BL48" s="16">
        <v>1</v>
      </c>
      <c r="BM48" s="16">
        <v>1</v>
      </c>
      <c r="BN48" s="16">
        <v>64</v>
      </c>
      <c r="BO48" s="16">
        <v>79</v>
      </c>
      <c r="BP48" s="16">
        <v>51</v>
      </c>
      <c r="BQ48" s="16">
        <v>48</v>
      </c>
      <c r="BR48" s="16">
        <v>1</v>
      </c>
      <c r="BS48" s="16">
        <v>1</v>
      </c>
      <c r="BT48" s="16">
        <v>1</v>
      </c>
      <c r="BU48" s="16">
        <v>38</v>
      </c>
      <c r="BV48" s="16">
        <v>97</v>
      </c>
      <c r="BW48" s="16">
        <v>70</v>
      </c>
      <c r="BX48" s="16">
        <v>30</v>
      </c>
      <c r="BY48" s="16">
        <v>100</v>
      </c>
      <c r="BZ48" s="16">
        <v>80</v>
      </c>
      <c r="CA48" s="16">
        <v>1</v>
      </c>
      <c r="CB48" s="16">
        <v>1</v>
      </c>
      <c r="CC48" s="16">
        <v>1</v>
      </c>
      <c r="CD48" s="16">
        <v>1</v>
      </c>
      <c r="CE48" s="16">
        <v>1</v>
      </c>
      <c r="CF48" s="16">
        <v>7</v>
      </c>
      <c r="CG48" s="16">
        <v>33720</v>
      </c>
      <c r="CH48" s="16">
        <v>65124</v>
      </c>
    </row>
    <row r="49" spans="1:83">
      <c r="A49" s="11" t="s">
        <v>9</v>
      </c>
      <c r="V49" s="16" t="s">
        <v>2239</v>
      </c>
      <c r="AN49" s="16" t="s">
        <v>2240</v>
      </c>
      <c r="AO49" s="16" t="s">
        <v>2240</v>
      </c>
      <c r="AP49" s="16" t="s">
        <v>2240</v>
      </c>
      <c r="AQ49" s="16" t="s">
        <v>2241</v>
      </c>
      <c r="AR49" s="16" t="s">
        <v>2241</v>
      </c>
      <c r="AS49" s="16" t="s">
        <v>2241</v>
      </c>
      <c r="AT49" s="16" t="s">
        <v>2241</v>
      </c>
      <c r="AU49" s="16" t="s">
        <v>2241</v>
      </c>
      <c r="AV49" s="16" t="s">
        <v>2242</v>
      </c>
      <c r="AW49" s="16" t="s">
        <v>2242</v>
      </c>
      <c r="AX49" s="16" t="s">
        <v>2242</v>
      </c>
      <c r="AY49" s="16" t="s">
        <v>2242</v>
      </c>
      <c r="AZ49" s="16" t="s">
        <v>2242</v>
      </c>
      <c r="BA49" s="16" t="s">
        <v>2242</v>
      </c>
      <c r="BB49" s="16" t="s">
        <v>2242</v>
      </c>
      <c r="BC49" s="16" t="s">
        <v>2242</v>
      </c>
      <c r="BD49" s="16" t="s">
        <v>2242</v>
      </c>
      <c r="CA49" s="16" t="s">
        <v>2241</v>
      </c>
      <c r="CB49" s="16" t="s">
        <v>2241</v>
      </c>
      <c r="CC49" s="16" t="s">
        <v>2241</v>
      </c>
      <c r="CD49" s="16" t="s">
        <v>2241</v>
      </c>
      <c r="CE49" s="16" t="s">
        <v>2241</v>
      </c>
    </row>
    <row r="50" spans="1:83">
      <c r="J50" s="16" t="s">
        <v>2243</v>
      </c>
      <c r="K50" s="16" t="s">
        <v>2244</v>
      </c>
      <c r="L50" s="16" t="s">
        <v>2245</v>
      </c>
      <c r="M50" s="16" t="s">
        <v>2246</v>
      </c>
      <c r="N50" s="16" t="s">
        <v>2247</v>
      </c>
      <c r="O50" s="16" t="s">
        <v>2248</v>
      </c>
      <c r="P50" s="16" t="s">
        <v>2249</v>
      </c>
      <c r="Q50" s="16" t="s">
        <v>2250</v>
      </c>
      <c r="R50" s="16" t="s">
        <v>2251</v>
      </c>
      <c r="S50" s="16" t="s">
        <v>2252</v>
      </c>
      <c r="T50" s="16" t="s">
        <v>2253</v>
      </c>
      <c r="U50" s="16" t="s">
        <v>2254</v>
      </c>
      <c r="V50" s="16" t="s">
        <v>2255</v>
      </c>
      <c r="W50" s="16" t="s">
        <v>2256</v>
      </c>
      <c r="X50" s="16" t="s">
        <v>2257</v>
      </c>
      <c r="Y50" s="16" t="s">
        <v>2258</v>
      </c>
      <c r="Z50" s="16" t="s">
        <v>2259</v>
      </c>
      <c r="AA50" s="16" t="s">
        <v>2260</v>
      </c>
      <c r="AB50" s="16" t="s">
        <v>2261</v>
      </c>
      <c r="AC50" s="16" t="s">
        <v>2262</v>
      </c>
      <c r="AD50" s="16" t="s">
        <v>2263</v>
      </c>
      <c r="AE50" s="16" t="s">
        <v>2264</v>
      </c>
      <c r="AF50" s="16" t="s">
        <v>2265</v>
      </c>
      <c r="AG50" s="16" t="s">
        <v>2266</v>
      </c>
      <c r="AH50" s="16" t="s">
        <v>2267</v>
      </c>
      <c r="AI50" s="16" t="s">
        <v>2268</v>
      </c>
      <c r="AJ50" s="16" t="s">
        <v>2269</v>
      </c>
      <c r="AK50" s="16" t="s">
        <v>2270</v>
      </c>
      <c r="AL50" s="16" t="s">
        <v>2271</v>
      </c>
      <c r="AP50" s="16" t="s">
        <v>2272</v>
      </c>
    </row>
    <row r="51" spans="1:83">
      <c r="A51" s="53">
        <v>58</v>
      </c>
      <c r="B51" s="16" t="s">
        <v>644</v>
      </c>
      <c r="C51" s="16" t="s">
        <v>2273</v>
      </c>
      <c r="D51" s="16" t="s">
        <v>896</v>
      </c>
      <c r="E51" s="16">
        <v>2010</v>
      </c>
      <c r="F51" s="16" t="s">
        <v>2274</v>
      </c>
      <c r="G51" s="16" t="s">
        <v>2275</v>
      </c>
      <c r="H51" s="16" t="s">
        <v>2275</v>
      </c>
      <c r="I51" s="16" t="s">
        <v>2275</v>
      </c>
      <c r="J51" s="16">
        <v>1</v>
      </c>
      <c r="K51" s="16">
        <v>36</v>
      </c>
      <c r="L51" s="16">
        <v>26</v>
      </c>
      <c r="M51" s="16">
        <v>13</v>
      </c>
      <c r="N51" s="16">
        <v>10</v>
      </c>
      <c r="O51" s="16">
        <v>3</v>
      </c>
      <c r="P51" s="16">
        <v>2</v>
      </c>
      <c r="Q51" s="16">
        <v>1</v>
      </c>
      <c r="R51" s="16">
        <v>1</v>
      </c>
      <c r="S51" s="16">
        <v>1</v>
      </c>
      <c r="T51" s="16">
        <v>1</v>
      </c>
      <c r="U51" s="16">
        <v>1</v>
      </c>
      <c r="V51" s="16">
        <v>4</v>
      </c>
      <c r="X51" s="16">
        <v>350</v>
      </c>
      <c r="Y51" s="16">
        <v>1</v>
      </c>
      <c r="Z51" s="16">
        <v>1</v>
      </c>
      <c r="AA51" s="16">
        <v>1</v>
      </c>
      <c r="AB51" s="16">
        <v>10</v>
      </c>
      <c r="AC51" s="16">
        <v>1</v>
      </c>
      <c r="AD51" s="16">
        <v>1</v>
      </c>
      <c r="AE51" s="16">
        <v>3</v>
      </c>
      <c r="AF51" s="16">
        <v>1</v>
      </c>
      <c r="AG51" s="16">
        <v>1</v>
      </c>
      <c r="AH51" s="16">
        <v>1</v>
      </c>
      <c r="AI51" s="16">
        <v>1</v>
      </c>
      <c r="AJ51" s="16">
        <v>2</v>
      </c>
      <c r="AK51" s="16">
        <v>43</v>
      </c>
      <c r="AL51" s="16">
        <v>32</v>
      </c>
      <c r="AM51" s="16">
        <v>3</v>
      </c>
    </row>
    <row r="52" spans="1:83">
      <c r="A52" s="11" t="s">
        <v>9</v>
      </c>
      <c r="P52" s="16" t="s">
        <v>2276</v>
      </c>
      <c r="R52" s="16" t="s">
        <v>2277</v>
      </c>
      <c r="S52" s="16" t="s">
        <v>2276</v>
      </c>
      <c r="U52" s="16" t="s">
        <v>2278</v>
      </c>
      <c r="V52" s="16" t="s">
        <v>2278</v>
      </c>
      <c r="Y52" s="16" t="s">
        <v>2279</v>
      </c>
      <c r="AK52" s="16" t="s">
        <v>2280</v>
      </c>
      <c r="AL52" s="16" t="s">
        <v>2280</v>
      </c>
    </row>
    <row r="53" spans="1:83">
      <c r="J53" s="16" t="s">
        <v>2281</v>
      </c>
      <c r="K53" s="16" t="s">
        <v>2282</v>
      </c>
      <c r="L53" s="16" t="s">
        <v>2283</v>
      </c>
      <c r="M53" s="16" t="s">
        <v>2284</v>
      </c>
      <c r="N53" s="16" t="s">
        <v>2285</v>
      </c>
      <c r="O53" s="16" t="s">
        <v>2286</v>
      </c>
      <c r="P53" s="16" t="s">
        <v>2287</v>
      </c>
      <c r="Q53" s="16" t="s">
        <v>2288</v>
      </c>
      <c r="R53" s="16" t="s">
        <v>2289</v>
      </c>
      <c r="S53" s="16" t="s">
        <v>2290</v>
      </c>
      <c r="T53" s="16" t="s">
        <v>2291</v>
      </c>
      <c r="U53" s="16" t="s">
        <v>2292</v>
      </c>
      <c r="V53" s="16" t="s">
        <v>2293</v>
      </c>
      <c r="W53" s="16" t="s">
        <v>2294</v>
      </c>
      <c r="X53" s="16" t="s">
        <v>2295</v>
      </c>
      <c r="Y53" s="16" t="s">
        <v>2296</v>
      </c>
      <c r="Z53" s="16" t="s">
        <v>2297</v>
      </c>
      <c r="AA53" s="16" t="s">
        <v>2298</v>
      </c>
      <c r="AB53" s="16" t="s">
        <v>2299</v>
      </c>
    </row>
    <row r="54" spans="1:83">
      <c r="A54" s="53">
        <v>59</v>
      </c>
      <c r="B54" s="16" t="s">
        <v>644</v>
      </c>
      <c r="C54" s="16" t="s">
        <v>2300</v>
      </c>
      <c r="D54" s="16" t="s">
        <v>2144</v>
      </c>
      <c r="F54" s="16" t="s">
        <v>2301</v>
      </c>
      <c r="G54" s="16" t="s">
        <v>2302</v>
      </c>
      <c r="H54" s="16" t="s">
        <v>2302</v>
      </c>
      <c r="J54" s="16">
        <v>1</v>
      </c>
      <c r="K54" s="16">
        <v>1</v>
      </c>
      <c r="L54" s="16">
        <v>1</v>
      </c>
      <c r="M54" s="16">
        <v>1</v>
      </c>
      <c r="N54" s="16">
        <v>1</v>
      </c>
      <c r="O54" s="16">
        <v>1</v>
      </c>
      <c r="P54" s="16">
        <v>2.9</v>
      </c>
      <c r="Q54" s="16">
        <v>529</v>
      </c>
      <c r="R54" s="16">
        <v>1.6</v>
      </c>
      <c r="S54" s="16">
        <v>562</v>
      </c>
      <c r="T54" s="16">
        <v>4.3</v>
      </c>
      <c r="U54" s="16">
        <v>1175</v>
      </c>
      <c r="V54" s="16">
        <v>822</v>
      </c>
      <c r="W54" s="16">
        <v>243</v>
      </c>
      <c r="X54" s="16">
        <v>646</v>
      </c>
      <c r="Y54" s="16">
        <v>18200</v>
      </c>
      <c r="Z54" s="16">
        <v>13500</v>
      </c>
      <c r="AA54" s="16">
        <v>83</v>
      </c>
      <c r="AB54" s="16">
        <v>2.9</v>
      </c>
    </row>
    <row r="55" spans="1:83">
      <c r="A55" s="11" t="s">
        <v>9</v>
      </c>
    </row>
    <row r="57" spans="1:83">
      <c r="A57" s="53">
        <v>60</v>
      </c>
      <c r="B57" s="16" t="s">
        <v>644</v>
      </c>
      <c r="C57" s="16" t="s">
        <v>2303</v>
      </c>
      <c r="F57" s="16" t="s">
        <v>2304</v>
      </c>
    </row>
    <row r="58" spans="1:83">
      <c r="A58" s="11" t="s">
        <v>9</v>
      </c>
    </row>
    <row r="60" spans="1:83">
      <c r="A60" s="53">
        <v>61</v>
      </c>
      <c r="B60" s="16" t="s">
        <v>644</v>
      </c>
      <c r="C60" s="16" t="s">
        <v>2305</v>
      </c>
      <c r="F60" s="16" t="s">
        <v>2306</v>
      </c>
    </row>
    <row r="61" spans="1:83">
      <c r="A61" s="11" t="s">
        <v>9</v>
      </c>
    </row>
    <row r="62" spans="1:83">
      <c r="J62" s="16" t="s">
        <v>2307</v>
      </c>
      <c r="K62" s="16" t="s">
        <v>2308</v>
      </c>
      <c r="L62" s="16" t="s">
        <v>2309</v>
      </c>
      <c r="M62" s="16" t="s">
        <v>2310</v>
      </c>
      <c r="N62" s="16" t="s">
        <v>2311</v>
      </c>
      <c r="O62" s="16" t="s">
        <v>2312</v>
      </c>
      <c r="P62" s="16" t="s">
        <v>2313</v>
      </c>
      <c r="Q62" s="16" t="s">
        <v>2314</v>
      </c>
      <c r="R62" s="16" t="s">
        <v>2315</v>
      </c>
    </row>
    <row r="63" spans="1:83">
      <c r="A63" s="53">
        <v>62</v>
      </c>
      <c r="B63" s="16" t="s">
        <v>644</v>
      </c>
      <c r="C63" s="16" t="s">
        <v>2316</v>
      </c>
      <c r="D63" s="16" t="s">
        <v>2317</v>
      </c>
      <c r="E63" s="16">
        <v>2008</v>
      </c>
      <c r="F63" s="16" t="s">
        <v>2318</v>
      </c>
      <c r="G63" s="16" t="s">
        <v>2319</v>
      </c>
      <c r="H63" s="16" t="s">
        <v>2319</v>
      </c>
      <c r="J63" s="16">
        <v>1</v>
      </c>
      <c r="K63" s="16">
        <v>1</v>
      </c>
      <c r="L63" s="16">
        <v>1</v>
      </c>
      <c r="M63" s="16">
        <v>1</v>
      </c>
      <c r="N63" s="16">
        <v>1</v>
      </c>
      <c r="O63" s="16">
        <v>1</v>
      </c>
      <c r="P63" s="16">
        <v>60</v>
      </c>
      <c r="Q63" s="16">
        <v>1</v>
      </c>
      <c r="R63" s="16">
        <v>1</v>
      </c>
    </row>
    <row r="64" spans="1:83">
      <c r="A64" s="11" t="s">
        <v>9</v>
      </c>
      <c r="L64" s="16" t="s">
        <v>2117</v>
      </c>
    </row>
    <row r="65" spans="1:13">
      <c r="A65" s="73"/>
      <c r="J65" s="16" t="s">
        <v>10</v>
      </c>
    </row>
    <row r="66" spans="1:13">
      <c r="A66" s="62">
        <v>66</v>
      </c>
      <c r="B66" s="16" t="s">
        <v>2320</v>
      </c>
      <c r="C66" s="16" t="s">
        <v>2321</v>
      </c>
      <c r="D66" s="16" t="s">
        <v>2322</v>
      </c>
      <c r="E66" s="74">
        <v>38657</v>
      </c>
      <c r="F66" s="16" t="s">
        <v>2323</v>
      </c>
      <c r="G66" s="16" t="s">
        <v>2324</v>
      </c>
      <c r="H66" s="16" t="s">
        <v>2324</v>
      </c>
      <c r="I66" s="16" t="s">
        <v>2324</v>
      </c>
      <c r="J66" s="24">
        <v>1723323</v>
      </c>
    </row>
    <row r="67" spans="1:13">
      <c r="A67" s="64" t="s">
        <v>9</v>
      </c>
    </row>
    <row r="68" spans="1:13">
      <c r="A68" s="75"/>
      <c r="J68" s="16" t="s">
        <v>2325</v>
      </c>
      <c r="K68" s="16" t="s">
        <v>10</v>
      </c>
    </row>
    <row r="69" spans="1:13">
      <c r="A69" s="62">
        <v>66</v>
      </c>
      <c r="B69" s="16" t="s">
        <v>2320</v>
      </c>
      <c r="C69" s="16" t="s">
        <v>2326</v>
      </c>
      <c r="D69" s="16" t="s">
        <v>2327</v>
      </c>
      <c r="E69" s="74">
        <v>38657</v>
      </c>
      <c r="F69" s="16" t="s">
        <v>2328</v>
      </c>
      <c r="G69" s="16" t="s">
        <v>2324</v>
      </c>
      <c r="H69" s="16" t="s">
        <v>2324</v>
      </c>
      <c r="I69" s="16" t="s">
        <v>2324</v>
      </c>
      <c r="J69" s="16">
        <v>1</v>
      </c>
      <c r="K69" s="24">
        <v>12527818</v>
      </c>
    </row>
    <row r="70" spans="1:13">
      <c r="A70" s="64" t="s">
        <v>9</v>
      </c>
    </row>
    <row r="71" spans="1:13">
      <c r="A71" s="75"/>
      <c r="J71" s="16" t="s">
        <v>2325</v>
      </c>
      <c r="K71" s="16" t="s">
        <v>10</v>
      </c>
    </row>
    <row r="72" spans="1:13">
      <c r="A72" s="62">
        <v>66</v>
      </c>
      <c r="B72" s="16" t="s">
        <v>2320</v>
      </c>
      <c r="C72" s="16" t="s">
        <v>2329</v>
      </c>
      <c r="D72" s="16" t="s">
        <v>613</v>
      </c>
      <c r="E72" s="74">
        <v>38657</v>
      </c>
      <c r="F72" s="16" t="s">
        <v>2330</v>
      </c>
      <c r="G72" s="16" t="s">
        <v>2324</v>
      </c>
      <c r="H72" s="16" t="s">
        <v>2324</v>
      </c>
      <c r="I72" s="16" t="s">
        <v>2324</v>
      </c>
      <c r="J72" s="16">
        <v>1</v>
      </c>
      <c r="K72" s="24">
        <v>12146927</v>
      </c>
    </row>
    <row r="73" spans="1:13">
      <c r="A73" s="66" t="s">
        <v>9</v>
      </c>
    </row>
    <row r="74" spans="1:13">
      <c r="A74" s="73"/>
      <c r="J74" s="16" t="s">
        <v>2331</v>
      </c>
      <c r="K74" s="16" t="s">
        <v>2332</v>
      </c>
      <c r="L74" s="16" t="s">
        <v>2333</v>
      </c>
      <c r="M74" s="16" t="s">
        <v>10</v>
      </c>
    </row>
    <row r="75" spans="1:13">
      <c r="A75" s="62">
        <v>67</v>
      </c>
      <c r="B75" s="16" t="s">
        <v>2320</v>
      </c>
      <c r="C75" s="16" t="s">
        <v>2334</v>
      </c>
      <c r="D75" s="16" t="s">
        <v>2335</v>
      </c>
      <c r="E75" s="74">
        <v>38687</v>
      </c>
      <c r="F75" s="16" t="s">
        <v>2336</v>
      </c>
      <c r="G75" s="16" t="s">
        <v>2337</v>
      </c>
      <c r="H75" s="16" t="s">
        <v>2337</v>
      </c>
      <c r="I75" s="16" t="s">
        <v>2337</v>
      </c>
      <c r="J75" s="24">
        <v>14000</v>
      </c>
      <c r="K75" s="24">
        <v>10300</v>
      </c>
      <c r="L75" s="16">
        <v>26.52</v>
      </c>
      <c r="M75" s="24">
        <v>10910000</v>
      </c>
    </row>
    <row r="76" spans="1:13">
      <c r="A76" s="64" t="s">
        <v>9</v>
      </c>
    </row>
    <row r="77" spans="1:13">
      <c r="A77" s="75"/>
      <c r="J77" s="22"/>
    </row>
    <row r="78" spans="1:13">
      <c r="A78" s="62">
        <v>67</v>
      </c>
      <c r="B78" s="16" t="s">
        <v>2338</v>
      </c>
      <c r="C78" s="16" t="s">
        <v>2339</v>
      </c>
      <c r="D78" s="16" t="s">
        <v>2340</v>
      </c>
      <c r="E78" s="74">
        <v>38687</v>
      </c>
      <c r="F78" s="16" t="s">
        <v>2341</v>
      </c>
      <c r="G78" s="16" t="s">
        <v>2337</v>
      </c>
      <c r="H78" s="16" t="s">
        <v>2337</v>
      </c>
      <c r="I78" s="16" t="s">
        <v>2337</v>
      </c>
    </row>
    <row r="79" spans="1:13">
      <c r="A79" s="64" t="s">
        <v>9</v>
      </c>
    </row>
    <row r="80" spans="1:13">
      <c r="A80" s="75"/>
      <c r="F80" s="16" t="s">
        <v>2342</v>
      </c>
      <c r="J80" s="16" t="s">
        <v>10</v>
      </c>
    </row>
    <row r="81" spans="1:18">
      <c r="A81" s="62">
        <v>67</v>
      </c>
      <c r="B81" s="16" t="s">
        <v>2343</v>
      </c>
      <c r="C81" s="16" t="s">
        <v>2344</v>
      </c>
      <c r="D81" s="16" t="s">
        <v>2345</v>
      </c>
      <c r="E81" s="74">
        <v>38687</v>
      </c>
      <c r="F81" s="16" t="s">
        <v>2346</v>
      </c>
      <c r="G81" s="16" t="s">
        <v>2337</v>
      </c>
      <c r="H81" s="16" t="s">
        <v>2337</v>
      </c>
      <c r="I81" s="16" t="s">
        <v>2337</v>
      </c>
      <c r="J81" s="24">
        <v>2752000</v>
      </c>
    </row>
    <row r="82" spans="1:18">
      <c r="A82" s="64" t="s">
        <v>9</v>
      </c>
      <c r="F82" s="16" t="s">
        <v>2347</v>
      </c>
    </row>
    <row r="83" spans="1:18">
      <c r="A83" s="75"/>
      <c r="J83" s="16" t="s">
        <v>2348</v>
      </c>
      <c r="K83" s="16" t="s">
        <v>2349</v>
      </c>
      <c r="L83" s="16" t="s">
        <v>2350</v>
      </c>
      <c r="M83" s="16" t="s">
        <v>2351</v>
      </c>
      <c r="N83" s="16" t="s">
        <v>10</v>
      </c>
    </row>
    <row r="84" spans="1:18">
      <c r="A84" s="62">
        <v>67</v>
      </c>
      <c r="B84" s="16" t="s">
        <v>2352</v>
      </c>
      <c r="C84" s="16" t="s">
        <v>2353</v>
      </c>
      <c r="D84" s="16" t="s">
        <v>2354</v>
      </c>
      <c r="E84" s="74">
        <v>38687</v>
      </c>
      <c r="F84" s="16" t="s">
        <v>2355</v>
      </c>
      <c r="G84" s="16" t="s">
        <v>2337</v>
      </c>
      <c r="H84" s="16" t="s">
        <v>2337</v>
      </c>
      <c r="I84" s="16" t="s">
        <v>2337</v>
      </c>
      <c r="J84" s="16">
        <v>216.13</v>
      </c>
      <c r="K84" s="24">
        <v>59859</v>
      </c>
      <c r="L84" s="24">
        <v>20907</v>
      </c>
      <c r="M84" s="24">
        <v>7900</v>
      </c>
      <c r="N84" s="24">
        <v>37270000</v>
      </c>
      <c r="P84" s="24"/>
      <c r="Q84" s="24"/>
      <c r="R84" s="24"/>
    </row>
    <row r="85" spans="1:18">
      <c r="A85" s="64" t="s">
        <v>9</v>
      </c>
    </row>
    <row r="86" spans="1:18">
      <c r="A86" s="75"/>
    </row>
    <row r="87" spans="1:18">
      <c r="A87" s="62">
        <v>67</v>
      </c>
      <c r="B87" s="16" t="s">
        <v>2356</v>
      </c>
      <c r="C87" s="16" t="s">
        <v>2357</v>
      </c>
      <c r="D87" s="16" t="s">
        <v>2358</v>
      </c>
      <c r="E87" s="74">
        <v>38687</v>
      </c>
      <c r="F87" s="16" t="s">
        <v>2359</v>
      </c>
      <c r="G87" s="16" t="s">
        <v>2337</v>
      </c>
      <c r="H87" s="16" t="s">
        <v>2337</v>
      </c>
      <c r="I87" s="16" t="s">
        <v>2337</v>
      </c>
    </row>
    <row r="88" spans="1:18">
      <c r="A88" s="64" t="s">
        <v>9</v>
      </c>
    </row>
    <row r="89" spans="1:18">
      <c r="A89" s="75"/>
      <c r="J89" s="16" t="s">
        <v>2360</v>
      </c>
      <c r="K89" s="49" t="s">
        <v>2361</v>
      </c>
      <c r="L89" s="16" t="s">
        <v>10</v>
      </c>
    </row>
    <row r="90" spans="1:18">
      <c r="A90" s="62">
        <v>67</v>
      </c>
      <c r="B90" s="16" t="s">
        <v>2362</v>
      </c>
      <c r="C90" s="16" t="s">
        <v>2363</v>
      </c>
      <c r="D90" s="16" t="s">
        <v>2364</v>
      </c>
      <c r="E90" s="74">
        <v>38687</v>
      </c>
      <c r="F90" s="76" t="s">
        <v>2365</v>
      </c>
      <c r="G90" s="16" t="s">
        <v>2337</v>
      </c>
      <c r="H90" s="16" t="s">
        <v>2337</v>
      </c>
      <c r="I90" s="16" t="s">
        <v>2337</v>
      </c>
      <c r="J90" s="16" t="s">
        <v>2366</v>
      </c>
      <c r="K90" s="16">
        <f>(4.9 + 2.4)/2</f>
        <v>3.6500000000000004</v>
      </c>
      <c r="L90" s="24">
        <v>65720000</v>
      </c>
    </row>
    <row r="91" spans="1:18">
      <c r="A91" s="64" t="s">
        <v>9</v>
      </c>
      <c r="F91" s="76"/>
    </row>
    <row r="92" spans="1:18" s="22" customFormat="1">
      <c r="A92" s="75"/>
      <c r="B92" s="16"/>
      <c r="C92" s="16"/>
      <c r="D92" s="16"/>
      <c r="E92" s="16"/>
      <c r="F92" s="76"/>
      <c r="G92" s="16"/>
      <c r="H92" s="16"/>
      <c r="I92" s="16"/>
      <c r="J92" s="22" t="s">
        <v>2367</v>
      </c>
      <c r="K92" s="22" t="s">
        <v>2368</v>
      </c>
      <c r="L92" s="22" t="s">
        <v>2369</v>
      </c>
      <c r="M92" s="22" t="s">
        <v>10</v>
      </c>
    </row>
    <row r="93" spans="1:18">
      <c r="A93" s="62">
        <v>67</v>
      </c>
      <c r="B93" s="22" t="s">
        <v>2370</v>
      </c>
      <c r="C93" s="22" t="s">
        <v>2371</v>
      </c>
      <c r="D93" s="22" t="s">
        <v>2372</v>
      </c>
      <c r="E93" s="77">
        <v>38687</v>
      </c>
      <c r="F93" s="78" t="s">
        <v>2373</v>
      </c>
      <c r="G93" s="22" t="s">
        <v>2337</v>
      </c>
      <c r="H93" s="22" t="s">
        <v>2337</v>
      </c>
      <c r="I93" s="22" t="s">
        <v>2374</v>
      </c>
      <c r="J93" s="16">
        <v>787</v>
      </c>
      <c r="K93" s="16" t="s">
        <v>2375</v>
      </c>
      <c r="L93" s="16" t="s">
        <v>2376</v>
      </c>
      <c r="M93" s="24">
        <v>37700000</v>
      </c>
    </row>
    <row r="94" spans="1:18">
      <c r="A94" s="64" t="s">
        <v>9</v>
      </c>
      <c r="F94" s="76"/>
    </row>
    <row r="95" spans="1:18">
      <c r="A95" s="75"/>
      <c r="F95" s="76"/>
      <c r="J95" s="16" t="s">
        <v>2377</v>
      </c>
      <c r="K95" s="16" t="s">
        <v>2378</v>
      </c>
      <c r="L95" s="16" t="s">
        <v>2379</v>
      </c>
      <c r="M95" s="16" t="s">
        <v>10</v>
      </c>
    </row>
    <row r="96" spans="1:18">
      <c r="A96" s="62">
        <v>67</v>
      </c>
      <c r="B96" s="16" t="s">
        <v>2380</v>
      </c>
      <c r="C96" s="16" t="s">
        <v>2381</v>
      </c>
      <c r="D96" s="16" t="s">
        <v>2382</v>
      </c>
      <c r="E96" s="74">
        <v>38687</v>
      </c>
      <c r="F96" s="76" t="s">
        <v>2383</v>
      </c>
      <c r="G96" s="16" t="s">
        <v>2337</v>
      </c>
      <c r="H96" s="16" t="s">
        <v>2337</v>
      </c>
      <c r="I96" s="16" t="s">
        <v>2337</v>
      </c>
      <c r="J96" s="16">
        <v>42</v>
      </c>
      <c r="K96" s="16">
        <v>13</v>
      </c>
      <c r="L96" s="16">
        <v>17</v>
      </c>
      <c r="M96" s="24">
        <v>2500000</v>
      </c>
    </row>
    <row r="97" spans="1:19">
      <c r="A97" s="64" t="s">
        <v>9</v>
      </c>
      <c r="F97" s="76"/>
    </row>
    <row r="98" spans="1:19">
      <c r="A98" s="75"/>
      <c r="F98" s="76"/>
      <c r="J98" s="16" t="s">
        <v>2384</v>
      </c>
      <c r="K98" s="16" t="s">
        <v>2385</v>
      </c>
      <c r="L98" s="16" t="s">
        <v>2386</v>
      </c>
      <c r="M98" s="16" t="s">
        <v>10</v>
      </c>
    </row>
    <row r="99" spans="1:19">
      <c r="A99" s="62">
        <v>67</v>
      </c>
      <c r="B99" s="16" t="s">
        <v>2387</v>
      </c>
      <c r="C99" s="16" t="s">
        <v>2388</v>
      </c>
      <c r="D99" s="16" t="s">
        <v>2389</v>
      </c>
      <c r="E99" s="74">
        <v>38687</v>
      </c>
      <c r="F99" s="16" t="s">
        <v>2390</v>
      </c>
      <c r="G99" s="16" t="s">
        <v>2337</v>
      </c>
      <c r="H99" s="16" t="s">
        <v>2337</v>
      </c>
      <c r="I99" s="16" t="s">
        <v>2337</v>
      </c>
      <c r="J99" s="16">
        <v>3.5</v>
      </c>
      <c r="K99" s="24">
        <v>4555</v>
      </c>
      <c r="L99" s="24">
        <v>21200</v>
      </c>
      <c r="M99" s="24">
        <v>7400000</v>
      </c>
      <c r="P99" s="24"/>
      <c r="Q99" s="24"/>
      <c r="R99" s="24"/>
    </row>
    <row r="100" spans="1:19">
      <c r="A100" s="64" t="s">
        <v>9</v>
      </c>
      <c r="F100" s="76"/>
    </row>
    <row r="101" spans="1:19">
      <c r="A101" s="75"/>
      <c r="J101" s="16" t="s">
        <v>2391</v>
      </c>
      <c r="K101" s="16" t="s">
        <v>10</v>
      </c>
    </row>
    <row r="102" spans="1:19">
      <c r="A102" s="62">
        <v>67</v>
      </c>
      <c r="B102" s="16" t="s">
        <v>2387</v>
      </c>
      <c r="C102" s="16" t="s">
        <v>2392</v>
      </c>
      <c r="D102" s="16" t="s">
        <v>2393</v>
      </c>
      <c r="E102" s="74">
        <v>38687</v>
      </c>
      <c r="F102" s="16" t="s">
        <v>2394</v>
      </c>
      <c r="G102" s="16" t="s">
        <v>2337</v>
      </c>
      <c r="H102" s="16" t="s">
        <v>2337</v>
      </c>
      <c r="I102" s="16" t="s">
        <v>2337</v>
      </c>
      <c r="J102" s="16">
        <v>1</v>
      </c>
      <c r="K102" s="24">
        <v>13820000</v>
      </c>
    </row>
    <row r="103" spans="1:19">
      <c r="A103" s="64" t="s">
        <v>9</v>
      </c>
    </row>
    <row r="104" spans="1:19">
      <c r="A104" s="75"/>
      <c r="J104" s="16" t="s">
        <v>2391</v>
      </c>
      <c r="K104" s="16" t="s">
        <v>2395</v>
      </c>
      <c r="L104" s="16" t="s">
        <v>2396</v>
      </c>
      <c r="M104" s="16" t="s">
        <v>2397</v>
      </c>
      <c r="N104" s="16" t="s">
        <v>2398</v>
      </c>
      <c r="O104" s="16" t="s">
        <v>2399</v>
      </c>
      <c r="P104" s="16" t="s">
        <v>2400</v>
      </c>
      <c r="Q104" s="16" t="s">
        <v>10</v>
      </c>
    </row>
    <row r="105" spans="1:19">
      <c r="A105" s="62">
        <v>67</v>
      </c>
      <c r="B105" s="16" t="s">
        <v>2401</v>
      </c>
      <c r="C105" s="16" t="s">
        <v>2402</v>
      </c>
      <c r="D105" s="16" t="s">
        <v>2403</v>
      </c>
      <c r="E105" s="74">
        <v>38687</v>
      </c>
      <c r="F105" s="16" t="s">
        <v>2404</v>
      </c>
      <c r="G105" s="16" t="s">
        <v>2337</v>
      </c>
      <c r="H105" s="16" t="s">
        <v>2337</v>
      </c>
      <c r="I105" s="16" t="s">
        <v>2337</v>
      </c>
      <c r="J105" s="16">
        <v>1</v>
      </c>
      <c r="K105" s="16">
        <v>224000</v>
      </c>
      <c r="L105" s="16">
        <v>42000</v>
      </c>
      <c r="M105" s="24">
        <v>36000</v>
      </c>
      <c r="N105" s="24">
        <v>29437</v>
      </c>
      <c r="O105" s="24">
        <v>12939</v>
      </c>
      <c r="P105" s="24">
        <v>15505</v>
      </c>
      <c r="Q105" s="24">
        <v>44000000</v>
      </c>
    </row>
    <row r="106" spans="1:19">
      <c r="A106" s="66" t="s">
        <v>9</v>
      </c>
    </row>
    <row r="107" spans="1:19">
      <c r="A107" s="73"/>
      <c r="J107" s="16" t="s">
        <v>2405</v>
      </c>
      <c r="K107" s="16" t="s">
        <v>2406</v>
      </c>
      <c r="L107" s="16" t="s">
        <v>2407</v>
      </c>
    </row>
    <row r="108" spans="1:19">
      <c r="A108" s="62">
        <v>73</v>
      </c>
      <c r="B108" s="16" t="s">
        <v>2408</v>
      </c>
      <c r="C108" s="16" t="s">
        <v>2409</v>
      </c>
      <c r="D108" s="16" t="s">
        <v>2410</v>
      </c>
      <c r="E108" s="16">
        <v>2011</v>
      </c>
      <c r="G108" s="16" t="s">
        <v>2411</v>
      </c>
      <c r="H108" s="16" t="s">
        <v>2411</v>
      </c>
      <c r="I108" s="16" t="s">
        <v>2411</v>
      </c>
      <c r="J108" s="16">
        <v>1</v>
      </c>
      <c r="K108" s="16">
        <v>1392</v>
      </c>
      <c r="L108" s="24">
        <v>22460000</v>
      </c>
    </row>
    <row r="109" spans="1:19">
      <c r="A109" s="64" t="s">
        <v>9</v>
      </c>
      <c r="J109" s="16" t="s">
        <v>2412</v>
      </c>
    </row>
    <row r="110" spans="1:19">
      <c r="A110" s="75"/>
      <c r="J110" s="16" t="s">
        <v>2413</v>
      </c>
      <c r="K110" s="16" t="s">
        <v>2414</v>
      </c>
      <c r="L110" s="16" t="s">
        <v>10</v>
      </c>
    </row>
    <row r="111" spans="1:19">
      <c r="A111" s="62">
        <v>73</v>
      </c>
      <c r="B111" s="16" t="s">
        <v>2408</v>
      </c>
      <c r="C111" s="16" t="s">
        <v>2415</v>
      </c>
      <c r="D111" s="16" t="s">
        <v>2416</v>
      </c>
      <c r="E111" s="16">
        <v>2011</v>
      </c>
      <c r="G111" s="16" t="s">
        <v>2411</v>
      </c>
      <c r="H111" s="16" t="s">
        <v>2411</v>
      </c>
      <c r="I111" s="16" t="s">
        <v>2411</v>
      </c>
      <c r="J111" s="16">
        <v>25</v>
      </c>
      <c r="K111" s="16">
        <v>2500</v>
      </c>
      <c r="L111" s="24">
        <v>17094800</v>
      </c>
      <c r="S111" s="24"/>
    </row>
    <row r="112" spans="1:19">
      <c r="A112" s="64" t="s">
        <v>9</v>
      </c>
    </row>
    <row r="113" spans="1:27">
      <c r="A113" s="75"/>
      <c r="J113" s="16" t="s">
        <v>10</v>
      </c>
    </row>
    <row r="114" spans="1:27">
      <c r="A114" s="62">
        <v>73</v>
      </c>
      <c r="B114" s="16" t="s">
        <v>2408</v>
      </c>
      <c r="C114" s="16" t="s">
        <v>2417</v>
      </c>
      <c r="D114" s="16" t="s">
        <v>2418</v>
      </c>
      <c r="E114" s="16">
        <v>2011</v>
      </c>
      <c r="G114" s="16" t="s">
        <v>2411</v>
      </c>
      <c r="H114" s="16" t="s">
        <v>2411</v>
      </c>
      <c r="I114" s="16" t="s">
        <v>2411</v>
      </c>
      <c r="J114" s="24">
        <v>22070000</v>
      </c>
    </row>
    <row r="115" spans="1:27">
      <c r="A115" s="64" t="s">
        <v>9</v>
      </c>
    </row>
    <row r="116" spans="1:27">
      <c r="A116" s="75"/>
      <c r="J116" s="16" t="s">
        <v>10</v>
      </c>
    </row>
    <row r="117" spans="1:27">
      <c r="A117" s="62">
        <v>73</v>
      </c>
      <c r="B117" s="16" t="s">
        <v>2408</v>
      </c>
      <c r="C117" s="16" t="s">
        <v>2419</v>
      </c>
      <c r="D117" s="16" t="s">
        <v>2420</v>
      </c>
      <c r="E117" s="16">
        <v>2011</v>
      </c>
      <c r="G117" s="16" t="s">
        <v>2411</v>
      </c>
      <c r="H117" s="16" t="s">
        <v>2411</v>
      </c>
      <c r="I117" s="16" t="s">
        <v>2411</v>
      </c>
      <c r="J117" s="24">
        <v>18840000</v>
      </c>
    </row>
    <row r="118" spans="1:27">
      <c r="A118" s="64" t="s">
        <v>9</v>
      </c>
    </row>
    <row r="119" spans="1:27">
      <c r="A119" s="75"/>
      <c r="J119" s="16" t="s">
        <v>10</v>
      </c>
    </row>
    <row r="120" spans="1:27">
      <c r="A120" s="62">
        <v>73</v>
      </c>
      <c r="B120" s="16" t="s">
        <v>2408</v>
      </c>
      <c r="C120" s="16" t="s">
        <v>2421</v>
      </c>
      <c r="D120" s="16" t="s">
        <v>2422</v>
      </c>
      <c r="E120" s="16">
        <v>2011</v>
      </c>
      <c r="G120" s="16" t="s">
        <v>2411</v>
      </c>
      <c r="H120" s="16" t="s">
        <v>2411</v>
      </c>
      <c r="I120" s="16" t="s">
        <v>2411</v>
      </c>
      <c r="J120" s="24">
        <v>22450000</v>
      </c>
    </row>
    <row r="121" spans="1:27">
      <c r="A121" s="64" t="s">
        <v>9</v>
      </c>
    </row>
    <row r="122" spans="1:27">
      <c r="A122" s="75"/>
      <c r="J122" s="16" t="s">
        <v>10</v>
      </c>
    </row>
    <row r="123" spans="1:27">
      <c r="A123" s="62">
        <v>73</v>
      </c>
      <c r="B123" s="16" t="s">
        <v>2423</v>
      </c>
      <c r="C123" s="16" t="s">
        <v>2424</v>
      </c>
      <c r="D123" s="16" t="s">
        <v>939</v>
      </c>
      <c r="E123" s="16">
        <v>2011</v>
      </c>
      <c r="G123" s="16" t="s">
        <v>2411</v>
      </c>
      <c r="H123" s="16" t="s">
        <v>2411</v>
      </c>
      <c r="I123" s="16" t="s">
        <v>2411</v>
      </c>
      <c r="J123" s="24">
        <v>68385000</v>
      </c>
    </row>
    <row r="124" spans="1:27">
      <c r="A124" s="66" t="s">
        <v>9</v>
      </c>
    </row>
    <row r="125" spans="1:27" s="22" customFormat="1">
      <c r="A125" s="73"/>
      <c r="K125" s="22" t="s">
        <v>2425</v>
      </c>
      <c r="L125" s="22" t="s">
        <v>2426</v>
      </c>
      <c r="M125" s="22" t="s">
        <v>2427</v>
      </c>
      <c r="N125" s="22" t="s">
        <v>2428</v>
      </c>
      <c r="O125" s="22" t="s">
        <v>2429</v>
      </c>
      <c r="P125" s="22" t="s">
        <v>2430</v>
      </c>
      <c r="Q125" s="22" t="s">
        <v>2431</v>
      </c>
      <c r="R125" s="22" t="s">
        <v>2432</v>
      </c>
      <c r="S125" s="22" t="s">
        <v>2433</v>
      </c>
      <c r="V125" s="22" t="s">
        <v>2434</v>
      </c>
      <c r="W125" s="22" t="s">
        <v>2435</v>
      </c>
      <c r="X125" s="22" t="s">
        <v>2436</v>
      </c>
      <c r="Y125" s="22" t="s">
        <v>2437</v>
      </c>
      <c r="Z125" s="22" t="s">
        <v>2438</v>
      </c>
    </row>
    <row r="126" spans="1:27" s="22" customFormat="1">
      <c r="A126" s="62">
        <v>79</v>
      </c>
      <c r="B126" s="22" t="s">
        <v>1564</v>
      </c>
      <c r="C126" s="22" t="s">
        <v>2439</v>
      </c>
      <c r="D126" s="22" t="s">
        <v>2440</v>
      </c>
      <c r="E126" s="22">
        <v>2012</v>
      </c>
      <c r="F126" s="79" t="s">
        <v>2441</v>
      </c>
      <c r="G126" s="22" t="s">
        <v>2442</v>
      </c>
      <c r="H126" s="22" t="s">
        <v>2442</v>
      </c>
      <c r="I126" s="22" t="s">
        <v>2442</v>
      </c>
      <c r="K126" s="22">
        <v>10687</v>
      </c>
      <c r="L126" s="22">
        <v>17</v>
      </c>
      <c r="M126" s="22">
        <v>18</v>
      </c>
      <c r="N126" s="22">
        <v>100</v>
      </c>
      <c r="O126" s="22">
        <v>13</v>
      </c>
      <c r="P126" s="22">
        <v>80</v>
      </c>
      <c r="Q126" s="22">
        <v>28</v>
      </c>
      <c r="R126" s="22">
        <v>42</v>
      </c>
      <c r="S126" s="22">
        <v>24</v>
      </c>
      <c r="V126" s="22">
        <v>276</v>
      </c>
      <c r="W126" s="22">
        <v>2</v>
      </c>
      <c r="X126" s="22">
        <v>157</v>
      </c>
      <c r="Y126" s="22">
        <v>22.960999999999999</v>
      </c>
      <c r="Z126" s="22">
        <v>11.002000000000001</v>
      </c>
    </row>
    <row r="127" spans="1:27" s="22" customFormat="1">
      <c r="A127" s="64" t="s">
        <v>9</v>
      </c>
      <c r="F127" s="79"/>
    </row>
    <row r="128" spans="1:27" s="22" customFormat="1">
      <c r="A128" s="75"/>
      <c r="J128" s="22" t="s">
        <v>2443</v>
      </c>
      <c r="K128" s="22" t="s">
        <v>2444</v>
      </c>
      <c r="L128" s="22" t="s">
        <v>2445</v>
      </c>
      <c r="M128" s="22" t="s">
        <v>2446</v>
      </c>
      <c r="N128" s="22" t="s">
        <v>2447</v>
      </c>
      <c r="O128" s="22" t="s">
        <v>2448</v>
      </c>
      <c r="P128" s="22" t="s">
        <v>2449</v>
      </c>
      <c r="Q128" s="22" t="s">
        <v>2450</v>
      </c>
      <c r="R128" s="22" t="s">
        <v>2451</v>
      </c>
      <c r="S128" s="22" t="s">
        <v>2452</v>
      </c>
      <c r="V128" s="22" t="s">
        <v>2453</v>
      </c>
      <c r="W128" s="22" t="s">
        <v>2454</v>
      </c>
      <c r="X128" s="22" t="s">
        <v>2455</v>
      </c>
      <c r="Y128" s="22" t="s">
        <v>2456</v>
      </c>
      <c r="Z128" s="22" t="s">
        <v>2437</v>
      </c>
      <c r="AA128" s="22" t="s">
        <v>2438</v>
      </c>
    </row>
    <row r="129" spans="1:55" s="22" customFormat="1">
      <c r="A129" s="62">
        <v>79</v>
      </c>
      <c r="B129" s="22" t="s">
        <v>1564</v>
      </c>
      <c r="C129" s="22" t="s">
        <v>2457</v>
      </c>
      <c r="D129" s="22" t="s">
        <v>2458</v>
      </c>
      <c r="E129" s="22">
        <v>2012</v>
      </c>
      <c r="F129" s="79" t="s">
        <v>2459</v>
      </c>
      <c r="G129" s="22" t="s">
        <v>2442</v>
      </c>
      <c r="H129" s="22" t="s">
        <v>2442</v>
      </c>
      <c r="I129" s="22" t="s">
        <v>2442</v>
      </c>
      <c r="J129" s="22">
        <v>1</v>
      </c>
      <c r="K129" s="22">
        <v>1</v>
      </c>
      <c r="L129" s="22">
        <v>72</v>
      </c>
      <c r="M129" s="22">
        <v>113</v>
      </c>
      <c r="N129" s="22">
        <v>307</v>
      </c>
      <c r="O129" s="22">
        <v>6</v>
      </c>
      <c r="P129" s="22">
        <v>4</v>
      </c>
      <c r="Q129" s="22">
        <v>3</v>
      </c>
      <c r="R129" s="22">
        <v>100</v>
      </c>
      <c r="S129" s="22">
        <v>55</v>
      </c>
      <c r="V129" s="22">
        <v>9935</v>
      </c>
      <c r="W129" s="22">
        <v>2950</v>
      </c>
      <c r="X129" s="22">
        <v>340</v>
      </c>
      <c r="Y129" s="22">
        <v>16</v>
      </c>
      <c r="Z129" s="22">
        <v>59.584000000000003</v>
      </c>
      <c r="AA129" s="22">
        <v>12.335000000000001</v>
      </c>
    </row>
    <row r="130" spans="1:55" s="22" customFormat="1">
      <c r="A130" s="64" t="s">
        <v>9</v>
      </c>
    </row>
    <row r="131" spans="1:55" s="22" customFormat="1">
      <c r="A131" s="75"/>
      <c r="J131" s="22" t="s">
        <v>2443</v>
      </c>
      <c r="K131" s="22" t="s">
        <v>2460</v>
      </c>
      <c r="L131" s="22" t="s">
        <v>2461</v>
      </c>
      <c r="M131" s="22" t="s">
        <v>2462</v>
      </c>
      <c r="N131" s="22" t="s">
        <v>2463</v>
      </c>
      <c r="O131" s="22" t="s">
        <v>2464</v>
      </c>
      <c r="P131" s="22" t="s">
        <v>2465</v>
      </c>
      <c r="Q131" s="22" t="s">
        <v>2466</v>
      </c>
      <c r="R131" s="22" t="s">
        <v>2467</v>
      </c>
      <c r="S131" s="22" t="s">
        <v>2468</v>
      </c>
      <c r="T131" s="22" t="s">
        <v>2469</v>
      </c>
      <c r="U131" s="22" t="s">
        <v>2470</v>
      </c>
      <c r="V131" s="22" t="s">
        <v>2471</v>
      </c>
      <c r="W131" s="22" t="s">
        <v>2472</v>
      </c>
      <c r="X131" s="22" t="s">
        <v>2473</v>
      </c>
      <c r="Y131" s="22" t="s">
        <v>2474</v>
      </c>
      <c r="Z131" s="22" t="s">
        <v>2475</v>
      </c>
      <c r="AA131" s="22" t="s">
        <v>2476</v>
      </c>
      <c r="AB131" s="22" t="s">
        <v>2477</v>
      </c>
      <c r="AC131" s="22" t="s">
        <v>2478</v>
      </c>
      <c r="AD131" s="22" t="s">
        <v>2479</v>
      </c>
      <c r="AE131" s="22" t="s">
        <v>2480</v>
      </c>
      <c r="AF131" s="22" t="s">
        <v>2481</v>
      </c>
      <c r="AG131" s="22" t="s">
        <v>2482</v>
      </c>
      <c r="AH131" s="22" t="s">
        <v>2483</v>
      </c>
      <c r="AI131" s="22" t="s">
        <v>2437</v>
      </c>
      <c r="AJ131" s="22" t="s">
        <v>2438</v>
      </c>
    </row>
    <row r="132" spans="1:55" s="22" customFormat="1">
      <c r="A132" s="62">
        <v>79</v>
      </c>
      <c r="B132" s="22" t="s">
        <v>1564</v>
      </c>
      <c r="C132" s="22" t="s">
        <v>2484</v>
      </c>
      <c r="D132" s="22" t="s">
        <v>2485</v>
      </c>
      <c r="E132" s="22">
        <v>2012</v>
      </c>
      <c r="F132" s="79" t="s">
        <v>2486</v>
      </c>
      <c r="G132" s="22" t="s">
        <v>2442</v>
      </c>
      <c r="H132" s="22" t="s">
        <v>2442</v>
      </c>
      <c r="I132" s="22" t="s">
        <v>2442</v>
      </c>
      <c r="J132" s="22">
        <v>1</v>
      </c>
      <c r="K132" s="22">
        <v>80452</v>
      </c>
      <c r="L132" s="22">
        <v>50200</v>
      </c>
      <c r="M132" s="22">
        <v>30252</v>
      </c>
      <c r="N132" s="22">
        <v>7481</v>
      </c>
      <c r="O132" s="22">
        <v>3500</v>
      </c>
      <c r="P132" s="22">
        <v>4341</v>
      </c>
      <c r="Q132" s="22">
        <v>2889</v>
      </c>
      <c r="R132" s="22">
        <v>322</v>
      </c>
      <c r="S132" s="22">
        <v>2567</v>
      </c>
      <c r="T132" s="22">
        <v>26162</v>
      </c>
      <c r="U132" s="22">
        <v>48</v>
      </c>
      <c r="V132" s="22">
        <v>1759945</v>
      </c>
      <c r="W132" s="22">
        <v>17751</v>
      </c>
      <c r="X132" s="22">
        <v>10756</v>
      </c>
      <c r="Y132" s="22">
        <v>6995</v>
      </c>
      <c r="Z132" s="22">
        <v>42895</v>
      </c>
      <c r="AA132" s="22">
        <v>25884</v>
      </c>
      <c r="AB132" s="22">
        <v>17011</v>
      </c>
      <c r="AC132" s="22">
        <v>5868</v>
      </c>
      <c r="AD132" s="22">
        <v>3977</v>
      </c>
      <c r="AE132" s="22">
        <v>1891</v>
      </c>
      <c r="AF132" s="22">
        <v>3992</v>
      </c>
      <c r="AG132" s="22">
        <v>2558</v>
      </c>
      <c r="AH132" s="22">
        <v>1436</v>
      </c>
      <c r="AI132" s="22">
        <v>29.3</v>
      </c>
      <c r="AJ132" s="22">
        <v>11.2</v>
      </c>
    </row>
    <row r="133" spans="1:55" s="22" customFormat="1">
      <c r="A133" s="64" t="s">
        <v>9</v>
      </c>
    </row>
    <row r="134" spans="1:55" s="22" customFormat="1">
      <c r="A134" s="75"/>
      <c r="J134" s="22" t="s">
        <v>2443</v>
      </c>
      <c r="K134" s="22" t="s">
        <v>2487</v>
      </c>
      <c r="L134" s="22" t="s">
        <v>2488</v>
      </c>
      <c r="M134" s="22" t="s">
        <v>2437</v>
      </c>
      <c r="N134" s="22" t="s">
        <v>2438</v>
      </c>
    </row>
    <row r="135" spans="1:55" s="22" customFormat="1">
      <c r="A135" s="62">
        <v>79</v>
      </c>
      <c r="B135" s="22" t="s">
        <v>1564</v>
      </c>
      <c r="C135" s="22" t="s">
        <v>2489</v>
      </c>
      <c r="D135" s="22" t="s">
        <v>2490</v>
      </c>
      <c r="E135" s="22">
        <v>2012</v>
      </c>
      <c r="F135" s="79" t="s">
        <v>2491</v>
      </c>
      <c r="G135" s="22" t="s">
        <v>2442</v>
      </c>
      <c r="H135" s="22" t="s">
        <v>2442</v>
      </c>
      <c r="I135" s="22" t="s">
        <v>2442</v>
      </c>
      <c r="J135" s="22">
        <v>1</v>
      </c>
      <c r="K135" s="22">
        <v>1</v>
      </c>
      <c r="L135" s="22">
        <v>80</v>
      </c>
      <c r="M135" s="22">
        <v>27.687999999999999</v>
      </c>
      <c r="N135" s="22">
        <v>18.963999999999999</v>
      </c>
    </row>
    <row r="136" spans="1:55" s="22" customFormat="1">
      <c r="A136" s="64" t="s">
        <v>9</v>
      </c>
    </row>
    <row r="137" spans="1:55" s="22" customFormat="1">
      <c r="A137" s="75"/>
      <c r="J137" s="22" t="s">
        <v>2443</v>
      </c>
      <c r="K137" s="22" t="s">
        <v>2492</v>
      </c>
      <c r="L137" s="22" t="s">
        <v>2493</v>
      </c>
      <c r="M137" s="22" t="s">
        <v>2494</v>
      </c>
      <c r="N137" s="22" t="s">
        <v>2437</v>
      </c>
      <c r="O137" s="22" t="s">
        <v>2438</v>
      </c>
    </row>
    <row r="138" spans="1:55" s="22" customFormat="1">
      <c r="A138" s="62">
        <v>79</v>
      </c>
      <c r="B138" s="22" t="s">
        <v>1564</v>
      </c>
      <c r="C138" s="22" t="s">
        <v>2495</v>
      </c>
      <c r="D138" s="22" t="s">
        <v>2496</v>
      </c>
      <c r="E138" s="22">
        <v>2012</v>
      </c>
      <c r="F138" s="79" t="s">
        <v>2497</v>
      </c>
      <c r="G138" s="22" t="s">
        <v>2442</v>
      </c>
      <c r="H138" s="22" t="s">
        <v>2442</v>
      </c>
      <c r="I138" s="22" t="s">
        <v>2442</v>
      </c>
      <c r="J138" s="22">
        <v>1</v>
      </c>
      <c r="K138" s="22">
        <v>1</v>
      </c>
      <c r="L138" s="22">
        <v>1</v>
      </c>
      <c r="M138" s="22">
        <v>1</v>
      </c>
      <c r="N138" s="22">
        <v>103.553</v>
      </c>
      <c r="O138" s="22">
        <v>22.725000000000001</v>
      </c>
    </row>
    <row r="139" spans="1:55" s="22" customFormat="1">
      <c r="A139" s="64" t="s">
        <v>9</v>
      </c>
    </row>
    <row r="140" spans="1:55" s="22" customFormat="1">
      <c r="A140" s="64"/>
      <c r="J140" s="22" t="s">
        <v>2498</v>
      </c>
      <c r="K140" s="22" t="s">
        <v>2437</v>
      </c>
      <c r="L140" s="22" t="s">
        <v>2438</v>
      </c>
    </row>
    <row r="141" spans="1:55" s="22" customFormat="1">
      <c r="A141" s="62">
        <v>79</v>
      </c>
      <c r="B141" s="22" t="s">
        <v>1564</v>
      </c>
      <c r="C141" s="22" t="s">
        <v>2499</v>
      </c>
      <c r="D141" s="22" t="s">
        <v>2500</v>
      </c>
      <c r="E141" s="22">
        <v>2012</v>
      </c>
      <c r="F141" s="79" t="s">
        <v>2501</v>
      </c>
      <c r="G141" s="22" t="s">
        <v>2442</v>
      </c>
      <c r="H141" s="22" t="s">
        <v>2442</v>
      </c>
      <c r="I141" s="22" t="s">
        <v>2442</v>
      </c>
      <c r="J141" s="22">
        <v>1</v>
      </c>
      <c r="K141" s="22">
        <v>41.856999999999999</v>
      </c>
      <c r="L141" s="22">
        <v>14.992000000000001</v>
      </c>
    </row>
    <row r="142" spans="1:55" s="22" customFormat="1">
      <c r="A142" s="66" t="s">
        <v>9</v>
      </c>
    </row>
    <row r="143" spans="1:55">
      <c r="J143" s="16" t="s">
        <v>2502</v>
      </c>
      <c r="K143" s="16" t="s">
        <v>2503</v>
      </c>
      <c r="L143" s="16" t="s">
        <v>2504</v>
      </c>
      <c r="M143" s="16" t="s">
        <v>2505</v>
      </c>
      <c r="N143" s="16" t="s">
        <v>2506</v>
      </c>
      <c r="O143" s="16" t="s">
        <v>2507</v>
      </c>
      <c r="P143" s="16" t="s">
        <v>2508</v>
      </c>
      <c r="Q143" s="16" t="s">
        <v>2509</v>
      </c>
      <c r="R143" s="16" t="s">
        <v>2510</v>
      </c>
      <c r="S143" s="16" t="s">
        <v>2511</v>
      </c>
      <c r="T143" s="16" t="s">
        <v>2512</v>
      </c>
      <c r="U143" s="16" t="s">
        <v>2513</v>
      </c>
      <c r="V143" s="16" t="s">
        <v>2514</v>
      </c>
      <c r="W143" s="16" t="s">
        <v>2515</v>
      </c>
      <c r="X143" s="16" t="s">
        <v>2516</v>
      </c>
      <c r="Y143" s="16" t="s">
        <v>2517</v>
      </c>
      <c r="Z143" s="16" t="s">
        <v>2518</v>
      </c>
      <c r="AA143" s="16" t="s">
        <v>2519</v>
      </c>
      <c r="AB143" s="16" t="s">
        <v>2520</v>
      </c>
      <c r="AC143" s="16" t="s">
        <v>2521</v>
      </c>
      <c r="AD143" s="16" t="s">
        <v>2522</v>
      </c>
      <c r="AE143" s="16" t="s">
        <v>2523</v>
      </c>
      <c r="AF143" s="16" t="s">
        <v>2524</v>
      </c>
      <c r="AG143" s="16" t="s">
        <v>2525</v>
      </c>
      <c r="AH143" s="16" t="s">
        <v>2526</v>
      </c>
      <c r="AI143" s="16" t="s">
        <v>2527</v>
      </c>
      <c r="AJ143" s="16" t="s">
        <v>2528</v>
      </c>
      <c r="AK143" s="16" t="s">
        <v>2529</v>
      </c>
      <c r="AL143" s="16" t="s">
        <v>2530</v>
      </c>
      <c r="AM143" s="16" t="s">
        <v>2531</v>
      </c>
      <c r="AN143" s="16" t="s">
        <v>2532</v>
      </c>
      <c r="AO143" s="16" t="s">
        <v>2533</v>
      </c>
      <c r="AP143" s="16" t="s">
        <v>2534</v>
      </c>
      <c r="AQ143" s="16" t="s">
        <v>2535</v>
      </c>
      <c r="AR143" s="16" t="s">
        <v>2536</v>
      </c>
      <c r="AS143" s="16" t="s">
        <v>2537</v>
      </c>
      <c r="AT143" s="16" t="s">
        <v>2538</v>
      </c>
      <c r="AU143" s="16" t="s">
        <v>2539</v>
      </c>
      <c r="AV143" s="16" t="s">
        <v>2540</v>
      </c>
      <c r="AW143" s="16" t="s">
        <v>2541</v>
      </c>
      <c r="AX143" s="16" t="s">
        <v>2542</v>
      </c>
      <c r="AY143" s="16" t="s">
        <v>2543</v>
      </c>
      <c r="AZ143" s="16" t="s">
        <v>2544</v>
      </c>
      <c r="BA143" s="16" t="s">
        <v>2545</v>
      </c>
      <c r="BB143" s="16" t="s">
        <v>2546</v>
      </c>
      <c r="BC143" s="16" t="s">
        <v>2547</v>
      </c>
    </row>
    <row r="144" spans="1:55">
      <c r="A144" s="53">
        <v>80</v>
      </c>
      <c r="B144" s="16" t="s">
        <v>2548</v>
      </c>
      <c r="C144" s="47" t="s">
        <v>2549</v>
      </c>
      <c r="D144" s="16" t="s">
        <v>2550</v>
      </c>
      <c r="E144" s="16">
        <v>2013</v>
      </c>
      <c r="F144" s="16" t="s">
        <v>2551</v>
      </c>
      <c r="G144" s="16" t="s">
        <v>2552</v>
      </c>
      <c r="H144" s="16" t="s">
        <v>2552</v>
      </c>
      <c r="I144" s="16" t="s">
        <v>2552</v>
      </c>
      <c r="J144" s="16">
        <v>12.8</v>
      </c>
      <c r="K144" s="16">
        <v>1327607</v>
      </c>
      <c r="L144" s="16">
        <v>996023</v>
      </c>
      <c r="M144" s="16">
        <v>1340404</v>
      </c>
      <c r="N144" s="16">
        <v>33.700000000000003</v>
      </c>
      <c r="O144" s="16">
        <v>25.5</v>
      </c>
      <c r="P144" s="16">
        <v>24.8</v>
      </c>
      <c r="Q144" s="24">
        <v>115196</v>
      </c>
      <c r="R144" s="24">
        <v>80928</v>
      </c>
      <c r="S144" s="24">
        <v>85679</v>
      </c>
      <c r="T144" s="16">
        <v>41.8</v>
      </c>
      <c r="U144" s="16">
        <v>28.2</v>
      </c>
      <c r="V144" s="16">
        <v>23.9</v>
      </c>
      <c r="W144" s="16">
        <v>41.1</v>
      </c>
      <c r="X144" s="16">
        <v>47.2</v>
      </c>
      <c r="Y144" s="16">
        <v>36.9</v>
      </c>
      <c r="Z144" s="16">
        <v>91.8</v>
      </c>
      <c r="AA144" s="16">
        <v>80.8</v>
      </c>
      <c r="AB144" s="16">
        <v>86.1</v>
      </c>
      <c r="AC144" s="24">
        <v>1259</v>
      </c>
      <c r="AD144" s="24">
        <v>1150</v>
      </c>
      <c r="AE144" s="24">
        <v>1056</v>
      </c>
      <c r="AF144" s="24">
        <v>1901</v>
      </c>
      <c r="AG144" s="24">
        <v>1335</v>
      </c>
      <c r="AH144" s="24">
        <v>1414</v>
      </c>
      <c r="AI144" s="80">
        <v>47.5</v>
      </c>
      <c r="AJ144" s="24">
        <v>28.1</v>
      </c>
      <c r="AK144" s="24">
        <v>25.9</v>
      </c>
      <c r="AL144" s="24">
        <v>33.700000000000003</v>
      </c>
      <c r="AM144" s="24">
        <v>15.6</v>
      </c>
      <c r="AN144" s="16">
        <v>28.2</v>
      </c>
      <c r="AO144" s="24">
        <v>36.6</v>
      </c>
      <c r="AP144" s="24">
        <v>41.4</v>
      </c>
      <c r="AQ144" s="24">
        <v>32.299999999999997</v>
      </c>
      <c r="AR144" s="24">
        <v>271</v>
      </c>
      <c r="AS144" s="24">
        <v>91</v>
      </c>
      <c r="AT144" s="24">
        <v>124</v>
      </c>
      <c r="AU144" s="24">
        <v>6784971</v>
      </c>
      <c r="AV144" s="24">
        <v>7437331</v>
      </c>
      <c r="AW144" s="24">
        <v>9617293</v>
      </c>
      <c r="AX144" s="24">
        <v>5.1100000000000003</v>
      </c>
      <c r="AY144" s="24">
        <v>7.47</v>
      </c>
      <c r="AZ144" s="24">
        <v>7.17</v>
      </c>
      <c r="BA144" s="24">
        <v>5.53</v>
      </c>
      <c r="BB144" s="24">
        <v>7.69</v>
      </c>
      <c r="BC144" s="24">
        <v>7.39</v>
      </c>
    </row>
    <row r="145" spans="1:245">
      <c r="A145" s="11" t="s">
        <v>9</v>
      </c>
      <c r="D145" s="11" t="s">
        <v>9</v>
      </c>
      <c r="K145" s="16" t="s">
        <v>2553</v>
      </c>
      <c r="L145" s="16" t="s">
        <v>2554</v>
      </c>
      <c r="M145" s="16" t="s">
        <v>2555</v>
      </c>
      <c r="N145" s="16" t="s">
        <v>2556</v>
      </c>
      <c r="O145" s="16" t="s">
        <v>2554</v>
      </c>
      <c r="P145" s="16" t="s">
        <v>2555</v>
      </c>
      <c r="Q145" s="16" t="s">
        <v>2556</v>
      </c>
      <c r="R145" s="16" t="s">
        <v>2554</v>
      </c>
      <c r="S145" s="16" t="s">
        <v>2555</v>
      </c>
      <c r="T145" s="16" t="s">
        <v>2556</v>
      </c>
      <c r="U145" s="16" t="s">
        <v>2554</v>
      </c>
      <c r="V145" s="16" t="s">
        <v>2555</v>
      </c>
      <c r="W145" s="16" t="s">
        <v>2556</v>
      </c>
      <c r="X145" s="16" t="s">
        <v>2554</v>
      </c>
      <c r="Y145" s="16" t="s">
        <v>2555</v>
      </c>
      <c r="Z145" s="16" t="s">
        <v>2556</v>
      </c>
      <c r="AA145" s="16" t="s">
        <v>2554</v>
      </c>
      <c r="AB145" s="16" t="s">
        <v>2555</v>
      </c>
      <c r="AC145" s="16" t="s">
        <v>2556</v>
      </c>
      <c r="AD145" s="16" t="s">
        <v>2554</v>
      </c>
      <c r="AE145" s="16" t="s">
        <v>2555</v>
      </c>
      <c r="AF145" s="16" t="s">
        <v>2556</v>
      </c>
      <c r="AG145" s="16" t="s">
        <v>2554</v>
      </c>
      <c r="AH145" s="16" t="s">
        <v>2555</v>
      </c>
      <c r="AI145" s="16" t="s">
        <v>2553</v>
      </c>
      <c r="AJ145" s="16" t="s">
        <v>2554</v>
      </c>
      <c r="AK145" s="16" t="s">
        <v>2555</v>
      </c>
      <c r="AL145" s="16" t="s">
        <v>2553</v>
      </c>
      <c r="AM145" s="16" t="s">
        <v>2554</v>
      </c>
      <c r="AN145" s="16" t="s">
        <v>2555</v>
      </c>
      <c r="AO145" s="16" t="s">
        <v>2557</v>
      </c>
      <c r="AP145" s="16" t="s">
        <v>2554</v>
      </c>
      <c r="AQ145" s="16" t="s">
        <v>2555</v>
      </c>
      <c r="AR145" s="16" t="s">
        <v>2557</v>
      </c>
      <c r="AS145" s="16" t="s">
        <v>2554</v>
      </c>
      <c r="AT145" s="16" t="s">
        <v>2555</v>
      </c>
      <c r="AU145" s="16" t="s">
        <v>2556</v>
      </c>
      <c r="AV145" s="16" t="s">
        <v>2554</v>
      </c>
      <c r="AW145" s="16" t="s">
        <v>2555</v>
      </c>
      <c r="AX145" s="16" t="s">
        <v>2556</v>
      </c>
      <c r="AY145" s="16" t="s">
        <v>2554</v>
      </c>
      <c r="AZ145" s="16" t="s">
        <v>2555</v>
      </c>
      <c r="BA145" s="16" t="s">
        <v>2556</v>
      </c>
      <c r="BB145" s="16" t="s">
        <v>2554</v>
      </c>
      <c r="BC145" s="16" t="s">
        <v>2555</v>
      </c>
    </row>
    <row r="146" spans="1:245">
      <c r="J146" s="16" t="s">
        <v>2558</v>
      </c>
      <c r="K146" s="16" t="s">
        <v>2559</v>
      </c>
      <c r="L146" s="16" t="s">
        <v>2560</v>
      </c>
      <c r="M146" s="16" t="s">
        <v>2561</v>
      </c>
      <c r="N146" s="16" t="s">
        <v>2562</v>
      </c>
      <c r="O146" s="16" t="s">
        <v>2563</v>
      </c>
      <c r="P146" s="16" t="s">
        <v>2564</v>
      </c>
      <c r="Q146" s="16" t="s">
        <v>2565</v>
      </c>
      <c r="R146" s="16" t="s">
        <v>2566</v>
      </c>
      <c r="S146" s="16" t="s">
        <v>2567</v>
      </c>
      <c r="T146" s="16" t="s">
        <v>2568</v>
      </c>
      <c r="U146" s="16" t="s">
        <v>2569</v>
      </c>
      <c r="V146" s="16" t="s">
        <v>2570</v>
      </c>
      <c r="W146" s="16" t="s">
        <v>2571</v>
      </c>
      <c r="X146" s="16" t="s">
        <v>2572</v>
      </c>
      <c r="Y146" s="16" t="s">
        <v>2567</v>
      </c>
      <c r="Z146" s="16" t="s">
        <v>2573</v>
      </c>
      <c r="AA146" s="16" t="s">
        <v>2574</v>
      </c>
      <c r="AB146" s="16" t="s">
        <v>2575</v>
      </c>
      <c r="AC146" s="16" t="s">
        <v>2576</v>
      </c>
      <c r="AD146" s="16" t="s">
        <v>2577</v>
      </c>
      <c r="AE146" s="16" t="s">
        <v>2578</v>
      </c>
      <c r="AF146" s="16" t="s">
        <v>2579</v>
      </c>
      <c r="AG146" s="16" t="s">
        <v>2580</v>
      </c>
      <c r="AH146" s="16" t="s">
        <v>2581</v>
      </c>
      <c r="AI146" s="16" t="s">
        <v>2582</v>
      </c>
      <c r="AJ146" s="16" t="s">
        <v>2583</v>
      </c>
      <c r="AK146" s="16" t="s">
        <v>2584</v>
      </c>
      <c r="AL146" s="16" t="s">
        <v>2585</v>
      </c>
      <c r="AM146" s="16" t="s">
        <v>2586</v>
      </c>
      <c r="AN146" s="16" t="s">
        <v>2587</v>
      </c>
      <c r="AO146" s="16" t="s">
        <v>2588</v>
      </c>
      <c r="AP146" s="16" t="s">
        <v>2589</v>
      </c>
      <c r="AQ146" s="16" t="s">
        <v>2590</v>
      </c>
      <c r="AR146" s="16" t="s">
        <v>2591</v>
      </c>
      <c r="AS146" s="16" t="s">
        <v>2592</v>
      </c>
      <c r="AT146" s="16" t="s">
        <v>2593</v>
      </c>
      <c r="AU146" s="16" t="s">
        <v>2594</v>
      </c>
      <c r="AV146" s="16" t="s">
        <v>2595</v>
      </c>
      <c r="AW146" s="16" t="s">
        <v>2596</v>
      </c>
      <c r="AX146" s="16" t="s">
        <v>2597</v>
      </c>
      <c r="AY146" s="16" t="s">
        <v>2598</v>
      </c>
      <c r="AZ146" s="16" t="s">
        <v>2599</v>
      </c>
      <c r="BA146" s="16" t="s">
        <v>2600</v>
      </c>
      <c r="BB146" s="16" t="s">
        <v>2601</v>
      </c>
      <c r="BC146" s="16" t="s">
        <v>2602</v>
      </c>
      <c r="BD146" s="16" t="s">
        <v>2603</v>
      </c>
      <c r="BE146" s="16" t="s">
        <v>2604</v>
      </c>
      <c r="BF146" s="16" t="s">
        <v>2605</v>
      </c>
      <c r="BG146" s="16" t="s">
        <v>2606</v>
      </c>
      <c r="BH146" s="16" t="s">
        <v>2607</v>
      </c>
      <c r="BI146" s="16" t="s">
        <v>2608</v>
      </c>
      <c r="BJ146" s="16" t="s">
        <v>2609</v>
      </c>
      <c r="BK146" s="16" t="s">
        <v>2610</v>
      </c>
      <c r="BL146" s="16" t="s">
        <v>2611</v>
      </c>
      <c r="BM146" s="16" t="s">
        <v>2612</v>
      </c>
      <c r="BN146" s="16" t="s">
        <v>2613</v>
      </c>
      <c r="BO146" s="16" t="s">
        <v>2614</v>
      </c>
      <c r="BP146" s="16" t="s">
        <v>2615</v>
      </c>
      <c r="BQ146" s="16" t="s">
        <v>2616</v>
      </c>
      <c r="BR146" s="16" t="s">
        <v>2617</v>
      </c>
      <c r="BS146" s="16" t="s">
        <v>2618</v>
      </c>
      <c r="BT146" s="16" t="s">
        <v>2619</v>
      </c>
      <c r="BU146" s="16" t="s">
        <v>2620</v>
      </c>
      <c r="BV146" s="16" t="s">
        <v>2621</v>
      </c>
      <c r="BW146" s="16" t="s">
        <v>2622</v>
      </c>
      <c r="BX146" s="16" t="s">
        <v>2623</v>
      </c>
      <c r="BY146" s="16" t="s">
        <v>2624</v>
      </c>
      <c r="BZ146" s="16" t="s">
        <v>2625</v>
      </c>
      <c r="CA146" s="16" t="s">
        <v>2626</v>
      </c>
      <c r="CB146" s="16" t="s">
        <v>2627</v>
      </c>
      <c r="CC146" s="16" t="s">
        <v>2628</v>
      </c>
    </row>
    <row r="147" spans="1:245">
      <c r="A147" s="53">
        <v>81</v>
      </c>
      <c r="B147" s="16" t="s">
        <v>2629</v>
      </c>
      <c r="C147" s="47" t="s">
        <v>2630</v>
      </c>
      <c r="D147" s="16" t="s">
        <v>2496</v>
      </c>
      <c r="E147" s="16">
        <v>2013</v>
      </c>
      <c r="F147" s="16" t="s">
        <v>2631</v>
      </c>
      <c r="G147" s="16" t="s">
        <v>2632</v>
      </c>
      <c r="H147" s="16" t="s">
        <v>2632</v>
      </c>
      <c r="J147" s="16">
        <v>5.0599999999999996</v>
      </c>
      <c r="K147" s="16">
        <v>1</v>
      </c>
      <c r="L147" s="16">
        <v>15.8</v>
      </c>
      <c r="M147" s="16">
        <v>-9.6</v>
      </c>
      <c r="N147" s="16">
        <v>-70.2</v>
      </c>
      <c r="O147" s="23">
        <v>-24.5</v>
      </c>
      <c r="P147" s="16">
        <v>-32.1</v>
      </c>
      <c r="Q147" s="16">
        <v>-78.599999999999994</v>
      </c>
      <c r="R147" s="16">
        <v>-10.5</v>
      </c>
      <c r="S147" s="16">
        <v>23.3</v>
      </c>
      <c r="T147" s="16">
        <v>-53.6</v>
      </c>
      <c r="U147" s="16">
        <v>-8.9</v>
      </c>
      <c r="V147" s="16">
        <v>-23.7</v>
      </c>
      <c r="W147" s="16">
        <v>-59.9</v>
      </c>
      <c r="X147" s="16">
        <v>-11</v>
      </c>
      <c r="Y147" s="16">
        <v>20.6</v>
      </c>
      <c r="Z147" s="16">
        <v>-22.1</v>
      </c>
      <c r="AA147" s="16">
        <v>-62.4</v>
      </c>
      <c r="AB147" s="16">
        <v>-7.3</v>
      </c>
      <c r="AC147" s="16">
        <v>10.8</v>
      </c>
      <c r="AD147" s="16">
        <v>2.234</v>
      </c>
      <c r="AE147" s="16">
        <v>14.7</v>
      </c>
      <c r="AF147" s="16">
        <v>7.7</v>
      </c>
      <c r="AG147" s="16">
        <v>9.4</v>
      </c>
      <c r="AH147" s="16">
        <v>12.9</v>
      </c>
      <c r="AI147" s="16">
        <v>12.9</v>
      </c>
      <c r="AK147" s="16">
        <v>-3.4</v>
      </c>
      <c r="AL147" s="16">
        <v>-7.3</v>
      </c>
      <c r="AM147" s="16">
        <v>24.675999999999998</v>
      </c>
      <c r="AN147" s="16">
        <v>-0.3</v>
      </c>
      <c r="AO147" s="16">
        <v>-7.1</v>
      </c>
      <c r="AP147" s="16">
        <v>21.577000000000002</v>
      </c>
      <c r="AQ147" s="16">
        <v>-8.9</v>
      </c>
      <c r="AR147" s="16">
        <v>-7.6</v>
      </c>
      <c r="AS147" s="16">
        <v>33.81</v>
      </c>
      <c r="AT147" s="16">
        <v>-0.3</v>
      </c>
      <c r="AU147" s="16">
        <v>-11.9</v>
      </c>
      <c r="AV147" s="16">
        <v>22.398</v>
      </c>
      <c r="AW147" s="16">
        <v>-7.6</v>
      </c>
      <c r="AX147" s="16">
        <v>-14.2</v>
      </c>
      <c r="AY147" s="16">
        <v>32.917999999999999</v>
      </c>
      <c r="AZ147" s="16">
        <v>23.4</v>
      </c>
      <c r="BA147" s="16">
        <v>30.4</v>
      </c>
      <c r="BB147" s="16">
        <v>100.3</v>
      </c>
      <c r="BC147" s="16">
        <v>4.5</v>
      </c>
      <c r="BD147" s="16">
        <v>-9.3000000000000007</v>
      </c>
      <c r="BE147" s="16">
        <v>19.2</v>
      </c>
      <c r="BF147" s="16">
        <v>6.8</v>
      </c>
      <c r="BG147" s="16">
        <v>54.4</v>
      </c>
      <c r="BH147" s="16">
        <v>34</v>
      </c>
      <c r="BI147" s="16">
        <v>34</v>
      </c>
      <c r="BJ147" s="16">
        <v>44</v>
      </c>
      <c r="BK147" s="16">
        <v>25</v>
      </c>
      <c r="BL147" s="16">
        <v>5</v>
      </c>
      <c r="BM147" s="16">
        <v>9</v>
      </c>
      <c r="BN147" s="16">
        <v>-5</v>
      </c>
      <c r="BO147" s="16">
        <v>16</v>
      </c>
      <c r="BP147" s="16">
        <v>18</v>
      </c>
      <c r="BQ147" s="16">
        <v>-2</v>
      </c>
      <c r="BR147" s="16">
        <v>17</v>
      </c>
      <c r="BS147" s="16">
        <v>17</v>
      </c>
      <c r="BT147" s="16">
        <v>2</v>
      </c>
      <c r="BU147" s="16">
        <v>-5</v>
      </c>
      <c r="BV147" s="16">
        <v>-8</v>
      </c>
      <c r="BW147" s="16">
        <v>-11</v>
      </c>
      <c r="BX147" s="16">
        <v>-5</v>
      </c>
      <c r="BY147" s="16">
        <v>-10</v>
      </c>
      <c r="BZ147" s="16">
        <v>-15</v>
      </c>
      <c r="CA147" s="16">
        <v>-7</v>
      </c>
      <c r="CB147" s="16">
        <v>7</v>
      </c>
      <c r="CC147" s="16">
        <v>-10</v>
      </c>
    </row>
    <row r="148" spans="1:245">
      <c r="A148" s="11" t="s">
        <v>9</v>
      </c>
      <c r="J148" s="16" t="s">
        <v>2633</v>
      </c>
      <c r="K148" s="16" t="s">
        <v>2634</v>
      </c>
      <c r="L148" s="16" t="s">
        <v>2635</v>
      </c>
      <c r="M148" s="16" t="s">
        <v>2636</v>
      </c>
      <c r="N148" s="16" t="s">
        <v>2637</v>
      </c>
    </row>
    <row r="149" spans="1:245" s="22" customFormat="1">
      <c r="J149" s="22" t="s">
        <v>2638</v>
      </c>
      <c r="K149" s="22" t="s">
        <v>2639</v>
      </c>
      <c r="L149" s="22" t="s">
        <v>2640</v>
      </c>
      <c r="M149" s="22" t="s">
        <v>2641</v>
      </c>
      <c r="N149" s="22" t="s">
        <v>2642</v>
      </c>
      <c r="O149" s="22" t="s">
        <v>2643</v>
      </c>
      <c r="P149" s="22" t="s">
        <v>2644</v>
      </c>
      <c r="Q149" s="22" t="s">
        <v>2645</v>
      </c>
      <c r="R149" s="22" t="s">
        <v>2646</v>
      </c>
      <c r="S149" s="22" t="s">
        <v>2647</v>
      </c>
    </row>
    <row r="150" spans="1:245" s="22" customFormat="1">
      <c r="A150" s="67">
        <v>82</v>
      </c>
      <c r="B150" s="22" t="s">
        <v>2648</v>
      </c>
      <c r="C150" s="22" t="s">
        <v>2649</v>
      </c>
      <c r="D150" s="22" t="s">
        <v>2650</v>
      </c>
      <c r="E150" s="22">
        <v>2015</v>
      </c>
      <c r="F150" s="22" t="s">
        <v>2651</v>
      </c>
      <c r="G150" s="22" t="s">
        <v>2652</v>
      </c>
      <c r="H150" s="22" t="s">
        <v>2652</v>
      </c>
      <c r="J150" s="29">
        <v>1524</v>
      </c>
      <c r="K150" s="29">
        <v>26</v>
      </c>
      <c r="L150" s="22">
        <v>1</v>
      </c>
      <c r="M150" s="22">
        <v>1</v>
      </c>
      <c r="N150" s="22">
        <v>1</v>
      </c>
      <c r="O150" s="29">
        <v>3000</v>
      </c>
      <c r="P150" s="22">
        <v>85</v>
      </c>
      <c r="Q150" s="22">
        <v>73</v>
      </c>
      <c r="R150" s="22">
        <v>12</v>
      </c>
      <c r="S150" s="68">
        <v>6</v>
      </c>
    </row>
    <row r="151" spans="1:245" s="22" customFormat="1">
      <c r="A151" s="11" t="s">
        <v>9</v>
      </c>
      <c r="Q151" s="22" t="s">
        <v>2653</v>
      </c>
      <c r="R151" s="22" t="s">
        <v>1568</v>
      </c>
    </row>
    <row r="152" spans="1:245" s="22" customFormat="1">
      <c r="J152" s="22" t="s">
        <v>2654</v>
      </c>
      <c r="K152" s="22" t="s">
        <v>2655</v>
      </c>
      <c r="L152" s="22" t="s">
        <v>2656</v>
      </c>
      <c r="M152" s="22" t="s">
        <v>2657</v>
      </c>
      <c r="N152" s="22" t="s">
        <v>2658</v>
      </c>
      <c r="O152" s="22" t="s">
        <v>2659</v>
      </c>
      <c r="P152" s="22" t="s">
        <v>2660</v>
      </c>
      <c r="Q152" s="22" t="s">
        <v>2661</v>
      </c>
      <c r="R152" s="16" t="s">
        <v>2662</v>
      </c>
      <c r="S152" s="22" t="s">
        <v>2663</v>
      </c>
      <c r="T152" s="22" t="s">
        <v>2664</v>
      </c>
      <c r="U152" s="22" t="s">
        <v>2665</v>
      </c>
      <c r="V152" s="22" t="s">
        <v>2666</v>
      </c>
      <c r="W152" s="22" t="s">
        <v>2667</v>
      </c>
      <c r="X152" s="22" t="s">
        <v>2668</v>
      </c>
      <c r="Y152" s="22" t="s">
        <v>2669</v>
      </c>
      <c r="Z152" s="22" t="s">
        <v>2670</v>
      </c>
      <c r="AA152" s="22" t="s">
        <v>2671</v>
      </c>
      <c r="AB152" s="22" t="s">
        <v>2672</v>
      </c>
      <c r="AC152" s="22" t="s">
        <v>2673</v>
      </c>
      <c r="AD152" s="22" t="s">
        <v>2674</v>
      </c>
      <c r="AE152" s="22" t="s">
        <v>2675</v>
      </c>
    </row>
    <row r="153" spans="1:245" s="22" customFormat="1">
      <c r="A153" s="67">
        <v>83</v>
      </c>
      <c r="B153" s="22" t="s">
        <v>2648</v>
      </c>
      <c r="C153" s="22" t="s">
        <v>2676</v>
      </c>
      <c r="D153" s="22" t="s">
        <v>197</v>
      </c>
      <c r="E153" s="22">
        <v>2015</v>
      </c>
      <c r="F153" s="22" t="s">
        <v>2677</v>
      </c>
      <c r="G153" s="22" t="s">
        <v>2678</v>
      </c>
      <c r="H153" s="22" t="s">
        <v>2679</v>
      </c>
      <c r="I153" s="22" t="s">
        <v>2680</v>
      </c>
      <c r="J153" s="22">
        <v>1</v>
      </c>
      <c r="K153" s="22">
        <v>1</v>
      </c>
      <c r="L153" s="22">
        <v>1</v>
      </c>
      <c r="M153" s="22">
        <v>1</v>
      </c>
      <c r="N153" s="22">
        <v>1</v>
      </c>
      <c r="O153" s="22">
        <v>1</v>
      </c>
      <c r="P153" s="22">
        <v>1</v>
      </c>
      <c r="Q153" s="22">
        <v>1</v>
      </c>
      <c r="R153" s="16">
        <v>1</v>
      </c>
      <c r="S153" s="22">
        <v>1</v>
      </c>
      <c r="T153" s="22">
        <v>1</v>
      </c>
      <c r="U153" s="22">
        <v>1</v>
      </c>
      <c r="V153" s="22">
        <v>1</v>
      </c>
      <c r="W153" s="29">
        <v>65000</v>
      </c>
      <c r="X153" s="29">
        <v>10000</v>
      </c>
      <c r="Y153" s="29">
        <v>20000</v>
      </c>
      <c r="Z153" s="29">
        <v>20000</v>
      </c>
      <c r="AA153" s="22">
        <v>0</v>
      </c>
      <c r="AB153" s="29">
        <v>55000</v>
      </c>
      <c r="AC153" s="29">
        <v>825000</v>
      </c>
      <c r="AD153" s="29">
        <v>55000</v>
      </c>
      <c r="AE153" s="29">
        <v>70000</v>
      </c>
    </row>
    <row r="154" spans="1:245" s="22" customFormat="1">
      <c r="A154" s="11" t="s">
        <v>9</v>
      </c>
      <c r="J154" s="22" t="s">
        <v>2681</v>
      </c>
      <c r="K154" s="22" t="s">
        <v>2682</v>
      </c>
      <c r="T154" s="22" t="s">
        <v>2683</v>
      </c>
      <c r="W154" s="22" t="s">
        <v>2681</v>
      </c>
      <c r="X154" s="22" t="s">
        <v>2681</v>
      </c>
    </row>
    <row r="155" spans="1:245" s="22" customFormat="1">
      <c r="J155" s="22" t="s">
        <v>2684</v>
      </c>
      <c r="K155" s="22" t="s">
        <v>2685</v>
      </c>
      <c r="L155" s="22" t="s">
        <v>2686</v>
      </c>
      <c r="M155" s="22" t="s">
        <v>2687</v>
      </c>
      <c r="N155" s="22" t="s">
        <v>2688</v>
      </c>
      <c r="O155" s="22" t="s">
        <v>2689</v>
      </c>
      <c r="P155" s="22" t="s">
        <v>2690</v>
      </c>
      <c r="Q155" s="22" t="s">
        <v>2691</v>
      </c>
      <c r="R155" s="22" t="s">
        <v>2692</v>
      </c>
      <c r="S155" s="22" t="s">
        <v>2693</v>
      </c>
      <c r="T155" s="22" t="s">
        <v>2694</v>
      </c>
      <c r="U155" s="22" t="s">
        <v>2695</v>
      </c>
      <c r="V155" s="16" t="s">
        <v>2696</v>
      </c>
      <c r="W155" s="16" t="s">
        <v>2697</v>
      </c>
      <c r="X155" s="16" t="s">
        <v>2698</v>
      </c>
      <c r="Y155" s="16" t="s">
        <v>2699</v>
      </c>
      <c r="Z155" s="16" t="s">
        <v>2700</v>
      </c>
      <c r="AA155" s="22" t="s">
        <v>2701</v>
      </c>
      <c r="AB155" s="22" t="s">
        <v>2702</v>
      </c>
      <c r="AC155" s="22" t="s">
        <v>2703</v>
      </c>
      <c r="AD155" s="22" t="s">
        <v>2704</v>
      </c>
      <c r="AE155" s="22" t="s">
        <v>2705</v>
      </c>
      <c r="AF155" s="22" t="s">
        <v>2706</v>
      </c>
      <c r="AG155" s="22" t="s">
        <v>2707</v>
      </c>
      <c r="AH155" s="22" t="s">
        <v>2708</v>
      </c>
      <c r="AI155" s="22" t="s">
        <v>2709</v>
      </c>
      <c r="AJ155" s="22" t="s">
        <v>2710</v>
      </c>
      <c r="AK155" s="22" t="s">
        <v>2711</v>
      </c>
      <c r="AL155" s="22" t="s">
        <v>2712</v>
      </c>
      <c r="AM155" s="22" t="s">
        <v>2713</v>
      </c>
      <c r="AN155" s="22" t="s">
        <v>2714</v>
      </c>
      <c r="AO155" s="22" t="s">
        <v>2715</v>
      </c>
      <c r="AP155" s="22" t="s">
        <v>2716</v>
      </c>
      <c r="AQ155" s="22" t="s">
        <v>2717</v>
      </c>
      <c r="AR155" s="22" t="s">
        <v>2718</v>
      </c>
      <c r="AS155" s="22" t="s">
        <v>2719</v>
      </c>
      <c r="AT155" s="22" t="s">
        <v>2720</v>
      </c>
      <c r="AU155" s="22" t="s">
        <v>2721</v>
      </c>
      <c r="AV155" s="22" t="s">
        <v>2721</v>
      </c>
      <c r="AW155" s="22" t="s">
        <v>2722</v>
      </c>
      <c r="AX155" s="22" t="s">
        <v>2723</v>
      </c>
      <c r="AY155" s="22" t="s">
        <v>2724</v>
      </c>
    </row>
    <row r="156" spans="1:245" s="22" customFormat="1">
      <c r="A156" s="67">
        <v>84</v>
      </c>
      <c r="B156" s="22" t="s">
        <v>2648</v>
      </c>
      <c r="C156" s="22" t="s">
        <v>2725</v>
      </c>
      <c r="D156" s="22" t="s">
        <v>812</v>
      </c>
      <c r="E156" s="22">
        <v>2015</v>
      </c>
      <c r="F156" s="22" t="s">
        <v>2726</v>
      </c>
      <c r="G156" s="22" t="s">
        <v>2727</v>
      </c>
      <c r="H156" s="22" t="s">
        <v>2728</v>
      </c>
      <c r="I156" s="22" t="s">
        <v>2729</v>
      </c>
      <c r="J156" s="29">
        <v>30000</v>
      </c>
      <c r="K156" s="22">
        <v>181</v>
      </c>
      <c r="L156" s="29">
        <v>52000</v>
      </c>
      <c r="M156" s="68">
        <v>88.1</v>
      </c>
      <c r="N156" s="29">
        <v>600</v>
      </c>
      <c r="O156" s="29">
        <v>308</v>
      </c>
      <c r="P156" s="29">
        <v>1</v>
      </c>
      <c r="Q156" s="22">
        <v>1</v>
      </c>
      <c r="R156" s="29">
        <v>78114</v>
      </c>
      <c r="S156" s="22">
        <v>1</v>
      </c>
      <c r="T156" s="22">
        <v>40012</v>
      </c>
      <c r="U156" s="22">
        <v>112</v>
      </c>
      <c r="V156" s="16">
        <v>1</v>
      </c>
      <c r="W156" s="16">
        <v>1</v>
      </c>
      <c r="X156" s="24">
        <v>45</v>
      </c>
      <c r="Y156" s="16">
        <v>67</v>
      </c>
      <c r="Z156" s="24">
        <v>4353</v>
      </c>
      <c r="AA156" s="68">
        <v>59</v>
      </c>
      <c r="AB156" s="29">
        <v>140739</v>
      </c>
      <c r="AC156" s="22">
        <v>1.63</v>
      </c>
      <c r="AD156" s="22" t="s">
        <v>2730</v>
      </c>
      <c r="AE156" s="22" t="s">
        <v>2731</v>
      </c>
      <c r="AF156" s="22">
        <v>98</v>
      </c>
      <c r="AG156" s="22">
        <v>83</v>
      </c>
      <c r="AH156" s="22">
        <v>94</v>
      </c>
      <c r="AI156" s="22">
        <v>93</v>
      </c>
      <c r="AJ156" s="22">
        <v>88</v>
      </c>
      <c r="AK156" s="22">
        <v>77</v>
      </c>
      <c r="AL156" s="22">
        <v>6</v>
      </c>
      <c r="AM156" s="22">
        <v>0.8</v>
      </c>
      <c r="AN156" s="22">
        <v>0</v>
      </c>
      <c r="AO156" s="22">
        <v>99.9</v>
      </c>
      <c r="AP156" s="22">
        <v>92</v>
      </c>
      <c r="AQ156" s="22">
        <v>8</v>
      </c>
      <c r="AR156" s="22">
        <v>81</v>
      </c>
      <c r="AS156" s="22">
        <v>2</v>
      </c>
      <c r="AT156" s="22">
        <v>82</v>
      </c>
      <c r="AU156" s="22">
        <v>100</v>
      </c>
      <c r="AV156" s="22">
        <v>100</v>
      </c>
      <c r="AW156" s="22">
        <v>100</v>
      </c>
      <c r="AX156" s="22">
        <v>15</v>
      </c>
      <c r="AY156" s="29">
        <v>56339447</v>
      </c>
    </row>
    <row r="157" spans="1:245" s="22" customFormat="1">
      <c r="A157" s="11" t="s">
        <v>9</v>
      </c>
      <c r="J157" s="22" t="s">
        <v>2732</v>
      </c>
      <c r="K157" s="22" t="s">
        <v>2732</v>
      </c>
      <c r="L157" s="22" t="s">
        <v>2732</v>
      </c>
      <c r="M157" s="22" t="s">
        <v>2732</v>
      </c>
      <c r="N157" s="22" t="s">
        <v>2732</v>
      </c>
      <c r="O157" s="22" t="s">
        <v>2732</v>
      </c>
      <c r="P157" s="22" t="s">
        <v>2733</v>
      </c>
      <c r="Q157" s="22" t="s">
        <v>2733</v>
      </c>
      <c r="S157" s="22" t="s">
        <v>2734</v>
      </c>
      <c r="V157" s="16" t="s">
        <v>2735</v>
      </c>
      <c r="W157" s="16" t="s">
        <v>2735</v>
      </c>
      <c r="X157" s="16" t="s">
        <v>2735</v>
      </c>
      <c r="Y157" s="16" t="s">
        <v>2735</v>
      </c>
      <c r="Z157" s="16" t="s">
        <v>2735</v>
      </c>
      <c r="AA157" s="16" t="s">
        <v>2735</v>
      </c>
      <c r="AB157" s="16" t="s">
        <v>2735</v>
      </c>
      <c r="AC157" s="16" t="s">
        <v>2735</v>
      </c>
      <c r="AD157" s="16" t="s">
        <v>2735</v>
      </c>
      <c r="AE157" s="16" t="s">
        <v>2735</v>
      </c>
      <c r="AF157" s="22" t="s">
        <v>2732</v>
      </c>
      <c r="AG157" s="22" t="s">
        <v>2732</v>
      </c>
      <c r="AH157" s="22" t="s">
        <v>2732</v>
      </c>
      <c r="AI157" s="22" t="s">
        <v>2732</v>
      </c>
      <c r="AJ157" s="22" t="s">
        <v>2732</v>
      </c>
      <c r="AK157" s="22" t="s">
        <v>2732</v>
      </c>
      <c r="AL157" s="22" t="s">
        <v>2732</v>
      </c>
      <c r="AM157" s="22" t="s">
        <v>2732</v>
      </c>
      <c r="AN157" s="22" t="s">
        <v>2732</v>
      </c>
      <c r="AO157" s="22" t="s">
        <v>2735</v>
      </c>
      <c r="AP157" s="22" t="s">
        <v>2735</v>
      </c>
      <c r="AQ157" s="22" t="s">
        <v>2735</v>
      </c>
      <c r="AR157" s="22" t="s">
        <v>2735</v>
      </c>
      <c r="AS157" s="22" t="s">
        <v>2735</v>
      </c>
      <c r="AT157" s="22" t="s">
        <v>2735</v>
      </c>
    </row>
    <row r="158" spans="1:245">
      <c r="J158" s="16" t="s">
        <v>2736</v>
      </c>
      <c r="K158" s="16" t="s">
        <v>2737</v>
      </c>
      <c r="L158" s="16" t="s">
        <v>2738</v>
      </c>
      <c r="M158" s="16" t="s">
        <v>2739</v>
      </c>
      <c r="N158" s="16" t="s">
        <v>2740</v>
      </c>
      <c r="O158" s="16" t="s">
        <v>2741</v>
      </c>
      <c r="P158" s="16" t="s">
        <v>2742</v>
      </c>
      <c r="Q158" s="16" t="s">
        <v>2743</v>
      </c>
      <c r="R158" s="16" t="s">
        <v>2744</v>
      </c>
      <c r="S158" s="16" t="s">
        <v>2745</v>
      </c>
      <c r="T158" s="16" t="s">
        <v>2746</v>
      </c>
      <c r="U158" s="16" t="s">
        <v>2747</v>
      </c>
      <c r="V158" s="16" t="s">
        <v>2748</v>
      </c>
      <c r="W158" s="16" t="s">
        <v>2749</v>
      </c>
      <c r="X158" s="16" t="s">
        <v>2750</v>
      </c>
      <c r="Y158" s="16" t="s">
        <v>2751</v>
      </c>
      <c r="Z158" s="16" t="s">
        <v>2752</v>
      </c>
      <c r="AA158" s="16" t="s">
        <v>2753</v>
      </c>
      <c r="AB158" s="16" t="s">
        <v>2754</v>
      </c>
      <c r="AC158" s="16" t="s">
        <v>2755</v>
      </c>
      <c r="AD158" s="16" t="s">
        <v>2756</v>
      </c>
      <c r="AE158" s="16" t="s">
        <v>2757</v>
      </c>
      <c r="AF158" s="16" t="s">
        <v>2758</v>
      </c>
      <c r="AG158" s="16" t="s">
        <v>2759</v>
      </c>
      <c r="AH158" s="16" t="s">
        <v>2760</v>
      </c>
      <c r="AI158" s="16" t="s">
        <v>2761</v>
      </c>
      <c r="AJ158" s="16" t="s">
        <v>2762</v>
      </c>
      <c r="AK158" s="16" t="s">
        <v>2763</v>
      </c>
      <c r="AL158" s="16" t="s">
        <v>2764</v>
      </c>
      <c r="AM158" s="16" t="s">
        <v>2765</v>
      </c>
      <c r="AN158" s="16" t="s">
        <v>2766</v>
      </c>
      <c r="AO158" s="16" t="s">
        <v>2767</v>
      </c>
      <c r="AP158" s="16" t="s">
        <v>2768</v>
      </c>
      <c r="AQ158" s="16" t="s">
        <v>2769</v>
      </c>
      <c r="AR158" s="16" t="s">
        <v>2770</v>
      </c>
      <c r="AS158" s="16" t="s">
        <v>2771</v>
      </c>
      <c r="AT158" s="16" t="s">
        <v>2772</v>
      </c>
      <c r="AU158" s="16" t="s">
        <v>2773</v>
      </c>
      <c r="AV158" s="16" t="s">
        <v>2774</v>
      </c>
      <c r="AW158" s="16" t="s">
        <v>2775</v>
      </c>
      <c r="AX158" s="16" t="s">
        <v>2776</v>
      </c>
      <c r="AY158" s="16" t="s">
        <v>2777</v>
      </c>
      <c r="AZ158" s="16" t="s">
        <v>2778</v>
      </c>
      <c r="BA158" s="16" t="s">
        <v>2779</v>
      </c>
      <c r="BB158" s="16" t="s">
        <v>2780</v>
      </c>
      <c r="BC158" s="16" t="s">
        <v>2781</v>
      </c>
      <c r="BD158" s="16" t="s">
        <v>2782</v>
      </c>
      <c r="BE158" s="16" t="s">
        <v>2783</v>
      </c>
      <c r="BF158" s="16" t="s">
        <v>2784</v>
      </c>
      <c r="BG158" s="16" t="s">
        <v>2785</v>
      </c>
      <c r="BH158" s="16" t="s">
        <v>2786</v>
      </c>
      <c r="BI158" s="16" t="s">
        <v>2787</v>
      </c>
      <c r="BJ158" s="16" t="s">
        <v>2788</v>
      </c>
      <c r="BK158" s="16" t="s">
        <v>2789</v>
      </c>
      <c r="BL158" s="16" t="s">
        <v>2790</v>
      </c>
      <c r="BM158" s="16" t="s">
        <v>2791</v>
      </c>
      <c r="BN158" s="16" t="s">
        <v>2792</v>
      </c>
      <c r="BO158" s="16" t="s">
        <v>2793</v>
      </c>
      <c r="BP158" s="16" t="s">
        <v>2794</v>
      </c>
      <c r="BQ158" s="16" t="s">
        <v>2795</v>
      </c>
      <c r="BR158" s="16" t="s">
        <v>2796</v>
      </c>
      <c r="BS158" s="16" t="s">
        <v>2797</v>
      </c>
      <c r="BT158" s="16" t="s">
        <v>2798</v>
      </c>
      <c r="BU158" s="16" t="s">
        <v>2799</v>
      </c>
      <c r="BV158" s="16" t="s">
        <v>2800</v>
      </c>
      <c r="BW158" s="16" t="s">
        <v>2801</v>
      </c>
      <c r="BX158" s="16" t="s">
        <v>2802</v>
      </c>
      <c r="BY158" s="16" t="s">
        <v>2803</v>
      </c>
      <c r="BZ158" s="16" t="s">
        <v>2804</v>
      </c>
      <c r="CA158" s="16" t="s">
        <v>2805</v>
      </c>
      <c r="CB158" s="16" t="s">
        <v>2806</v>
      </c>
      <c r="CC158" s="16" t="s">
        <v>2807</v>
      </c>
      <c r="CD158" s="16" t="s">
        <v>2808</v>
      </c>
      <c r="CE158" s="16" t="s">
        <v>2809</v>
      </c>
      <c r="CF158" s="16" t="s">
        <v>2810</v>
      </c>
      <c r="CG158" s="16" t="s">
        <v>2811</v>
      </c>
      <c r="CH158" s="16" t="s">
        <v>2812</v>
      </c>
      <c r="CI158" s="16" t="s">
        <v>2813</v>
      </c>
      <c r="CJ158" s="16" t="s">
        <v>2814</v>
      </c>
      <c r="CK158" s="16" t="s">
        <v>2815</v>
      </c>
      <c r="CL158" s="16" t="s">
        <v>2816</v>
      </c>
      <c r="CM158" s="16" t="s">
        <v>2817</v>
      </c>
      <c r="CN158" s="16" t="s">
        <v>2818</v>
      </c>
      <c r="CO158" s="16" t="s">
        <v>2819</v>
      </c>
      <c r="CP158" s="16" t="s">
        <v>2820</v>
      </c>
      <c r="CQ158" s="16" t="s">
        <v>2821</v>
      </c>
      <c r="CR158" s="16" t="s">
        <v>2822</v>
      </c>
      <c r="CS158" s="16" t="s">
        <v>2823</v>
      </c>
      <c r="CT158" s="16" t="s">
        <v>2824</v>
      </c>
      <c r="CU158" s="16" t="s">
        <v>2825</v>
      </c>
      <c r="CV158" s="16" t="s">
        <v>2826</v>
      </c>
      <c r="CW158" s="16" t="s">
        <v>2827</v>
      </c>
      <c r="CX158" s="16" t="s">
        <v>2828</v>
      </c>
      <c r="CY158" s="16" t="s">
        <v>2829</v>
      </c>
      <c r="CZ158" s="16" t="s">
        <v>2830</v>
      </c>
      <c r="DA158" s="16" t="s">
        <v>2831</v>
      </c>
      <c r="DB158" s="16" t="s">
        <v>2832</v>
      </c>
      <c r="DC158" s="16" t="s">
        <v>2833</v>
      </c>
      <c r="DD158" s="16" t="s">
        <v>2834</v>
      </c>
      <c r="DE158" s="16" t="s">
        <v>2835</v>
      </c>
      <c r="DF158" s="16" t="s">
        <v>2836</v>
      </c>
      <c r="DG158" s="16" t="s">
        <v>2837</v>
      </c>
      <c r="DH158" s="16" t="s">
        <v>2838</v>
      </c>
      <c r="DI158" s="16" t="s">
        <v>2839</v>
      </c>
      <c r="DJ158" s="16" t="s">
        <v>2840</v>
      </c>
      <c r="DK158" s="16" t="s">
        <v>2841</v>
      </c>
      <c r="DL158" s="16" t="s">
        <v>2842</v>
      </c>
      <c r="DM158" s="16" t="s">
        <v>2843</v>
      </c>
      <c r="DN158" s="16" t="s">
        <v>2844</v>
      </c>
      <c r="DO158" s="16" t="s">
        <v>2845</v>
      </c>
      <c r="DP158" s="16" t="s">
        <v>2846</v>
      </c>
      <c r="DQ158" s="16" t="s">
        <v>2847</v>
      </c>
      <c r="DR158" s="16" t="s">
        <v>2848</v>
      </c>
      <c r="DS158" s="16" t="s">
        <v>2849</v>
      </c>
      <c r="DT158" s="16" t="s">
        <v>2850</v>
      </c>
      <c r="DU158" s="16" t="s">
        <v>2851</v>
      </c>
      <c r="DV158" s="16" t="s">
        <v>2852</v>
      </c>
      <c r="DW158" s="16" t="s">
        <v>2853</v>
      </c>
      <c r="DX158" s="16" t="s">
        <v>2854</v>
      </c>
      <c r="DY158" s="16" t="s">
        <v>2855</v>
      </c>
      <c r="DZ158" s="16" t="s">
        <v>2856</v>
      </c>
      <c r="EA158" s="16" t="s">
        <v>2857</v>
      </c>
      <c r="EB158" s="16" t="s">
        <v>2858</v>
      </c>
      <c r="EC158" s="16" t="s">
        <v>2859</v>
      </c>
      <c r="ED158" s="16" t="s">
        <v>2860</v>
      </c>
      <c r="EE158" s="16" t="s">
        <v>2861</v>
      </c>
      <c r="EF158" s="16" t="s">
        <v>2862</v>
      </c>
      <c r="EG158" s="16" t="s">
        <v>2863</v>
      </c>
      <c r="EH158" s="16" t="s">
        <v>2864</v>
      </c>
      <c r="EI158" s="16" t="s">
        <v>2865</v>
      </c>
      <c r="EJ158" s="16" t="s">
        <v>2866</v>
      </c>
      <c r="EK158" s="16" t="s">
        <v>2867</v>
      </c>
      <c r="EL158" s="16" t="s">
        <v>2868</v>
      </c>
      <c r="EM158" s="16" t="s">
        <v>2869</v>
      </c>
      <c r="EN158" s="16" t="s">
        <v>2870</v>
      </c>
      <c r="EO158" s="16" t="s">
        <v>2871</v>
      </c>
      <c r="EP158" s="16" t="s">
        <v>2872</v>
      </c>
      <c r="EQ158" s="16" t="s">
        <v>2873</v>
      </c>
      <c r="ER158" s="16" t="s">
        <v>2874</v>
      </c>
      <c r="ES158" s="16" t="s">
        <v>2875</v>
      </c>
      <c r="ET158" s="16" t="s">
        <v>2876</v>
      </c>
      <c r="EU158" s="16" t="s">
        <v>2877</v>
      </c>
      <c r="EV158" s="16" t="s">
        <v>2878</v>
      </c>
      <c r="EW158" s="16" t="s">
        <v>2879</v>
      </c>
      <c r="EX158" s="16" t="s">
        <v>2880</v>
      </c>
      <c r="EY158" s="16" t="s">
        <v>2881</v>
      </c>
      <c r="EZ158" s="16" t="s">
        <v>2882</v>
      </c>
      <c r="FA158" s="16" t="s">
        <v>2883</v>
      </c>
      <c r="FB158" s="16" t="s">
        <v>2884</v>
      </c>
      <c r="FC158" s="16" t="s">
        <v>2885</v>
      </c>
      <c r="FD158" s="16" t="s">
        <v>2886</v>
      </c>
      <c r="FE158" s="16" t="s">
        <v>2887</v>
      </c>
      <c r="FF158" s="16" t="s">
        <v>2888</v>
      </c>
      <c r="FG158" s="16" t="s">
        <v>2889</v>
      </c>
      <c r="FH158" s="16" t="s">
        <v>2890</v>
      </c>
      <c r="FI158" s="16" t="s">
        <v>2891</v>
      </c>
      <c r="FJ158" s="16" t="s">
        <v>2892</v>
      </c>
      <c r="FK158" s="16" t="s">
        <v>2893</v>
      </c>
      <c r="FL158" s="16" t="s">
        <v>2894</v>
      </c>
      <c r="FM158" s="16" t="s">
        <v>2895</v>
      </c>
      <c r="FN158" s="16" t="s">
        <v>2896</v>
      </c>
      <c r="FO158" s="16" t="s">
        <v>2897</v>
      </c>
      <c r="FP158" s="16" t="s">
        <v>2898</v>
      </c>
      <c r="FQ158" s="16" t="s">
        <v>2899</v>
      </c>
      <c r="FR158" s="16" t="s">
        <v>2900</v>
      </c>
      <c r="FS158" s="16" t="s">
        <v>2901</v>
      </c>
      <c r="FT158" s="16" t="s">
        <v>2902</v>
      </c>
      <c r="FU158" s="16" t="s">
        <v>2903</v>
      </c>
      <c r="FV158" s="16" t="s">
        <v>2904</v>
      </c>
      <c r="FW158" s="16" t="s">
        <v>2905</v>
      </c>
      <c r="FX158" s="16" t="s">
        <v>2906</v>
      </c>
      <c r="FY158" s="16" t="s">
        <v>2907</v>
      </c>
      <c r="FZ158" s="16" t="s">
        <v>2908</v>
      </c>
      <c r="GA158" s="16" t="s">
        <v>2909</v>
      </c>
      <c r="GB158" s="16" t="s">
        <v>2910</v>
      </c>
      <c r="GC158" s="16" t="s">
        <v>2911</v>
      </c>
      <c r="GD158" s="16" t="s">
        <v>2912</v>
      </c>
      <c r="GE158" s="16" t="s">
        <v>2913</v>
      </c>
      <c r="GF158" s="16" t="s">
        <v>2914</v>
      </c>
      <c r="GG158" s="16" t="s">
        <v>2915</v>
      </c>
      <c r="GH158" s="16" t="s">
        <v>2916</v>
      </c>
      <c r="GI158" s="16" t="s">
        <v>2917</v>
      </c>
      <c r="GJ158" s="16" t="s">
        <v>2918</v>
      </c>
      <c r="GK158" s="16" t="s">
        <v>2919</v>
      </c>
      <c r="GL158" s="16" t="s">
        <v>2920</v>
      </c>
      <c r="GM158" s="16" t="s">
        <v>2921</v>
      </c>
      <c r="GN158" s="16" t="s">
        <v>2922</v>
      </c>
      <c r="GO158" s="16" t="s">
        <v>2923</v>
      </c>
      <c r="GP158" s="16" t="s">
        <v>2924</v>
      </c>
      <c r="GQ158" s="16" t="s">
        <v>2925</v>
      </c>
      <c r="GR158" s="16" t="s">
        <v>2926</v>
      </c>
      <c r="GS158" s="16" t="s">
        <v>2927</v>
      </c>
      <c r="GT158" s="16" t="s">
        <v>2928</v>
      </c>
      <c r="GU158" s="16" t="s">
        <v>2929</v>
      </c>
      <c r="GV158" s="16" t="s">
        <v>2930</v>
      </c>
      <c r="GW158" s="16" t="s">
        <v>2931</v>
      </c>
      <c r="GX158" s="16" t="s">
        <v>2932</v>
      </c>
      <c r="GY158" s="16" t="s">
        <v>2933</v>
      </c>
      <c r="GZ158" s="16" t="s">
        <v>2934</v>
      </c>
      <c r="HA158" s="16" t="s">
        <v>2935</v>
      </c>
      <c r="HB158" s="16" t="s">
        <v>2936</v>
      </c>
      <c r="HC158" s="16" t="s">
        <v>2937</v>
      </c>
      <c r="HD158" s="16" t="s">
        <v>2938</v>
      </c>
      <c r="HE158" s="16" t="s">
        <v>2939</v>
      </c>
      <c r="HF158" s="16" t="s">
        <v>2940</v>
      </c>
      <c r="HG158" s="16" t="s">
        <v>2941</v>
      </c>
      <c r="HH158" s="16" t="s">
        <v>2942</v>
      </c>
      <c r="HI158" s="16" t="s">
        <v>2943</v>
      </c>
      <c r="HJ158" s="16" t="s">
        <v>2944</v>
      </c>
      <c r="HK158" s="16" t="s">
        <v>2945</v>
      </c>
      <c r="HL158" s="16" t="s">
        <v>2946</v>
      </c>
      <c r="HM158" s="16" t="s">
        <v>2947</v>
      </c>
      <c r="HN158" s="16" t="s">
        <v>2948</v>
      </c>
      <c r="HO158" s="16" t="s">
        <v>2949</v>
      </c>
      <c r="HP158" s="16" t="s">
        <v>2950</v>
      </c>
      <c r="HQ158" s="16" t="s">
        <v>2951</v>
      </c>
      <c r="HR158" s="16" t="s">
        <v>2952</v>
      </c>
      <c r="HS158" s="16" t="s">
        <v>2953</v>
      </c>
      <c r="HT158" s="16" t="s">
        <v>2954</v>
      </c>
      <c r="HU158" s="16" t="s">
        <v>2955</v>
      </c>
      <c r="HV158" s="16" t="s">
        <v>2956</v>
      </c>
      <c r="HW158" s="16" t="s">
        <v>2957</v>
      </c>
      <c r="HX158" s="16" t="s">
        <v>2958</v>
      </c>
      <c r="HY158" s="16" t="s">
        <v>2959</v>
      </c>
      <c r="HZ158" s="16" t="s">
        <v>2960</v>
      </c>
      <c r="IA158" s="16" t="s">
        <v>2961</v>
      </c>
      <c r="IB158" s="16" t="s">
        <v>2962</v>
      </c>
      <c r="IC158" s="16" t="s">
        <v>2963</v>
      </c>
      <c r="ID158" s="16" t="s">
        <v>2964</v>
      </c>
      <c r="IE158" s="16" t="s">
        <v>2965</v>
      </c>
      <c r="IF158" s="16" t="s">
        <v>2966</v>
      </c>
      <c r="IG158" s="16" t="s">
        <v>2967</v>
      </c>
      <c r="IH158" s="16" t="s">
        <v>2968</v>
      </c>
      <c r="II158" s="16" t="s">
        <v>2969</v>
      </c>
      <c r="IJ158" s="16" t="s">
        <v>2970</v>
      </c>
      <c r="IK158" s="16" t="s">
        <v>2971</v>
      </c>
    </row>
    <row r="159" spans="1:245">
      <c r="A159" s="53">
        <v>91</v>
      </c>
      <c r="B159" s="16" t="s">
        <v>2648</v>
      </c>
      <c r="C159" s="16" t="s">
        <v>2972</v>
      </c>
      <c r="D159" s="16" t="s">
        <v>26</v>
      </c>
      <c r="E159" s="16">
        <v>2010</v>
      </c>
      <c r="F159" s="16" t="s">
        <v>2973</v>
      </c>
      <c r="G159" s="16" t="s">
        <v>2974</v>
      </c>
      <c r="H159" s="16" t="s">
        <v>2974</v>
      </c>
      <c r="I159" s="16" t="s">
        <v>2974</v>
      </c>
      <c r="J159" s="16">
        <v>5612</v>
      </c>
      <c r="K159" s="16">
        <v>5645</v>
      </c>
      <c r="L159" s="16">
        <v>11257</v>
      </c>
      <c r="M159" s="16">
        <v>15619</v>
      </c>
      <c r="N159" s="16">
        <v>49202</v>
      </c>
      <c r="O159" s="16">
        <v>64821</v>
      </c>
      <c r="P159" s="16">
        <v>86885</v>
      </c>
      <c r="Q159" s="16">
        <v>86885</v>
      </c>
      <c r="R159" s="16">
        <v>173770</v>
      </c>
      <c r="S159" s="16">
        <v>108116</v>
      </c>
      <c r="T159" s="16">
        <v>141732</v>
      </c>
      <c r="U159" s="16">
        <v>249848</v>
      </c>
      <c r="V159" s="16">
        <v>96029</v>
      </c>
      <c r="W159" s="16">
        <v>134852</v>
      </c>
      <c r="X159" s="16">
        <v>230881</v>
      </c>
      <c r="Y159" s="16">
        <v>42232</v>
      </c>
      <c r="Z159" s="16">
        <v>42232</v>
      </c>
      <c r="AA159" s="16">
        <v>21231</v>
      </c>
      <c r="AB159" s="16">
        <v>20093</v>
      </c>
      <c r="AC159" s="16">
        <v>41234</v>
      </c>
      <c r="AD159" s="16">
        <v>34754</v>
      </c>
      <c r="AE159" s="16">
        <v>34754</v>
      </c>
      <c r="AF159" s="16">
        <v>23968</v>
      </c>
      <c r="AG159" s="16">
        <v>31054</v>
      </c>
      <c r="AH159" s="16">
        <v>32881</v>
      </c>
      <c r="AI159" s="16">
        <v>41324</v>
      </c>
      <c r="AJ159" s="16">
        <v>42232</v>
      </c>
      <c r="AK159" s="16">
        <v>39600</v>
      </c>
      <c r="AL159" s="16">
        <v>34754</v>
      </c>
      <c r="AM159" s="16">
        <v>804</v>
      </c>
      <c r="AN159" s="16">
        <v>804</v>
      </c>
      <c r="AO159" s="16">
        <v>802</v>
      </c>
      <c r="AP159" s="16">
        <v>2128</v>
      </c>
      <c r="AQ159" s="16">
        <v>3397</v>
      </c>
      <c r="AR159" s="16">
        <v>1552</v>
      </c>
      <c r="AS159" s="16">
        <v>57.1</v>
      </c>
      <c r="AT159" s="16">
        <v>115.6</v>
      </c>
      <c r="AU159" s="16">
        <v>100.3</v>
      </c>
      <c r="AV159" s="16">
        <v>100.3</v>
      </c>
      <c r="AW159" s="16">
        <v>150.69999999999999</v>
      </c>
      <c r="AX159" s="16">
        <v>100.9</v>
      </c>
      <c r="AY159" s="16">
        <v>133.80000000000001</v>
      </c>
      <c r="AZ159" s="16">
        <v>71.2</v>
      </c>
      <c r="BA159" s="16">
        <v>24.2</v>
      </c>
      <c r="BB159" s="16">
        <v>88.9</v>
      </c>
      <c r="BC159" s="16">
        <v>25.3</v>
      </c>
      <c r="BD159" s="16">
        <v>17.899999999999999</v>
      </c>
      <c r="BE159" s="16">
        <v>56.5</v>
      </c>
      <c r="BF159" s="16">
        <v>96.6</v>
      </c>
      <c r="BG159" s="16">
        <v>70.400000000000006</v>
      </c>
      <c r="BH159" s="16">
        <v>63.3</v>
      </c>
      <c r="BI159" s="16">
        <v>63.5</v>
      </c>
      <c r="BJ159" s="16">
        <v>35</v>
      </c>
      <c r="BK159" s="16">
        <v>77.099999999999994</v>
      </c>
      <c r="BL159" s="16">
        <v>31.3</v>
      </c>
      <c r="BM159" s="16">
        <v>86.7</v>
      </c>
      <c r="BN159" s="16">
        <v>49.8</v>
      </c>
      <c r="BO159" s="16">
        <v>43.1</v>
      </c>
      <c r="BP159" s="16">
        <v>21.6</v>
      </c>
      <c r="BQ159" s="16">
        <v>21.7</v>
      </c>
      <c r="BR159" s="16">
        <v>21.6</v>
      </c>
      <c r="BS159" s="16">
        <v>71</v>
      </c>
      <c r="BT159" s="16">
        <v>91.1</v>
      </c>
      <c r="BU159" s="16">
        <v>85.3</v>
      </c>
      <c r="BV159" s="16">
        <v>334.2</v>
      </c>
      <c r="BW159" s="16">
        <v>334.2</v>
      </c>
      <c r="BX159" s="16">
        <v>334.2</v>
      </c>
      <c r="BY159" s="16">
        <v>146.1</v>
      </c>
      <c r="BZ159" s="16">
        <v>133.69999999999999</v>
      </c>
      <c r="CA159" s="16">
        <v>133.80000000000001</v>
      </c>
      <c r="CB159" s="16">
        <v>115.7</v>
      </c>
      <c r="CC159" s="16">
        <v>115.3</v>
      </c>
      <c r="CD159" s="16">
        <v>115.4</v>
      </c>
      <c r="CE159" s="16">
        <v>89.9</v>
      </c>
      <c r="CF159" s="16">
        <v>81.2</v>
      </c>
      <c r="CG159" s="16">
        <v>96.5</v>
      </c>
      <c r="CH159" s="16">
        <v>71.8</v>
      </c>
      <c r="CI159" s="16">
        <v>82.6</v>
      </c>
      <c r="CJ159" s="16">
        <v>133.69999999999999</v>
      </c>
      <c r="CK159" s="16">
        <v>133.69999999999999</v>
      </c>
      <c r="CL159" s="16">
        <v>133.19999999999999</v>
      </c>
      <c r="CM159" s="16">
        <v>103.5</v>
      </c>
      <c r="CN159" s="16">
        <v>109.6</v>
      </c>
      <c r="CO159" s="16">
        <v>82.6</v>
      </c>
      <c r="CP159" s="16">
        <v>100.5</v>
      </c>
      <c r="CQ159" s="16">
        <v>116.5</v>
      </c>
      <c r="CR159" s="16">
        <v>133.69999999999999</v>
      </c>
      <c r="CS159" s="16">
        <v>104.4</v>
      </c>
      <c r="CT159" s="16">
        <v>104.4</v>
      </c>
      <c r="CU159" s="16">
        <v>99.8</v>
      </c>
      <c r="CV159" s="16">
        <v>56.8</v>
      </c>
      <c r="CW159" s="16">
        <v>76.05</v>
      </c>
      <c r="CX159" s="16">
        <v>36.1</v>
      </c>
      <c r="CY159" s="16">
        <v>79</v>
      </c>
      <c r="CZ159" s="16">
        <v>79</v>
      </c>
      <c r="DA159" s="16">
        <v>80</v>
      </c>
      <c r="DB159" s="16">
        <v>112.9</v>
      </c>
      <c r="DC159" s="16">
        <v>112.9</v>
      </c>
      <c r="DD159" s="16">
        <v>100</v>
      </c>
      <c r="DE159" s="16">
        <v>12</v>
      </c>
      <c r="DF159" s="16">
        <v>8.8000000000000007</v>
      </c>
      <c r="DG159" s="16">
        <v>10.9</v>
      </c>
      <c r="DH159" s="16">
        <v>10.1</v>
      </c>
      <c r="DI159" s="16">
        <v>8.3000000000000007</v>
      </c>
      <c r="DJ159" s="16">
        <v>27.4</v>
      </c>
      <c r="DK159" s="16">
        <v>36.5</v>
      </c>
      <c r="DL159" s="16">
        <v>30.8</v>
      </c>
      <c r="DM159" s="16">
        <v>26.1</v>
      </c>
      <c r="DN159" s="16">
        <v>22.1</v>
      </c>
      <c r="DO159" s="16">
        <v>36.4</v>
      </c>
      <c r="DP159" s="16">
        <v>21.6</v>
      </c>
      <c r="DQ159" s="16">
        <v>16.3</v>
      </c>
      <c r="DR159" s="16">
        <v>24.1</v>
      </c>
      <c r="DS159" s="16">
        <v>11.6</v>
      </c>
      <c r="DT159" s="16">
        <v>17.100000000000001</v>
      </c>
      <c r="DU159" s="16">
        <v>11.4</v>
      </c>
      <c r="DV159" s="16">
        <v>9.9</v>
      </c>
      <c r="DW159" s="16">
        <v>10.7</v>
      </c>
      <c r="DX159" s="16">
        <v>7.1</v>
      </c>
      <c r="DY159" s="16">
        <v>23</v>
      </c>
      <c r="DZ159" s="16">
        <v>15.1</v>
      </c>
      <c r="EA159" s="16">
        <v>80.900000000000006</v>
      </c>
      <c r="EB159" s="16">
        <v>78.7</v>
      </c>
      <c r="EC159" s="16">
        <v>78.900000000000006</v>
      </c>
      <c r="ED159" s="16">
        <v>36.799999999999997</v>
      </c>
      <c r="EE159" s="16">
        <v>53.8</v>
      </c>
      <c r="EF159" s="16">
        <v>83.5</v>
      </c>
      <c r="EG159" s="16">
        <v>94.1</v>
      </c>
      <c r="EH159" s="16">
        <v>65.5</v>
      </c>
      <c r="EI159" s="16">
        <v>98</v>
      </c>
      <c r="EJ159" s="16">
        <v>89.7</v>
      </c>
      <c r="EK159" s="16">
        <v>98.8</v>
      </c>
      <c r="EL159" s="16">
        <v>74.7</v>
      </c>
      <c r="EM159" s="16">
        <v>86.4</v>
      </c>
      <c r="EN159" s="16">
        <v>96.1</v>
      </c>
      <c r="EO159" s="16">
        <v>85.2</v>
      </c>
      <c r="EP159" s="16">
        <v>85.5</v>
      </c>
      <c r="EQ159" s="16">
        <v>91.6</v>
      </c>
      <c r="ER159" s="16">
        <v>96.1</v>
      </c>
      <c r="ES159" s="16">
        <v>97.6</v>
      </c>
      <c r="ET159" s="16">
        <v>93.2</v>
      </c>
      <c r="EU159" s="16">
        <v>94</v>
      </c>
      <c r="EV159" s="16">
        <v>93.7</v>
      </c>
      <c r="EW159" s="16">
        <v>94.5</v>
      </c>
      <c r="EX159" s="16">
        <v>90.8</v>
      </c>
      <c r="EY159" s="16">
        <v>87.4</v>
      </c>
      <c r="EZ159" s="16">
        <v>92.1</v>
      </c>
      <c r="FA159" s="16">
        <v>90.5</v>
      </c>
      <c r="FB159" s="16">
        <v>95</v>
      </c>
      <c r="FC159" s="16">
        <v>92.1</v>
      </c>
      <c r="FD159" s="16">
        <v>96.9</v>
      </c>
      <c r="FE159" s="16">
        <v>98.1</v>
      </c>
      <c r="FF159" s="16">
        <v>94.9</v>
      </c>
      <c r="FG159" s="16">
        <v>93.5</v>
      </c>
      <c r="FH159" s="16">
        <v>94.1</v>
      </c>
      <c r="FI159" s="16">
        <v>100</v>
      </c>
      <c r="FJ159" s="16">
        <v>64.599999999999994</v>
      </c>
      <c r="FK159" s="16">
        <v>67.8</v>
      </c>
      <c r="FL159" s="16">
        <v>76.400000000000006</v>
      </c>
      <c r="FM159" s="16">
        <v>0.96</v>
      </c>
      <c r="FN159" s="16">
        <v>0.89</v>
      </c>
      <c r="FO159" s="16">
        <v>1.02</v>
      </c>
      <c r="FP159" s="16">
        <v>1.06</v>
      </c>
      <c r="FQ159" s="16">
        <v>0.84</v>
      </c>
      <c r="FR159" s="16">
        <v>0.96</v>
      </c>
      <c r="FS159" s="16">
        <v>0.88</v>
      </c>
      <c r="FT159" s="16">
        <v>1</v>
      </c>
      <c r="FU159" s="16">
        <v>1.05</v>
      </c>
      <c r="FV159" s="16">
        <v>0.85</v>
      </c>
      <c r="FW159" s="16">
        <v>0.96</v>
      </c>
      <c r="FX159" s="16">
        <v>0.87</v>
      </c>
      <c r="FY159" s="16">
        <v>1</v>
      </c>
      <c r="FZ159" s="16">
        <v>1.04</v>
      </c>
      <c r="GA159" s="16">
        <v>0.83</v>
      </c>
      <c r="GB159" s="16">
        <v>76</v>
      </c>
      <c r="GC159" s="16">
        <v>88</v>
      </c>
      <c r="GD159" s="16">
        <v>75</v>
      </c>
      <c r="GE159" s="16">
        <v>90</v>
      </c>
      <c r="GF159" s="16">
        <v>80.400000000000006</v>
      </c>
      <c r="GG159" s="16">
        <v>71.7</v>
      </c>
      <c r="GH159" s="16">
        <v>70.7</v>
      </c>
      <c r="GI159" s="16">
        <v>70.599999999999994</v>
      </c>
      <c r="GJ159" s="16">
        <v>85.5</v>
      </c>
      <c r="GK159" s="16">
        <v>79.400000000000006</v>
      </c>
      <c r="GL159" s="16">
        <v>78.900000000000006</v>
      </c>
      <c r="GM159" s="16">
        <v>78.8</v>
      </c>
      <c r="GN159" s="16">
        <v>88.7</v>
      </c>
      <c r="GO159" s="16">
        <v>85.9</v>
      </c>
      <c r="GP159" s="16">
        <v>85.1</v>
      </c>
      <c r="GQ159" s="16">
        <v>87.9</v>
      </c>
      <c r="GR159" s="16">
        <v>64.599999999999994</v>
      </c>
      <c r="GS159" s="16">
        <v>67.599999999999994</v>
      </c>
      <c r="GT159" s="16">
        <v>76.400000000000006</v>
      </c>
      <c r="GU159" s="16">
        <v>74.8</v>
      </c>
      <c r="GV159" s="16">
        <v>59</v>
      </c>
      <c r="GW159" s="16">
        <v>57.7</v>
      </c>
      <c r="GX159" s="16">
        <v>65.2</v>
      </c>
      <c r="GY159" s="16">
        <v>78.8</v>
      </c>
      <c r="GZ159" s="16">
        <v>66.400000000000006</v>
      </c>
      <c r="HA159" s="16">
        <v>63.1</v>
      </c>
      <c r="HB159" s="16">
        <v>72.7</v>
      </c>
      <c r="HC159" s="16">
        <v>80.599999999999994</v>
      </c>
      <c r="HD159" s="16">
        <v>67.400000000000006</v>
      </c>
      <c r="HE159" s="16">
        <v>67.8</v>
      </c>
      <c r="HF159" s="16">
        <v>77.900000000000006</v>
      </c>
      <c r="HG159" s="16">
        <v>0.91</v>
      </c>
      <c r="HH159" s="16">
        <v>0.8</v>
      </c>
      <c r="HI159" s="16">
        <v>1.06</v>
      </c>
      <c r="HJ159" s="16">
        <v>1.04</v>
      </c>
      <c r="HK159" s="16">
        <v>0.92</v>
      </c>
      <c r="HL159" s="16">
        <v>0.8</v>
      </c>
      <c r="HM159" s="16">
        <v>1.1100000000000001</v>
      </c>
      <c r="HN159" s="16">
        <v>1.06</v>
      </c>
      <c r="HO159" s="16">
        <v>0.92</v>
      </c>
      <c r="HP159" s="16">
        <v>0.82</v>
      </c>
      <c r="HQ159" s="16">
        <v>1.0900000000000001</v>
      </c>
      <c r="HR159" s="16">
        <v>1.08</v>
      </c>
      <c r="HS159" s="16">
        <v>62.8</v>
      </c>
      <c r="HT159" s="16">
        <v>46.8</v>
      </c>
      <c r="HU159" s="16">
        <v>45.3</v>
      </c>
      <c r="HV159" s="16">
        <v>49.9</v>
      </c>
      <c r="HW159" s="16">
        <v>67.7</v>
      </c>
      <c r="HX159" s="16">
        <v>55.4</v>
      </c>
      <c r="HY159" s="16">
        <v>51.8</v>
      </c>
      <c r="HZ159" s="16">
        <v>55.7</v>
      </c>
      <c r="IA159" s="16">
        <v>88.7</v>
      </c>
      <c r="IB159" s="16">
        <v>85.9</v>
      </c>
      <c r="IC159" s="16">
        <v>85.1</v>
      </c>
      <c r="ID159" s="16">
        <v>87.9</v>
      </c>
      <c r="IE159" s="34">
        <v>1839655.62</v>
      </c>
      <c r="IF159" s="34">
        <v>2275012.79</v>
      </c>
      <c r="IG159" s="34">
        <v>3172540.73</v>
      </c>
      <c r="IH159" s="34">
        <v>5009878.71</v>
      </c>
      <c r="II159" s="16">
        <v>0.08</v>
      </c>
      <c r="IJ159" s="16">
        <v>0.21</v>
      </c>
      <c r="IK159" s="16">
        <v>0.28000000000000003</v>
      </c>
    </row>
    <row r="160" spans="1:245">
      <c r="A160" s="11" t="s">
        <v>9</v>
      </c>
      <c r="EY160" s="16" t="s">
        <v>2975</v>
      </c>
      <c r="EZ160" s="16" t="s">
        <v>2976</v>
      </c>
      <c r="FA160" s="16" t="s">
        <v>2977</v>
      </c>
      <c r="FC160" s="16" t="s">
        <v>2975</v>
      </c>
      <c r="FD160" s="16" t="s">
        <v>2976</v>
      </c>
      <c r="FE160" s="16" t="s">
        <v>2977</v>
      </c>
      <c r="FG160" s="16" t="s">
        <v>2975</v>
      </c>
      <c r="FH160" s="16" t="s">
        <v>2976</v>
      </c>
      <c r="FI160" s="16" t="s">
        <v>2977</v>
      </c>
      <c r="FN160" s="16" t="s">
        <v>2975</v>
      </c>
      <c r="FO160" s="16" t="s">
        <v>2976</v>
      </c>
      <c r="FP160" s="16" t="s">
        <v>2977</v>
      </c>
      <c r="FS160" s="16" t="s">
        <v>2975</v>
      </c>
      <c r="FT160" s="16" t="s">
        <v>2976</v>
      </c>
      <c r="FU160" s="16" t="s">
        <v>2977</v>
      </c>
      <c r="FX160" s="16" t="s">
        <v>2975</v>
      </c>
      <c r="FY160" s="16" t="s">
        <v>2976</v>
      </c>
      <c r="FZ160" s="16" t="s">
        <v>2977</v>
      </c>
      <c r="GG160" s="16" t="s">
        <v>2975</v>
      </c>
      <c r="GH160" s="16" t="s">
        <v>2976</v>
      </c>
      <c r="GI160" s="16" t="s">
        <v>2977</v>
      </c>
      <c r="GK160" s="16" t="s">
        <v>2975</v>
      </c>
      <c r="GL160" s="16" t="s">
        <v>2976</v>
      </c>
      <c r="GM160" s="16" t="s">
        <v>2977</v>
      </c>
      <c r="GO160" s="16" t="s">
        <v>2975</v>
      </c>
      <c r="GP160" s="16" t="s">
        <v>2976</v>
      </c>
      <c r="GQ160" s="16" t="s">
        <v>2977</v>
      </c>
      <c r="GV160" s="16" t="s">
        <v>2975</v>
      </c>
      <c r="GW160" s="16" t="s">
        <v>2976</v>
      </c>
      <c r="GX160" s="16" t="s">
        <v>2977</v>
      </c>
      <c r="GZ160" s="16" t="s">
        <v>2975</v>
      </c>
      <c r="HA160" s="16" t="s">
        <v>2976</v>
      </c>
      <c r="HB160" s="16" t="s">
        <v>2977</v>
      </c>
      <c r="HD160" s="16" t="s">
        <v>2975</v>
      </c>
      <c r="HE160" s="16" t="s">
        <v>2976</v>
      </c>
      <c r="HF160" s="16" t="s">
        <v>2977</v>
      </c>
      <c r="HH160" s="16" t="s">
        <v>2975</v>
      </c>
      <c r="HI160" s="16" t="s">
        <v>2976</v>
      </c>
      <c r="HJ160" s="16" t="s">
        <v>2977</v>
      </c>
      <c r="HL160" s="16" t="s">
        <v>2975</v>
      </c>
      <c r="HM160" s="16" t="s">
        <v>2976</v>
      </c>
      <c r="HN160" s="16" t="s">
        <v>2977</v>
      </c>
      <c r="HP160" s="16" t="s">
        <v>2975</v>
      </c>
      <c r="HQ160" s="16" t="s">
        <v>2976</v>
      </c>
      <c r="HR160" s="16" t="s">
        <v>2977</v>
      </c>
      <c r="HT160" s="16" t="s">
        <v>2975</v>
      </c>
      <c r="HU160" s="16" t="s">
        <v>2976</v>
      </c>
      <c r="HV160" s="16" t="s">
        <v>2977</v>
      </c>
      <c r="HX160" s="16" t="s">
        <v>2975</v>
      </c>
      <c r="HY160" s="16" t="s">
        <v>2976</v>
      </c>
      <c r="HZ160" s="16" t="s">
        <v>2977</v>
      </c>
      <c r="IB160" s="16" t="s">
        <v>2975</v>
      </c>
      <c r="IC160" s="16" t="s">
        <v>2976</v>
      </c>
      <c r="ID160" s="16" t="s">
        <v>2977</v>
      </c>
    </row>
    <row r="161" spans="1:50">
      <c r="J161" s="16" t="s">
        <v>2978</v>
      </c>
      <c r="K161" s="16" t="s">
        <v>2979</v>
      </c>
      <c r="L161" s="16" t="s">
        <v>2980</v>
      </c>
      <c r="M161" s="16" t="s">
        <v>2981</v>
      </c>
      <c r="N161" s="16" t="s">
        <v>2982</v>
      </c>
      <c r="O161" s="16" t="s">
        <v>2983</v>
      </c>
    </row>
    <row r="162" spans="1:50">
      <c r="A162" s="53">
        <v>92</v>
      </c>
      <c r="B162" s="16" t="s">
        <v>2984</v>
      </c>
      <c r="C162" s="16" t="s">
        <v>2985</v>
      </c>
      <c r="D162" s="16" t="s">
        <v>2317</v>
      </c>
      <c r="E162" s="16">
        <v>2007</v>
      </c>
      <c r="F162" s="16" t="s">
        <v>2986</v>
      </c>
      <c r="G162" s="16" t="s">
        <v>2987</v>
      </c>
      <c r="H162" s="16" t="s">
        <v>2987</v>
      </c>
      <c r="J162" s="16">
        <v>3</v>
      </c>
      <c r="K162" s="16">
        <v>34</v>
      </c>
      <c r="L162" s="16">
        <v>1</v>
      </c>
      <c r="M162" s="16">
        <v>20.3</v>
      </c>
      <c r="N162" s="36">
        <v>42375</v>
      </c>
      <c r="O162" s="16">
        <v>0.32</v>
      </c>
    </row>
    <row r="163" spans="1:50">
      <c r="A163" s="11" t="s">
        <v>9</v>
      </c>
      <c r="B163" s="16" t="s">
        <v>1455</v>
      </c>
    </row>
    <row r="164" spans="1:50">
      <c r="J164" s="16" t="s">
        <v>2988</v>
      </c>
      <c r="K164" s="16" t="s">
        <v>2989</v>
      </c>
      <c r="L164" s="16" t="s">
        <v>2990</v>
      </c>
      <c r="M164" s="16" t="s">
        <v>2991</v>
      </c>
      <c r="N164" s="16" t="s">
        <v>2992</v>
      </c>
      <c r="O164" s="16" t="s">
        <v>2993</v>
      </c>
      <c r="P164" s="16" t="s">
        <v>2994</v>
      </c>
      <c r="Q164" s="16" t="s">
        <v>2995</v>
      </c>
      <c r="R164" s="16" t="s">
        <v>2996</v>
      </c>
      <c r="S164" s="16" t="s">
        <v>2997</v>
      </c>
      <c r="T164" s="16" t="s">
        <v>2998</v>
      </c>
      <c r="U164" s="16" t="s">
        <v>2999</v>
      </c>
      <c r="V164" s="16" t="s">
        <v>3000</v>
      </c>
      <c r="W164" s="16" t="s">
        <v>3001</v>
      </c>
      <c r="X164" s="16" t="s">
        <v>3002</v>
      </c>
      <c r="Y164" s="16" t="s">
        <v>3003</v>
      </c>
      <c r="Z164" s="16" t="s">
        <v>3004</v>
      </c>
      <c r="AA164" s="16" t="s">
        <v>3005</v>
      </c>
      <c r="AB164" s="16" t="s">
        <v>3006</v>
      </c>
      <c r="AC164" s="16" t="s">
        <v>3007</v>
      </c>
      <c r="AD164" s="16" t="s">
        <v>3008</v>
      </c>
    </row>
    <row r="165" spans="1:50">
      <c r="A165" s="53">
        <v>97</v>
      </c>
      <c r="B165" s="16" t="s">
        <v>3009</v>
      </c>
      <c r="C165" s="16" t="s">
        <v>3010</v>
      </c>
      <c r="D165" s="16" t="s">
        <v>3011</v>
      </c>
      <c r="E165" s="16">
        <v>2014</v>
      </c>
      <c r="F165" s="16" t="s">
        <v>3012</v>
      </c>
      <c r="G165" s="16" t="s">
        <v>3013</v>
      </c>
      <c r="H165" s="16" t="s">
        <v>3013</v>
      </c>
      <c r="J165" s="24">
        <v>80073</v>
      </c>
      <c r="K165" s="16">
        <v>248</v>
      </c>
      <c r="L165" s="16">
        <v>7</v>
      </c>
      <c r="M165" s="16">
        <v>144</v>
      </c>
      <c r="N165" s="24">
        <v>187275</v>
      </c>
      <c r="O165" s="36">
        <v>42595</v>
      </c>
      <c r="P165" s="36">
        <v>723</v>
      </c>
      <c r="Q165" s="16">
        <v>172</v>
      </c>
      <c r="R165" s="24">
        <v>15154</v>
      </c>
      <c r="S165" s="16">
        <v>451</v>
      </c>
      <c r="T165" s="16">
        <v>49</v>
      </c>
      <c r="U165" s="16">
        <v>90</v>
      </c>
      <c r="V165" s="16">
        <v>2105</v>
      </c>
      <c r="W165" s="16">
        <v>49</v>
      </c>
      <c r="X165" s="16">
        <v>250</v>
      </c>
      <c r="Y165" s="24">
        <v>4600</v>
      </c>
      <c r="Z165" s="36">
        <v>42500</v>
      </c>
      <c r="AA165" s="16" t="s">
        <v>3014</v>
      </c>
      <c r="AB165" s="16">
        <v>100</v>
      </c>
      <c r="AC165" s="16">
        <v>95</v>
      </c>
      <c r="AD165" s="16">
        <v>92</v>
      </c>
    </row>
    <row r="166" spans="1:50">
      <c r="A166" s="11" t="s">
        <v>9</v>
      </c>
    </row>
    <row r="167" spans="1:50">
      <c r="J167" s="16" t="s">
        <v>3015</v>
      </c>
      <c r="K167" s="16" t="s">
        <v>3016</v>
      </c>
      <c r="L167" s="16" t="s">
        <v>3017</v>
      </c>
      <c r="M167" s="16" t="s">
        <v>3018</v>
      </c>
      <c r="N167" s="16" t="s">
        <v>3019</v>
      </c>
      <c r="O167" s="16" t="s">
        <v>3020</v>
      </c>
      <c r="P167" s="16" t="s">
        <v>3021</v>
      </c>
      <c r="Q167" s="16" t="s">
        <v>3022</v>
      </c>
      <c r="R167" s="16" t="s">
        <v>3023</v>
      </c>
      <c r="S167" s="16" t="s">
        <v>3024</v>
      </c>
      <c r="T167" s="16" t="s">
        <v>3025</v>
      </c>
      <c r="U167" s="16" t="s">
        <v>3026</v>
      </c>
      <c r="V167" s="16" t="s">
        <v>3027</v>
      </c>
      <c r="W167" s="16" t="s">
        <v>3028</v>
      </c>
      <c r="X167" s="16" t="s">
        <v>3029</v>
      </c>
      <c r="Y167" s="16" t="s">
        <v>3030</v>
      </c>
      <c r="Z167" s="16" t="s">
        <v>3031</v>
      </c>
      <c r="AA167" s="16" t="s">
        <v>3032</v>
      </c>
      <c r="AB167" s="16" t="s">
        <v>3033</v>
      </c>
      <c r="AC167" s="16" t="s">
        <v>3034</v>
      </c>
    </row>
    <row r="168" spans="1:50">
      <c r="A168" s="53">
        <v>98</v>
      </c>
      <c r="B168" s="16" t="s">
        <v>3009</v>
      </c>
      <c r="C168" s="16" t="s">
        <v>3035</v>
      </c>
      <c r="D168" s="16" t="s">
        <v>3036</v>
      </c>
      <c r="E168" s="16">
        <v>2006</v>
      </c>
      <c r="F168" s="16" t="s">
        <v>3037</v>
      </c>
      <c r="G168" s="16" t="s">
        <v>3038</v>
      </c>
      <c r="H168" s="16" t="s">
        <v>3038</v>
      </c>
      <c r="I168" s="16" t="s">
        <v>3038</v>
      </c>
      <c r="J168" s="16">
        <v>5805</v>
      </c>
      <c r="K168" s="16">
        <v>23</v>
      </c>
      <c r="L168" s="16">
        <v>40</v>
      </c>
      <c r="M168" s="16">
        <v>140</v>
      </c>
      <c r="N168" s="16">
        <v>48</v>
      </c>
      <c r="O168" s="16">
        <v>3600</v>
      </c>
      <c r="P168" s="16">
        <v>300</v>
      </c>
      <c r="Q168" s="16">
        <v>5</v>
      </c>
      <c r="R168" s="16">
        <v>130</v>
      </c>
      <c r="S168" s="16">
        <v>65</v>
      </c>
      <c r="T168" s="16">
        <v>65</v>
      </c>
      <c r="U168" s="16">
        <v>260</v>
      </c>
      <c r="V168" s="16">
        <v>242</v>
      </c>
      <c r="W168" s="16">
        <v>90</v>
      </c>
      <c r="X168" s="16">
        <v>4000</v>
      </c>
      <c r="Y168" s="16">
        <v>13640</v>
      </c>
      <c r="Z168" s="16">
        <v>150</v>
      </c>
      <c r="AA168" s="16">
        <v>35</v>
      </c>
      <c r="AB168" s="16">
        <v>50</v>
      </c>
      <c r="AC168" s="16">
        <v>11.3</v>
      </c>
    </row>
    <row r="169" spans="1:50">
      <c r="A169" s="11" t="s">
        <v>9</v>
      </c>
    </row>
    <row r="170" spans="1:50">
      <c r="A170" s="54"/>
      <c r="J170" s="16" t="s">
        <v>3039</v>
      </c>
      <c r="K170" s="16" t="s">
        <v>3040</v>
      </c>
      <c r="L170" s="16" t="s">
        <v>3041</v>
      </c>
      <c r="M170" s="16" t="s">
        <v>3042</v>
      </c>
      <c r="N170" s="16" t="s">
        <v>3043</v>
      </c>
      <c r="O170" s="16" t="s">
        <v>3044</v>
      </c>
      <c r="P170" s="16" t="s">
        <v>3045</v>
      </c>
    </row>
    <row r="171" spans="1:50">
      <c r="A171" s="53">
        <v>99</v>
      </c>
      <c r="B171" s="16" t="s">
        <v>3046</v>
      </c>
      <c r="C171" s="16" t="s">
        <v>3047</v>
      </c>
      <c r="D171" s="16" t="s">
        <v>3048</v>
      </c>
      <c r="E171" s="16">
        <v>2006</v>
      </c>
      <c r="F171" s="16" t="s">
        <v>3049</v>
      </c>
      <c r="G171" s="16" t="s">
        <v>3050</v>
      </c>
      <c r="H171" s="16" t="s">
        <v>3050</v>
      </c>
      <c r="J171" s="16">
        <v>12243</v>
      </c>
      <c r="K171" s="16">
        <v>10251</v>
      </c>
      <c r="L171" s="16">
        <v>24</v>
      </c>
      <c r="M171" s="16">
        <v>7</v>
      </c>
      <c r="N171" s="16">
        <v>80</v>
      </c>
      <c r="O171" s="16">
        <v>197</v>
      </c>
      <c r="P171" s="16">
        <v>6266</v>
      </c>
    </row>
    <row r="172" spans="1:50">
      <c r="A172" s="11" t="s">
        <v>9</v>
      </c>
    </row>
    <row r="173" spans="1:50">
      <c r="A173" s="54"/>
      <c r="J173" s="16" t="s">
        <v>3051</v>
      </c>
      <c r="K173" s="16" t="s">
        <v>3052</v>
      </c>
      <c r="L173" s="16" t="s">
        <v>3053</v>
      </c>
      <c r="M173" s="16" t="s">
        <v>3054</v>
      </c>
      <c r="N173" s="16" t="s">
        <v>3055</v>
      </c>
      <c r="O173" s="16" t="s">
        <v>3056</v>
      </c>
      <c r="P173" s="16" t="s">
        <v>3057</v>
      </c>
      <c r="Q173" s="16" t="s">
        <v>3058</v>
      </c>
      <c r="R173" s="16" t="s">
        <v>3059</v>
      </c>
      <c r="S173" s="16" t="s">
        <v>3060</v>
      </c>
      <c r="T173" s="16" t="s">
        <v>3061</v>
      </c>
      <c r="U173" s="16" t="s">
        <v>3062</v>
      </c>
      <c r="V173" s="16" t="s">
        <v>3063</v>
      </c>
      <c r="W173" s="16" t="s">
        <v>3064</v>
      </c>
      <c r="X173" s="16" t="s">
        <v>3065</v>
      </c>
      <c r="Y173" s="16" t="s">
        <v>3066</v>
      </c>
      <c r="Z173" s="16" t="s">
        <v>127</v>
      </c>
      <c r="AA173" s="16" t="s">
        <v>1455</v>
      </c>
    </row>
    <row r="174" spans="1:50">
      <c r="A174" s="53">
        <v>100</v>
      </c>
      <c r="B174" s="16" t="s">
        <v>3067</v>
      </c>
      <c r="C174" s="16" t="s">
        <v>3068</v>
      </c>
      <c r="D174" s="16" t="s">
        <v>2440</v>
      </c>
      <c r="E174" s="16">
        <v>2012</v>
      </c>
      <c r="F174" s="16" t="s">
        <v>3069</v>
      </c>
      <c r="G174" s="16" t="s">
        <v>3070</v>
      </c>
      <c r="H174" s="16" t="s">
        <v>3070</v>
      </c>
      <c r="I174" s="16" t="s">
        <v>3070</v>
      </c>
      <c r="J174" s="16">
        <v>10687</v>
      </c>
      <c r="K174" s="16">
        <v>400</v>
      </c>
      <c r="M174" s="16">
        <v>19</v>
      </c>
      <c r="N174" s="16">
        <v>17</v>
      </c>
      <c r="O174" s="16">
        <v>18</v>
      </c>
      <c r="P174" s="16">
        <v>13</v>
      </c>
      <c r="Q174" s="16">
        <v>275</v>
      </c>
      <c r="R174" s="16">
        <v>2</v>
      </c>
      <c r="S174" s="16">
        <v>157</v>
      </c>
      <c r="T174" s="16">
        <v>15</v>
      </c>
      <c r="U174" s="16">
        <v>42</v>
      </c>
      <c r="V174" s="16">
        <v>24</v>
      </c>
      <c r="W174" s="16">
        <v>28</v>
      </c>
      <c r="X174" s="16">
        <v>75</v>
      </c>
      <c r="Y174" s="16">
        <v>16</v>
      </c>
      <c r="Z174" s="16">
        <v>22.9</v>
      </c>
    </row>
    <row r="175" spans="1:50">
      <c r="A175" s="11" t="s">
        <v>9</v>
      </c>
    </row>
    <row r="176" spans="1:50">
      <c r="A176" s="54"/>
      <c r="J176" s="16" t="s">
        <v>3071</v>
      </c>
      <c r="K176" s="16" t="s">
        <v>3072</v>
      </c>
      <c r="L176" s="16" t="s">
        <v>3073</v>
      </c>
      <c r="M176" s="16" t="s">
        <v>3074</v>
      </c>
      <c r="N176" s="16" t="s">
        <v>3075</v>
      </c>
      <c r="O176" s="16" t="s">
        <v>3076</v>
      </c>
      <c r="P176" s="16" t="s">
        <v>3077</v>
      </c>
      <c r="Q176" s="16" t="s">
        <v>3078</v>
      </c>
      <c r="R176" s="16" t="s">
        <v>3079</v>
      </c>
      <c r="S176" s="16" t="s">
        <v>3080</v>
      </c>
      <c r="T176" s="16" t="s">
        <v>3081</v>
      </c>
      <c r="U176" s="16" t="s">
        <v>3082</v>
      </c>
      <c r="V176" s="16" t="s">
        <v>3083</v>
      </c>
      <c r="W176" s="16" t="s">
        <v>3084</v>
      </c>
      <c r="X176" s="16" t="s">
        <v>3085</v>
      </c>
      <c r="Y176" s="16" t="s">
        <v>3086</v>
      </c>
      <c r="Z176" s="16" t="s">
        <v>3087</v>
      </c>
      <c r="AA176" s="16" t="s">
        <v>3088</v>
      </c>
      <c r="AB176" s="16" t="s">
        <v>3089</v>
      </c>
      <c r="AC176" s="16" t="s">
        <v>3090</v>
      </c>
      <c r="AD176" s="16" t="s">
        <v>3091</v>
      </c>
      <c r="AE176" s="16" t="s">
        <v>3092</v>
      </c>
      <c r="AF176" s="16" t="s">
        <v>3093</v>
      </c>
      <c r="AG176" s="16" t="s">
        <v>3094</v>
      </c>
      <c r="AH176" s="16" t="s">
        <v>3095</v>
      </c>
      <c r="AI176" s="16" t="s">
        <v>3096</v>
      </c>
      <c r="AJ176" s="16" t="s">
        <v>3097</v>
      </c>
      <c r="AK176" s="16" t="s">
        <v>3098</v>
      </c>
      <c r="AL176" s="16" t="s">
        <v>3099</v>
      </c>
      <c r="AM176" s="16" t="s">
        <v>3100</v>
      </c>
      <c r="AN176" s="16" t="s">
        <v>3101</v>
      </c>
      <c r="AO176" s="16" t="s">
        <v>3102</v>
      </c>
      <c r="AP176" s="16" t="s">
        <v>3103</v>
      </c>
      <c r="AQ176" s="16" t="s">
        <v>3104</v>
      </c>
      <c r="AR176" s="16" t="s">
        <v>3105</v>
      </c>
      <c r="AS176" s="16" t="s">
        <v>3106</v>
      </c>
      <c r="AT176" s="16" t="s">
        <v>3107</v>
      </c>
      <c r="AU176" s="16" t="s">
        <v>3108</v>
      </c>
      <c r="AV176" s="16" t="s">
        <v>3109</v>
      </c>
      <c r="AW176" s="16" t="s">
        <v>3110</v>
      </c>
      <c r="AX176" s="16" t="s">
        <v>1455</v>
      </c>
    </row>
    <row r="177" spans="1:49">
      <c r="A177" s="53">
        <v>102</v>
      </c>
      <c r="B177" s="16" t="s">
        <v>3111</v>
      </c>
      <c r="C177" s="16" t="s">
        <v>3112</v>
      </c>
      <c r="D177" s="16" t="s">
        <v>26</v>
      </c>
      <c r="E177" s="16">
        <v>2009</v>
      </c>
      <c r="F177" s="16" t="s">
        <v>3113</v>
      </c>
      <c r="G177" s="16" t="s">
        <v>3114</v>
      </c>
      <c r="H177" s="16" t="s">
        <v>3114</v>
      </c>
      <c r="J177" s="16">
        <v>15</v>
      </c>
      <c r="K177" s="16">
        <v>3</v>
      </c>
      <c r="L177" s="16">
        <v>15</v>
      </c>
      <c r="M177" s="16">
        <v>16</v>
      </c>
      <c r="N177" s="16">
        <v>112</v>
      </c>
      <c r="O177" s="16">
        <v>60</v>
      </c>
      <c r="P177" s="16">
        <v>540</v>
      </c>
      <c r="Q177" s="16">
        <v>4</v>
      </c>
      <c r="R177" s="16">
        <v>4</v>
      </c>
      <c r="S177" s="16">
        <v>2</v>
      </c>
      <c r="T177" s="16">
        <v>1</v>
      </c>
      <c r="U177" s="16">
        <v>1</v>
      </c>
      <c r="V177" s="16">
        <v>1</v>
      </c>
      <c r="W177" s="16">
        <v>3</v>
      </c>
      <c r="X177" s="16">
        <v>16</v>
      </c>
      <c r="Y177" s="16">
        <v>7200</v>
      </c>
      <c r="Z177" s="16">
        <v>60</v>
      </c>
      <c r="AA177" s="16">
        <v>540</v>
      </c>
      <c r="AB177" s="16">
        <v>122</v>
      </c>
      <c r="AC177" s="16">
        <v>37</v>
      </c>
      <c r="AD177" s="16">
        <v>28</v>
      </c>
      <c r="AE177" s="16">
        <v>60</v>
      </c>
      <c r="AF177" s="16">
        <v>37</v>
      </c>
      <c r="AG177" s="16">
        <v>32</v>
      </c>
      <c r="AH177" s="16">
        <v>60</v>
      </c>
      <c r="AI177" s="16">
        <v>60</v>
      </c>
      <c r="AJ177" s="16">
        <v>60</v>
      </c>
      <c r="AK177" s="16">
        <v>25</v>
      </c>
      <c r="AL177" s="16">
        <v>3</v>
      </c>
      <c r="AM177" s="16">
        <v>37</v>
      </c>
      <c r="AN177" s="16">
        <v>3400</v>
      </c>
      <c r="AO177" s="16">
        <v>37</v>
      </c>
      <c r="AP177" s="16">
        <v>28</v>
      </c>
      <c r="AQ177" s="16">
        <v>16</v>
      </c>
      <c r="AR177" s="16">
        <v>16</v>
      </c>
      <c r="AS177" s="16">
        <v>16</v>
      </c>
      <c r="AT177" s="16">
        <v>9</v>
      </c>
      <c r="AU177" s="16">
        <v>70</v>
      </c>
      <c r="AV177" s="16">
        <v>75</v>
      </c>
      <c r="AW177" s="16" t="s">
        <v>3115</v>
      </c>
    </row>
    <row r="178" spans="1:49">
      <c r="A178" s="11" t="s">
        <v>9</v>
      </c>
    </row>
    <row r="179" spans="1:49">
      <c r="A179" s="54"/>
      <c r="J179" s="16" t="s">
        <v>3116</v>
      </c>
      <c r="K179" s="16" t="s">
        <v>3117</v>
      </c>
      <c r="L179" s="16" t="s">
        <v>3118</v>
      </c>
    </row>
    <row r="180" spans="1:49">
      <c r="A180" s="53">
        <v>103</v>
      </c>
      <c r="B180" s="16" t="s">
        <v>689</v>
      </c>
      <c r="C180" s="16" t="s">
        <v>3119</v>
      </c>
      <c r="D180" s="16" t="s">
        <v>3120</v>
      </c>
      <c r="E180" s="16">
        <v>2005</v>
      </c>
      <c r="F180" s="16" t="s">
        <v>3121</v>
      </c>
      <c r="G180" s="16" t="s">
        <v>3122</v>
      </c>
      <c r="H180" s="16" t="s">
        <v>3122</v>
      </c>
      <c r="J180" s="16">
        <v>9</v>
      </c>
      <c r="K180" s="16" t="s">
        <v>3123</v>
      </c>
      <c r="L180" s="16">
        <v>10</v>
      </c>
    </row>
    <row r="181" spans="1:49">
      <c r="A181" s="11" t="s">
        <v>9</v>
      </c>
    </row>
    <row r="182" spans="1:49">
      <c r="A182" s="54"/>
      <c r="J182" s="16" t="s">
        <v>3124</v>
      </c>
      <c r="K182" s="16" t="s">
        <v>3125</v>
      </c>
      <c r="L182" s="16" t="s">
        <v>3126</v>
      </c>
      <c r="M182" s="16" t="s">
        <v>3127</v>
      </c>
      <c r="N182" s="16" t="s">
        <v>3128</v>
      </c>
      <c r="O182" s="16" t="s">
        <v>3129</v>
      </c>
      <c r="P182" s="16" t="s">
        <v>3130</v>
      </c>
      <c r="Q182" s="16" t="s">
        <v>3131</v>
      </c>
      <c r="R182" s="16" t="s">
        <v>3132</v>
      </c>
    </row>
    <row r="183" spans="1:49">
      <c r="A183" s="53">
        <v>104</v>
      </c>
      <c r="B183" s="16" t="s">
        <v>3133</v>
      </c>
      <c r="C183" s="16" t="s">
        <v>3134</v>
      </c>
      <c r="D183" s="16" t="s">
        <v>3135</v>
      </c>
      <c r="E183" s="16">
        <v>2000</v>
      </c>
      <c r="F183" s="16" t="s">
        <v>3136</v>
      </c>
      <c r="G183" s="16" t="s">
        <v>3137</v>
      </c>
      <c r="H183" s="16" t="s">
        <v>3137</v>
      </c>
      <c r="J183" s="16">
        <v>2</v>
      </c>
      <c r="K183" s="16">
        <v>41</v>
      </c>
      <c r="L183" s="16">
        <v>17</v>
      </c>
      <c r="M183" s="16">
        <v>29</v>
      </c>
      <c r="N183" s="16">
        <v>5473</v>
      </c>
      <c r="O183" s="16">
        <v>9027</v>
      </c>
      <c r="P183" s="16">
        <v>74</v>
      </c>
      <c r="Q183" s="16" t="s">
        <v>3138</v>
      </c>
      <c r="R183" s="16">
        <v>65</v>
      </c>
    </row>
    <row r="184" spans="1:49">
      <c r="A184" s="11" t="s">
        <v>9</v>
      </c>
    </row>
    <row r="185" spans="1:49" ht="24.75" customHeight="1">
      <c r="A185" s="17"/>
      <c r="B185" s="17"/>
      <c r="C185" s="17"/>
      <c r="D185" s="17"/>
      <c r="E185" s="17"/>
      <c r="F185" s="17"/>
      <c r="G185" s="17"/>
      <c r="H185" s="17"/>
      <c r="I185" s="17"/>
      <c r="J185" s="17" t="s">
        <v>3139</v>
      </c>
      <c r="K185" s="17" t="s">
        <v>3140</v>
      </c>
      <c r="L185" s="17" t="s">
        <v>3141</v>
      </c>
      <c r="M185" s="17" t="s">
        <v>3142</v>
      </c>
      <c r="N185" s="17" t="s">
        <v>3143</v>
      </c>
      <c r="O185" s="18" t="s">
        <v>3144</v>
      </c>
      <c r="P185" s="18" t="s">
        <v>3145</v>
      </c>
      <c r="Q185" s="18" t="s">
        <v>3146</v>
      </c>
      <c r="R185" s="18" t="s">
        <v>3147</v>
      </c>
      <c r="S185" s="18" t="s">
        <v>3148</v>
      </c>
      <c r="T185" s="18" t="s">
        <v>3149</v>
      </c>
      <c r="U185" s="18" t="s">
        <v>3150</v>
      </c>
      <c r="V185" s="18" t="s">
        <v>3151</v>
      </c>
      <c r="W185" s="18" t="s">
        <v>3152</v>
      </c>
      <c r="X185" s="18" t="s">
        <v>3153</v>
      </c>
      <c r="Y185" s="18" t="s">
        <v>3154</v>
      </c>
      <c r="Z185" s="17" t="s">
        <v>3155</v>
      </c>
      <c r="AA185" s="17" t="s">
        <v>3156</v>
      </c>
      <c r="AB185" s="17" t="s">
        <v>3157</v>
      </c>
      <c r="AC185" s="17" t="s">
        <v>3158</v>
      </c>
      <c r="AD185" s="17" t="s">
        <v>3159</v>
      </c>
      <c r="AE185" s="17" t="s">
        <v>3160</v>
      </c>
      <c r="AF185" s="17" t="s">
        <v>3161</v>
      </c>
      <c r="AG185" s="17" t="s">
        <v>3162</v>
      </c>
      <c r="AH185" s="17" t="s">
        <v>3163</v>
      </c>
      <c r="AI185" s="17" t="s">
        <v>3164</v>
      </c>
      <c r="AJ185" s="17" t="s">
        <v>3165</v>
      </c>
      <c r="AK185" s="17" t="s">
        <v>3166</v>
      </c>
      <c r="AL185" s="17" t="s">
        <v>3167</v>
      </c>
      <c r="AM185" s="17" t="s">
        <v>3168</v>
      </c>
      <c r="AN185" s="16" t="s">
        <v>3169</v>
      </c>
      <c r="AO185" s="16" t="s">
        <v>3170</v>
      </c>
      <c r="AP185" s="16" t="s">
        <v>3171</v>
      </c>
      <c r="AQ185" s="16" t="s">
        <v>3172</v>
      </c>
      <c r="AR185" s="16" t="s">
        <v>3173</v>
      </c>
      <c r="AS185" s="16" t="s">
        <v>3174</v>
      </c>
      <c r="AT185" s="16" t="s">
        <v>3175</v>
      </c>
      <c r="AU185" s="16" t="s">
        <v>3176</v>
      </c>
    </row>
    <row r="186" spans="1:49" ht="15.75" customHeight="1">
      <c r="A186" s="17">
        <v>106</v>
      </c>
      <c r="B186" s="16" t="s">
        <v>3177</v>
      </c>
      <c r="C186" s="17" t="s">
        <v>3178</v>
      </c>
      <c r="D186" s="17" t="s">
        <v>3179</v>
      </c>
      <c r="E186" s="17">
        <v>2009</v>
      </c>
      <c r="F186" s="17" t="s">
        <v>3180</v>
      </c>
      <c r="G186" s="17" t="s">
        <v>3181</v>
      </c>
      <c r="H186" s="17" t="s">
        <v>3181</v>
      </c>
      <c r="I186" s="17" t="s">
        <v>3181</v>
      </c>
      <c r="J186" s="17">
        <v>62</v>
      </c>
      <c r="K186" s="17">
        <v>101</v>
      </c>
      <c r="L186" s="17">
        <v>2</v>
      </c>
      <c r="M186" s="17">
        <v>2</v>
      </c>
      <c r="N186" s="17">
        <v>10</v>
      </c>
      <c r="O186" s="18">
        <v>267000</v>
      </c>
      <c r="P186" s="18">
        <v>85</v>
      </c>
      <c r="Q186" s="18">
        <v>21</v>
      </c>
      <c r="R186" s="17">
        <v>54</v>
      </c>
      <c r="S186" s="17">
        <v>25</v>
      </c>
      <c r="T186" s="17">
        <v>57</v>
      </c>
      <c r="U186" s="17">
        <v>30</v>
      </c>
      <c r="V186" s="17">
        <v>47</v>
      </c>
      <c r="W186" s="17">
        <v>44</v>
      </c>
      <c r="X186" s="17">
        <v>30</v>
      </c>
      <c r="Y186" s="17">
        <v>90</v>
      </c>
      <c r="Z186" s="17">
        <v>40</v>
      </c>
      <c r="AA186" s="17">
        <v>10</v>
      </c>
      <c r="AB186" s="17">
        <v>17</v>
      </c>
      <c r="AC186" s="17">
        <v>2000</v>
      </c>
      <c r="AD186" s="17">
        <v>20</v>
      </c>
      <c r="AE186" s="17">
        <v>6</v>
      </c>
      <c r="AF186" s="17">
        <v>20</v>
      </c>
      <c r="AG186" s="16">
        <v>10</v>
      </c>
      <c r="AH186" s="16">
        <v>14</v>
      </c>
      <c r="AI186" s="16">
        <v>14</v>
      </c>
      <c r="AJ186" s="16">
        <v>44</v>
      </c>
      <c r="AK186" s="16">
        <v>24</v>
      </c>
      <c r="AL186" s="16">
        <v>60</v>
      </c>
      <c r="AM186" s="16">
        <v>20</v>
      </c>
      <c r="AN186" s="16">
        <v>3</v>
      </c>
      <c r="AO186" s="16">
        <v>1</v>
      </c>
      <c r="AP186" s="16">
        <v>1</v>
      </c>
      <c r="AQ186" s="16">
        <v>8</v>
      </c>
      <c r="AR186" s="16">
        <v>4</v>
      </c>
      <c r="AS186" s="16">
        <v>3</v>
      </c>
      <c r="AT186" s="16">
        <v>2</v>
      </c>
      <c r="AU186" s="16">
        <v>1</v>
      </c>
    </row>
    <row r="187" spans="1:49" ht="15.75" customHeight="1">
      <c r="A187" s="17" t="s">
        <v>9</v>
      </c>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49" ht="15.75" customHeight="1">
      <c r="A188" s="17"/>
      <c r="C188" s="17"/>
      <c r="D188" s="17"/>
      <c r="E188" s="17"/>
      <c r="F188" s="17"/>
      <c r="G188" s="17"/>
      <c r="H188" s="17"/>
      <c r="I188" s="17"/>
      <c r="J188" s="17" t="s">
        <v>3182</v>
      </c>
      <c r="K188" s="17" t="s">
        <v>3183</v>
      </c>
      <c r="L188" s="17" t="s">
        <v>3184</v>
      </c>
      <c r="M188" s="17" t="s">
        <v>3185</v>
      </c>
      <c r="N188" s="16" t="s">
        <v>3186</v>
      </c>
      <c r="O188" s="16" t="s">
        <v>3187</v>
      </c>
      <c r="P188" s="17" t="s">
        <v>3188</v>
      </c>
      <c r="Q188" s="17" t="s">
        <v>3189</v>
      </c>
      <c r="R188" s="17" t="s">
        <v>3190</v>
      </c>
      <c r="S188" s="17" t="s">
        <v>3191</v>
      </c>
      <c r="T188" s="17" t="s">
        <v>3192</v>
      </c>
      <c r="U188" s="17" t="s">
        <v>3193</v>
      </c>
      <c r="V188" s="17" t="s">
        <v>3194</v>
      </c>
      <c r="W188" s="17" t="s">
        <v>3195</v>
      </c>
      <c r="X188" s="17" t="s">
        <v>3196</v>
      </c>
      <c r="Y188" s="17" t="s">
        <v>3197</v>
      </c>
      <c r="Z188" s="17" t="s">
        <v>3198</v>
      </c>
      <c r="AA188" s="17" t="s">
        <v>3199</v>
      </c>
      <c r="AB188" s="17" t="s">
        <v>3200</v>
      </c>
      <c r="AC188" s="17" t="s">
        <v>3201</v>
      </c>
      <c r="AD188" s="17" t="s">
        <v>3202</v>
      </c>
      <c r="AE188" s="17" t="s">
        <v>3203</v>
      </c>
    </row>
    <row r="189" spans="1:49" ht="15.75" customHeight="1">
      <c r="A189" s="17">
        <v>109</v>
      </c>
      <c r="B189" s="16" t="s">
        <v>3177</v>
      </c>
      <c r="C189" s="17" t="s">
        <v>3178</v>
      </c>
      <c r="D189" s="17" t="s">
        <v>3204</v>
      </c>
      <c r="E189" s="17">
        <v>2011</v>
      </c>
      <c r="F189" s="17" t="s">
        <v>3205</v>
      </c>
      <c r="G189" s="17" t="s">
        <v>3206</v>
      </c>
      <c r="H189" s="17" t="s">
        <v>3206</v>
      </c>
      <c r="I189" s="17" t="s">
        <v>3206</v>
      </c>
      <c r="J189" s="17">
        <v>10</v>
      </c>
      <c r="K189" s="17">
        <v>1</v>
      </c>
      <c r="L189" s="17">
        <v>4698</v>
      </c>
      <c r="M189" s="17">
        <v>1</v>
      </c>
      <c r="N189" s="16">
        <v>64</v>
      </c>
      <c r="O189" s="16">
        <v>4698</v>
      </c>
      <c r="P189" s="17">
        <v>10</v>
      </c>
      <c r="Q189" s="17">
        <v>65</v>
      </c>
      <c r="R189" s="17">
        <v>4500</v>
      </c>
      <c r="S189" s="17">
        <v>46</v>
      </c>
      <c r="T189" s="17">
        <v>188</v>
      </c>
      <c r="U189" s="17">
        <v>9</v>
      </c>
      <c r="V189" s="17">
        <v>199</v>
      </c>
      <c r="W189" s="17">
        <v>36</v>
      </c>
      <c r="X189" s="17">
        <v>53</v>
      </c>
      <c r="Y189" s="17">
        <v>15</v>
      </c>
      <c r="Z189" s="17">
        <v>52</v>
      </c>
      <c r="AA189" s="19">
        <v>245600</v>
      </c>
      <c r="AB189" s="17">
        <v>94</v>
      </c>
      <c r="AC189" s="17">
        <v>13</v>
      </c>
      <c r="AD189" s="17">
        <v>351</v>
      </c>
      <c r="AE189" s="19">
        <v>19550528</v>
      </c>
    </row>
    <row r="190" spans="1:49" ht="15.75" customHeight="1">
      <c r="A190" s="17" t="s">
        <v>9</v>
      </c>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49" ht="15.75" customHeight="1">
      <c r="A191" s="17"/>
      <c r="C191" s="17"/>
      <c r="D191" s="17"/>
      <c r="E191" s="17"/>
      <c r="F191" s="17"/>
      <c r="G191" s="17"/>
      <c r="H191" s="17"/>
      <c r="I191" s="17"/>
      <c r="J191" s="17" t="s">
        <v>3207</v>
      </c>
      <c r="K191" s="17" t="s">
        <v>3208</v>
      </c>
      <c r="L191" s="17" t="s">
        <v>3209</v>
      </c>
      <c r="M191" s="17"/>
      <c r="N191" s="17"/>
      <c r="O191" s="17"/>
      <c r="P191" s="17"/>
      <c r="Q191" s="17"/>
      <c r="R191" s="17"/>
      <c r="S191" s="17"/>
      <c r="T191" s="17"/>
      <c r="U191" s="17"/>
      <c r="V191" s="17"/>
      <c r="W191" s="17"/>
      <c r="X191" s="17"/>
      <c r="Y191" s="17"/>
      <c r="Z191" s="17"/>
    </row>
    <row r="192" spans="1:49" ht="15.75" customHeight="1">
      <c r="A192" s="17">
        <v>110</v>
      </c>
      <c r="B192" s="16" t="s">
        <v>3210</v>
      </c>
      <c r="C192" s="17" t="s">
        <v>3211</v>
      </c>
      <c r="D192" s="17" t="s">
        <v>3212</v>
      </c>
      <c r="E192" s="17"/>
      <c r="F192" s="17" t="s">
        <v>3213</v>
      </c>
      <c r="G192" s="17" t="s">
        <v>3214</v>
      </c>
      <c r="H192" s="17" t="s">
        <v>3214</v>
      </c>
      <c r="I192" s="17" t="s">
        <v>3214</v>
      </c>
      <c r="J192" s="19">
        <v>490000</v>
      </c>
      <c r="K192" s="19">
        <v>500000</v>
      </c>
      <c r="L192" s="20">
        <v>66</v>
      </c>
      <c r="M192" s="17"/>
      <c r="N192" s="17"/>
      <c r="O192" s="17"/>
      <c r="P192" s="17"/>
      <c r="Q192" s="17"/>
      <c r="R192" s="17"/>
      <c r="S192" s="17"/>
      <c r="T192" s="17"/>
      <c r="U192" s="17"/>
      <c r="V192" s="17"/>
      <c r="W192" s="17"/>
      <c r="X192" s="17"/>
      <c r="Y192" s="17"/>
      <c r="Z192" s="17"/>
    </row>
    <row r="193" spans="1:56" ht="15.75" customHeight="1">
      <c r="A193" s="17" t="s">
        <v>9</v>
      </c>
      <c r="C193" s="17"/>
      <c r="D193" s="17"/>
      <c r="E193" s="17"/>
      <c r="F193" s="17"/>
      <c r="G193" s="17"/>
      <c r="H193" s="17"/>
      <c r="I193" s="17"/>
      <c r="J193" s="17"/>
      <c r="K193" s="17"/>
      <c r="M193" s="17"/>
      <c r="N193" s="17"/>
      <c r="O193" s="17"/>
      <c r="P193" s="17"/>
      <c r="Q193" s="17"/>
      <c r="R193" s="17"/>
      <c r="S193" s="17"/>
      <c r="T193" s="17"/>
      <c r="U193" s="17"/>
      <c r="V193" s="17"/>
      <c r="W193" s="17"/>
      <c r="X193" s="17"/>
      <c r="Y193" s="17"/>
      <c r="Z193" s="17"/>
    </row>
    <row r="194" spans="1:56" s="22" customFormat="1">
      <c r="A194" s="29"/>
      <c r="C194" s="29"/>
      <c r="G194" s="29"/>
      <c r="H194" s="29"/>
      <c r="I194" s="29"/>
      <c r="J194" s="16" t="s">
        <v>3215</v>
      </c>
      <c r="K194" s="16" t="s">
        <v>3216</v>
      </c>
      <c r="L194" s="16" t="s">
        <v>3217</v>
      </c>
      <c r="M194" s="16" t="s">
        <v>3218</v>
      </c>
    </row>
    <row r="195" spans="1:56">
      <c r="A195" s="16">
        <v>113</v>
      </c>
      <c r="B195" s="16" t="s">
        <v>3219</v>
      </c>
      <c r="C195" s="16" t="s">
        <v>3220</v>
      </c>
      <c r="D195" s="16" t="s">
        <v>3221</v>
      </c>
      <c r="E195" s="16">
        <v>2006</v>
      </c>
      <c r="F195" s="16" t="s">
        <v>3222</v>
      </c>
      <c r="G195" s="16" t="s">
        <v>3223</v>
      </c>
      <c r="I195" s="16" t="s">
        <v>3223</v>
      </c>
      <c r="J195" s="16">
        <v>1</v>
      </c>
      <c r="K195" s="16">
        <v>1</v>
      </c>
      <c r="L195" s="16">
        <v>1</v>
      </c>
      <c r="M195" s="24">
        <v>500000</v>
      </c>
    </row>
    <row r="196" spans="1:56">
      <c r="A196" s="16" t="s">
        <v>9</v>
      </c>
      <c r="M196" s="24"/>
    </row>
    <row r="197" spans="1:56" s="22" customFormat="1">
      <c r="J197" s="22" t="s">
        <v>3224</v>
      </c>
      <c r="K197" s="22" t="s">
        <v>3225</v>
      </c>
      <c r="L197" s="22" t="s">
        <v>3226</v>
      </c>
      <c r="M197" s="22" t="s">
        <v>3227</v>
      </c>
      <c r="N197" s="22" t="s">
        <v>3228</v>
      </c>
      <c r="O197" s="22" t="s">
        <v>3229</v>
      </c>
      <c r="P197" s="22" t="s">
        <v>3230</v>
      </c>
      <c r="Q197" s="22" t="s">
        <v>3231</v>
      </c>
      <c r="R197" s="22" t="s">
        <v>3232</v>
      </c>
      <c r="S197" s="22" t="s">
        <v>3233</v>
      </c>
      <c r="T197" s="22" t="s">
        <v>3234</v>
      </c>
      <c r="U197" s="22" t="s">
        <v>3235</v>
      </c>
      <c r="V197" s="61" t="s">
        <v>3236</v>
      </c>
      <c r="W197" s="61" t="s">
        <v>3237</v>
      </c>
      <c r="X197" s="22" t="s">
        <v>3238</v>
      </c>
      <c r="Y197" s="22" t="s">
        <v>3239</v>
      </c>
      <c r="Z197" s="22" t="s">
        <v>3240</v>
      </c>
      <c r="AA197" s="22" t="s">
        <v>3241</v>
      </c>
      <c r="AB197" s="22" t="s">
        <v>3242</v>
      </c>
      <c r="AC197" s="22" t="s">
        <v>3243</v>
      </c>
      <c r="AD197" s="22" t="s">
        <v>3244</v>
      </c>
      <c r="AE197" s="22" t="s">
        <v>3245</v>
      </c>
      <c r="AF197" s="22" t="s">
        <v>3246</v>
      </c>
      <c r="AG197" s="22" t="s">
        <v>3247</v>
      </c>
      <c r="AH197" s="22" t="s">
        <v>3248</v>
      </c>
      <c r="AI197" s="22" t="s">
        <v>3249</v>
      </c>
      <c r="AJ197" s="22" t="s">
        <v>3250</v>
      </c>
      <c r="AK197" s="22" t="s">
        <v>3251</v>
      </c>
      <c r="AL197" s="22" t="s">
        <v>3252</v>
      </c>
      <c r="AM197" s="22" t="s">
        <v>3253</v>
      </c>
      <c r="AN197" s="22" t="s">
        <v>3254</v>
      </c>
      <c r="AO197" s="61" t="s">
        <v>3255</v>
      </c>
      <c r="AP197" s="61" t="s">
        <v>3256</v>
      </c>
      <c r="AQ197" s="61" t="s">
        <v>3257</v>
      </c>
      <c r="AR197" s="61" t="s">
        <v>3258</v>
      </c>
      <c r="AS197" s="61" t="s">
        <v>3259</v>
      </c>
      <c r="AT197" s="61" t="s">
        <v>3260</v>
      </c>
      <c r="AU197" s="22" t="s">
        <v>3261</v>
      </c>
      <c r="AV197" s="22" t="s">
        <v>3262</v>
      </c>
      <c r="AW197" s="22" t="s">
        <v>3263</v>
      </c>
      <c r="AX197" s="22" t="s">
        <v>3264</v>
      </c>
      <c r="AY197" s="22" t="s">
        <v>3265</v>
      </c>
      <c r="AZ197" s="22" t="s">
        <v>3266</v>
      </c>
      <c r="BA197" s="22" t="s">
        <v>3267</v>
      </c>
      <c r="BB197" s="22" t="s">
        <v>3268</v>
      </c>
      <c r="BC197" s="22" t="s">
        <v>3269</v>
      </c>
      <c r="BD197" s="22" t="s">
        <v>3270</v>
      </c>
    </row>
    <row r="198" spans="1:56" s="22" customFormat="1">
      <c r="A198" s="22">
        <v>114</v>
      </c>
      <c r="C198" s="22" t="s">
        <v>3271</v>
      </c>
      <c r="D198" s="22" t="s">
        <v>3272</v>
      </c>
      <c r="E198" s="22">
        <v>2004</v>
      </c>
      <c r="F198" s="22" t="s">
        <v>3273</v>
      </c>
      <c r="G198" s="22" t="s">
        <v>3274</v>
      </c>
      <c r="H198" s="22" t="s">
        <v>3274</v>
      </c>
      <c r="I198" s="22" t="s">
        <v>3275</v>
      </c>
      <c r="J198" s="22">
        <v>1</v>
      </c>
      <c r="K198" s="22">
        <v>1</v>
      </c>
      <c r="L198" s="22">
        <v>7</v>
      </c>
      <c r="M198" s="22">
        <v>1</v>
      </c>
      <c r="N198" s="22">
        <v>17</v>
      </c>
      <c r="O198" s="29">
        <v>1500</v>
      </c>
      <c r="P198" s="29">
        <v>120000</v>
      </c>
      <c r="Q198" s="22">
        <v>50</v>
      </c>
      <c r="R198" s="29">
        <v>14500</v>
      </c>
      <c r="S198" s="29">
        <v>9820</v>
      </c>
      <c r="T198" s="22">
        <v>1</v>
      </c>
      <c r="U198" s="22">
        <v>1</v>
      </c>
      <c r="V198" s="29">
        <v>1</v>
      </c>
      <c r="W198" s="29">
        <v>1</v>
      </c>
      <c r="X198" s="22">
        <v>1</v>
      </c>
      <c r="Y198" s="22">
        <v>1</v>
      </c>
      <c r="Z198" s="22">
        <v>1</v>
      </c>
      <c r="AA198" s="29">
        <v>3679</v>
      </c>
      <c r="AB198" s="29">
        <v>14495</v>
      </c>
      <c r="AC198" s="29">
        <v>5966</v>
      </c>
      <c r="AD198" s="29">
        <v>1</v>
      </c>
      <c r="AE198" s="29">
        <v>1</v>
      </c>
      <c r="AF198" s="29">
        <v>1</v>
      </c>
      <c r="AG198" s="29">
        <v>1</v>
      </c>
      <c r="AH198" s="29">
        <v>1</v>
      </c>
      <c r="AI198" s="29">
        <v>1</v>
      </c>
      <c r="AJ198" s="29">
        <v>104777</v>
      </c>
      <c r="AK198" s="29">
        <v>14495</v>
      </c>
      <c r="AL198" s="29">
        <v>9</v>
      </c>
      <c r="AM198" s="29">
        <v>7477</v>
      </c>
      <c r="AN198" s="29">
        <v>1</v>
      </c>
      <c r="AO198" s="29">
        <v>15</v>
      </c>
      <c r="AP198" s="29">
        <v>80000</v>
      </c>
      <c r="AQ198" s="29">
        <v>5</v>
      </c>
      <c r="AR198" s="29">
        <v>300</v>
      </c>
      <c r="AS198" s="29">
        <v>3000</v>
      </c>
      <c r="AT198" s="29">
        <v>100000</v>
      </c>
      <c r="AU198" s="29">
        <v>2.5</v>
      </c>
      <c r="AV198" s="29">
        <v>0</v>
      </c>
      <c r="AW198" s="81">
        <v>106</v>
      </c>
      <c r="AX198" s="81">
        <v>15</v>
      </c>
      <c r="AY198" s="81">
        <v>20</v>
      </c>
      <c r="AZ198" s="29">
        <v>720000</v>
      </c>
      <c r="BA198" s="22">
        <v>7</v>
      </c>
      <c r="BB198" s="29">
        <v>80000</v>
      </c>
      <c r="BC198" s="22">
        <v>16000</v>
      </c>
      <c r="BD198" s="29">
        <v>10110000</v>
      </c>
    </row>
    <row r="199" spans="1:56">
      <c r="A199" s="16" t="s">
        <v>9</v>
      </c>
      <c r="X199" s="16" t="s">
        <v>2117</v>
      </c>
    </row>
    <row r="200" spans="1:56">
      <c r="A200" s="73"/>
      <c r="J200" s="16" t="s">
        <v>3276</v>
      </c>
      <c r="K200" s="16" t="s">
        <v>3277</v>
      </c>
    </row>
    <row r="201" spans="1:56">
      <c r="A201" s="75">
        <v>119</v>
      </c>
      <c r="C201" s="16" t="s">
        <v>3278</v>
      </c>
      <c r="D201" s="16" t="s">
        <v>3279</v>
      </c>
      <c r="E201" s="16">
        <v>2012</v>
      </c>
      <c r="F201" s="16" t="s">
        <v>3280</v>
      </c>
      <c r="G201" s="16" t="s">
        <v>3281</v>
      </c>
      <c r="J201" s="16">
        <v>1</v>
      </c>
      <c r="K201" s="16">
        <v>1</v>
      </c>
      <c r="N201" s="24"/>
    </row>
    <row r="202" spans="1:56">
      <c r="A202" s="75" t="s">
        <v>9</v>
      </c>
    </row>
    <row r="203" spans="1:56">
      <c r="A203" s="75"/>
    </row>
    <row r="204" spans="1:56">
      <c r="A204" s="75">
        <v>119</v>
      </c>
      <c r="B204" s="57" t="s">
        <v>1564</v>
      </c>
      <c r="C204" s="16" t="s">
        <v>3282</v>
      </c>
      <c r="E204" s="16">
        <v>2012</v>
      </c>
      <c r="F204" s="16" t="s">
        <v>3283</v>
      </c>
    </row>
    <row r="205" spans="1:56">
      <c r="A205" s="75" t="s">
        <v>9</v>
      </c>
    </row>
    <row r="206" spans="1:56">
      <c r="A206" s="75"/>
    </row>
    <row r="207" spans="1:56">
      <c r="A207" s="75">
        <v>119</v>
      </c>
      <c r="B207" s="57" t="s">
        <v>1564</v>
      </c>
      <c r="C207" s="57" t="s">
        <v>3284</v>
      </c>
      <c r="E207" s="16">
        <v>2012</v>
      </c>
      <c r="F207" s="16" t="s">
        <v>3285</v>
      </c>
    </row>
    <row r="208" spans="1:56">
      <c r="A208" s="75" t="s">
        <v>9</v>
      </c>
    </row>
    <row r="209" spans="1:10">
      <c r="A209" s="75"/>
    </row>
    <row r="210" spans="1:10">
      <c r="A210" s="75">
        <v>119</v>
      </c>
      <c r="B210" s="57" t="s">
        <v>1564</v>
      </c>
      <c r="C210" s="16" t="s">
        <v>3286</v>
      </c>
      <c r="D210" s="16" t="s">
        <v>3287</v>
      </c>
      <c r="E210" s="16">
        <v>2012</v>
      </c>
      <c r="F210" s="16" t="s">
        <v>3288</v>
      </c>
    </row>
    <row r="211" spans="1:10">
      <c r="A211" s="75" t="s">
        <v>9</v>
      </c>
    </row>
    <row r="212" spans="1:10">
      <c r="A212" s="75"/>
    </row>
    <row r="213" spans="1:10">
      <c r="A213" s="75">
        <v>119</v>
      </c>
      <c r="B213" s="57" t="s">
        <v>1564</v>
      </c>
      <c r="C213" s="16" t="s">
        <v>3289</v>
      </c>
      <c r="E213" s="16">
        <v>2012</v>
      </c>
    </row>
    <row r="214" spans="1:10">
      <c r="A214" s="75" t="s">
        <v>9</v>
      </c>
    </row>
    <row r="215" spans="1:10">
      <c r="A215" s="75"/>
    </row>
    <row r="216" spans="1:10">
      <c r="A216" s="75">
        <v>119</v>
      </c>
      <c r="B216" s="57" t="s">
        <v>1564</v>
      </c>
      <c r="C216" s="16" t="s">
        <v>3290</v>
      </c>
      <c r="E216" s="16">
        <v>2012</v>
      </c>
    </row>
    <row r="217" spans="1:10">
      <c r="A217" s="75" t="s">
        <v>9</v>
      </c>
    </row>
    <row r="218" spans="1:10">
      <c r="A218" s="75"/>
    </row>
    <row r="219" spans="1:10">
      <c r="A219" s="75">
        <v>119</v>
      </c>
      <c r="B219" s="57" t="s">
        <v>1564</v>
      </c>
      <c r="C219" s="16" t="s">
        <v>3291</v>
      </c>
      <c r="D219" s="16" t="s">
        <v>3292</v>
      </c>
      <c r="E219" s="16">
        <v>2012</v>
      </c>
      <c r="F219" s="16" t="s">
        <v>3293</v>
      </c>
    </row>
    <row r="220" spans="1:10">
      <c r="A220" s="75" t="s">
        <v>9</v>
      </c>
    </row>
    <row r="221" spans="1:10">
      <c r="A221" s="75"/>
    </row>
    <row r="222" spans="1:10">
      <c r="A222" s="75">
        <v>119</v>
      </c>
      <c r="B222" s="57" t="s">
        <v>1564</v>
      </c>
      <c r="C222" s="16" t="s">
        <v>3294</v>
      </c>
      <c r="D222" s="16">
        <v>2009</v>
      </c>
      <c r="E222" s="16">
        <v>2012</v>
      </c>
      <c r="F222" s="16" t="s">
        <v>3295</v>
      </c>
    </row>
    <row r="223" spans="1:10">
      <c r="A223" s="75" t="s">
        <v>9</v>
      </c>
      <c r="B223" s="57"/>
    </row>
    <row r="224" spans="1:10">
      <c r="A224" s="75"/>
      <c r="J224" s="16" t="s">
        <v>3296</v>
      </c>
    </row>
    <row r="225" spans="1:14" s="84" customFormat="1">
      <c r="A225" s="82">
        <v>119</v>
      </c>
      <c r="B225" s="83" t="s">
        <v>1564</v>
      </c>
      <c r="C225" s="84" t="s">
        <v>3297</v>
      </c>
      <c r="D225" s="84" t="s">
        <v>3298</v>
      </c>
      <c r="E225" s="84">
        <v>2012</v>
      </c>
      <c r="H225" s="84" t="s">
        <v>3281</v>
      </c>
      <c r="J225" s="85">
        <v>23.2</v>
      </c>
    </row>
    <row r="226" spans="1:14">
      <c r="A226" s="75" t="s">
        <v>9</v>
      </c>
    </row>
    <row r="227" spans="1:14">
      <c r="A227" s="75"/>
      <c r="J227" s="16" t="s">
        <v>3299</v>
      </c>
      <c r="K227" s="16" t="s">
        <v>3300</v>
      </c>
      <c r="L227" s="16" t="s">
        <v>3301</v>
      </c>
      <c r="M227" s="16" t="s">
        <v>3302</v>
      </c>
      <c r="N227" s="16" t="s">
        <v>3303</v>
      </c>
    </row>
    <row r="228" spans="1:14">
      <c r="A228" s="75">
        <v>119</v>
      </c>
      <c r="B228" s="57" t="s">
        <v>1564</v>
      </c>
      <c r="C228" s="57" t="s">
        <v>3304</v>
      </c>
      <c r="D228" s="16">
        <v>1998</v>
      </c>
      <c r="E228" s="16">
        <v>2012</v>
      </c>
      <c r="F228" s="16" t="s">
        <v>3305</v>
      </c>
      <c r="G228" s="16" t="s">
        <v>3281</v>
      </c>
      <c r="J228" s="16">
        <v>1</v>
      </c>
      <c r="K228" s="16">
        <v>1</v>
      </c>
      <c r="L228" s="16">
        <v>1</v>
      </c>
      <c r="M228" s="16">
        <v>1</v>
      </c>
      <c r="N228" s="16">
        <v>1</v>
      </c>
    </row>
    <row r="229" spans="1:14">
      <c r="A229" s="75" t="s">
        <v>9</v>
      </c>
    </row>
    <row r="230" spans="1:14">
      <c r="A230" s="75"/>
      <c r="J230" s="16" t="s">
        <v>3306</v>
      </c>
      <c r="K230" s="16" t="s">
        <v>3307</v>
      </c>
      <c r="L230" s="16" t="s">
        <v>3308</v>
      </c>
      <c r="N230" s="16" t="s">
        <v>3309</v>
      </c>
    </row>
    <row r="231" spans="1:14">
      <c r="A231" s="75">
        <v>119</v>
      </c>
      <c r="B231" s="57" t="s">
        <v>1564</v>
      </c>
      <c r="C231" s="16" t="s">
        <v>3304</v>
      </c>
      <c r="D231" s="16">
        <v>2006</v>
      </c>
      <c r="E231" s="16">
        <v>2012</v>
      </c>
      <c r="F231" s="16" t="s">
        <v>3310</v>
      </c>
      <c r="G231" s="16" t="s">
        <v>3281</v>
      </c>
      <c r="J231" s="16">
        <v>1</v>
      </c>
      <c r="K231" s="16">
        <v>1</v>
      </c>
      <c r="L231" s="16">
        <v>1</v>
      </c>
      <c r="M231" s="16">
        <v>1</v>
      </c>
      <c r="N231" s="16">
        <v>1</v>
      </c>
    </row>
    <row r="232" spans="1:14">
      <c r="A232" s="75" t="s">
        <v>9</v>
      </c>
      <c r="B232" s="57"/>
    </row>
    <row r="233" spans="1:14">
      <c r="A233" s="75"/>
      <c r="I233" s="16" t="s">
        <v>3281</v>
      </c>
      <c r="J233" s="16" t="s">
        <v>3311</v>
      </c>
      <c r="K233" s="16" t="s">
        <v>3312</v>
      </c>
    </row>
    <row r="234" spans="1:14">
      <c r="A234" s="75">
        <v>119</v>
      </c>
      <c r="B234" s="57" t="s">
        <v>1564</v>
      </c>
      <c r="C234" s="16" t="s">
        <v>3313</v>
      </c>
      <c r="E234" s="16">
        <v>2012</v>
      </c>
      <c r="J234" s="24">
        <v>41900000</v>
      </c>
      <c r="K234" s="24">
        <v>15000000</v>
      </c>
    </row>
    <row r="235" spans="1:14" s="84" customFormat="1">
      <c r="A235" s="75" t="s">
        <v>9</v>
      </c>
      <c r="B235" s="83"/>
      <c r="K235" s="85"/>
    </row>
    <row r="236" spans="1:14">
      <c r="A236" s="75"/>
      <c r="I236" s="16" t="s">
        <v>3314</v>
      </c>
      <c r="J236" s="16" t="s">
        <v>3311</v>
      </c>
      <c r="K236" s="16" t="s">
        <v>3315</v>
      </c>
    </row>
    <row r="237" spans="1:14">
      <c r="A237" s="75">
        <v>119</v>
      </c>
      <c r="B237" s="57" t="s">
        <v>1564</v>
      </c>
      <c r="C237" s="16" t="s">
        <v>1618</v>
      </c>
      <c r="E237" s="16">
        <v>2012</v>
      </c>
      <c r="J237" s="24">
        <v>103600000</v>
      </c>
      <c r="K237" s="24">
        <v>15000000</v>
      </c>
    </row>
    <row r="238" spans="1:14">
      <c r="A238" s="75" t="s">
        <v>9</v>
      </c>
    </row>
    <row r="239" spans="1:14">
      <c r="A239" s="75"/>
      <c r="J239" s="16" t="s">
        <v>3316</v>
      </c>
    </row>
    <row r="240" spans="1:14">
      <c r="A240" s="75">
        <v>119</v>
      </c>
      <c r="B240" s="57" t="s">
        <v>1564</v>
      </c>
      <c r="C240" s="16" t="s">
        <v>3317</v>
      </c>
      <c r="E240" s="16">
        <v>2012</v>
      </c>
      <c r="G240" s="16" t="s">
        <v>3281</v>
      </c>
      <c r="J240" s="16">
        <v>1</v>
      </c>
    </row>
    <row r="241" spans="1:13">
      <c r="A241" s="75" t="s">
        <v>9</v>
      </c>
    </row>
    <row r="242" spans="1:13">
      <c r="A242" s="75"/>
      <c r="I242" s="16" t="s">
        <v>3281</v>
      </c>
      <c r="J242" s="16" t="s">
        <v>3311</v>
      </c>
      <c r="K242" s="16" t="s">
        <v>3318</v>
      </c>
    </row>
    <row r="243" spans="1:13">
      <c r="A243" s="75">
        <v>119</v>
      </c>
      <c r="B243" s="57" t="s">
        <v>1564</v>
      </c>
      <c r="C243" s="16" t="s">
        <v>3319</v>
      </c>
      <c r="E243" s="16">
        <v>2012</v>
      </c>
      <c r="J243" s="86">
        <v>23000000</v>
      </c>
      <c r="K243" s="24">
        <v>11000000</v>
      </c>
    </row>
    <row r="244" spans="1:13">
      <c r="A244" s="75" t="s">
        <v>9</v>
      </c>
    </row>
    <row r="245" spans="1:13">
      <c r="A245" s="75"/>
      <c r="I245" s="16" t="s">
        <v>3281</v>
      </c>
      <c r="J245" s="87" t="s">
        <v>3311</v>
      </c>
      <c r="K245" s="16" t="s">
        <v>3320</v>
      </c>
    </row>
    <row r="246" spans="1:13">
      <c r="A246" s="75">
        <v>119</v>
      </c>
      <c r="B246" s="57" t="s">
        <v>1564</v>
      </c>
      <c r="C246" s="16" t="s">
        <v>3321</v>
      </c>
      <c r="J246" s="24">
        <v>59600000</v>
      </c>
      <c r="K246" s="24">
        <v>12300000</v>
      </c>
    </row>
    <row r="247" spans="1:13">
      <c r="A247" s="75" t="s">
        <v>9</v>
      </c>
      <c r="B247" s="57"/>
      <c r="J247" s="24"/>
      <c r="K247" s="24"/>
    </row>
    <row r="248" spans="1:13">
      <c r="A248" s="75"/>
      <c r="I248" s="16" t="s">
        <v>3281</v>
      </c>
      <c r="J248" s="88" t="s">
        <v>3311</v>
      </c>
      <c r="K248" s="16" t="s">
        <v>3322</v>
      </c>
    </row>
    <row r="249" spans="1:13">
      <c r="A249" s="75">
        <v>119</v>
      </c>
      <c r="B249" s="16" t="s">
        <v>1564</v>
      </c>
      <c r="C249" s="16" t="s">
        <v>3323</v>
      </c>
      <c r="J249" s="24">
        <v>29300000</v>
      </c>
      <c r="K249" s="24">
        <v>11200000</v>
      </c>
    </row>
    <row r="250" spans="1:13">
      <c r="A250" s="89" t="s">
        <v>9</v>
      </c>
    </row>
    <row r="252" spans="1:13">
      <c r="A252" s="16">
        <v>200</v>
      </c>
      <c r="B252" s="16" t="s">
        <v>195</v>
      </c>
      <c r="C252" s="16" t="s">
        <v>3324</v>
      </c>
      <c r="D252" s="16" t="s">
        <v>3325</v>
      </c>
      <c r="E252" s="16">
        <v>2015</v>
      </c>
      <c r="F252" s="16" t="s">
        <v>3326</v>
      </c>
    </row>
    <row r="253" spans="1:13">
      <c r="A253" s="16" t="s">
        <v>9</v>
      </c>
    </row>
    <row r="254" spans="1:13">
      <c r="J254" s="16" t="s">
        <v>3327</v>
      </c>
      <c r="K254" s="16" t="s">
        <v>3328</v>
      </c>
      <c r="L254" s="16" t="s">
        <v>3329</v>
      </c>
      <c r="M254" s="16" t="s">
        <v>3330</v>
      </c>
    </row>
    <row r="255" spans="1:13">
      <c r="A255" s="16">
        <v>201</v>
      </c>
      <c r="B255" s="16" t="s">
        <v>128</v>
      </c>
      <c r="C255" s="16" t="s">
        <v>3331</v>
      </c>
      <c r="D255" s="16" t="s">
        <v>1505</v>
      </c>
      <c r="E255" s="16">
        <v>2015</v>
      </c>
      <c r="F255" s="16" t="s">
        <v>3332</v>
      </c>
      <c r="G255" s="16" t="s">
        <v>3333</v>
      </c>
      <c r="I255" s="16" t="s">
        <v>3333</v>
      </c>
      <c r="J255" s="16">
        <v>1</v>
      </c>
      <c r="K255" s="16">
        <v>1</v>
      </c>
      <c r="L255" s="16">
        <v>1</v>
      </c>
      <c r="M255" s="24">
        <v>12820000</v>
      </c>
    </row>
    <row r="256" spans="1:13">
      <c r="A256" s="16" t="s">
        <v>9</v>
      </c>
    </row>
    <row r="257" spans="1:21">
      <c r="J257" s="16" t="s">
        <v>3334</v>
      </c>
      <c r="K257" s="16" t="s">
        <v>3335</v>
      </c>
      <c r="L257" s="16" t="s">
        <v>3336</v>
      </c>
      <c r="M257" s="16" t="s">
        <v>3337</v>
      </c>
      <c r="N257" s="16" t="s">
        <v>3338</v>
      </c>
      <c r="O257" s="16" t="s">
        <v>3339</v>
      </c>
      <c r="P257" s="16" t="s">
        <v>3340</v>
      </c>
      <c r="Q257" s="16" t="s">
        <v>3341</v>
      </c>
      <c r="R257" s="16" t="s">
        <v>3342</v>
      </c>
    </row>
    <row r="258" spans="1:21">
      <c r="A258" s="16">
        <v>202</v>
      </c>
      <c r="B258" s="16" t="s">
        <v>195</v>
      </c>
      <c r="C258" s="16" t="s">
        <v>3343</v>
      </c>
      <c r="D258" s="16" t="s">
        <v>3344</v>
      </c>
      <c r="E258" s="16">
        <v>2015</v>
      </c>
      <c r="F258" s="16" t="s">
        <v>3345</v>
      </c>
      <c r="G258" s="16" t="s">
        <v>3346</v>
      </c>
      <c r="J258" s="16">
        <v>3</v>
      </c>
      <c r="K258" s="16">
        <v>1</v>
      </c>
      <c r="L258" s="16">
        <v>1</v>
      </c>
      <c r="M258" s="16">
        <v>1</v>
      </c>
      <c r="N258" s="16">
        <v>1</v>
      </c>
      <c r="O258" s="24">
        <v>2620000</v>
      </c>
      <c r="P258" s="24">
        <v>1560000</v>
      </c>
      <c r="Q258" s="24">
        <v>820000</v>
      </c>
      <c r="R258" s="24">
        <v>3.4</v>
      </c>
    </row>
    <row r="259" spans="1:21">
      <c r="A259" s="16" t="s">
        <v>9</v>
      </c>
      <c r="B259" s="57"/>
      <c r="J259" s="86"/>
      <c r="K259" s="24"/>
    </row>
    <row r="260" spans="1:21">
      <c r="J260" s="16" t="s">
        <v>3347</v>
      </c>
      <c r="K260" s="16" t="s">
        <v>3348</v>
      </c>
      <c r="L260" s="16" t="s">
        <v>3349</v>
      </c>
      <c r="M260" s="16" t="s">
        <v>3350</v>
      </c>
      <c r="N260" s="16" t="s">
        <v>3351</v>
      </c>
      <c r="O260" s="16" t="s">
        <v>3352</v>
      </c>
      <c r="P260" s="16" t="s">
        <v>3353</v>
      </c>
      <c r="Q260" s="16" t="s">
        <v>3354</v>
      </c>
      <c r="R260" s="16" t="s">
        <v>3355</v>
      </c>
      <c r="S260" s="16" t="s">
        <v>3356</v>
      </c>
      <c r="T260" s="16" t="s">
        <v>3357</v>
      </c>
    </row>
    <row r="261" spans="1:21">
      <c r="A261" s="53">
        <v>203</v>
      </c>
      <c r="B261" s="16" t="s">
        <v>195</v>
      </c>
      <c r="C261" s="16" t="s">
        <v>3358</v>
      </c>
      <c r="D261" s="16" t="s">
        <v>646</v>
      </c>
      <c r="F261" s="16" t="s">
        <v>3359</v>
      </c>
      <c r="G261" s="16" t="s">
        <v>3360</v>
      </c>
      <c r="H261" s="16" t="s">
        <v>3360</v>
      </c>
      <c r="I261" s="16" t="s">
        <v>3360</v>
      </c>
      <c r="J261" s="16">
        <v>1607.9</v>
      </c>
      <c r="K261" s="16">
        <v>3249</v>
      </c>
      <c r="L261" s="16">
        <v>7381</v>
      </c>
      <c r="M261" s="16">
        <v>98</v>
      </c>
      <c r="N261" s="16">
        <v>20</v>
      </c>
      <c r="O261" s="16">
        <v>40</v>
      </c>
      <c r="P261" s="16">
        <v>72</v>
      </c>
      <c r="Q261" s="16">
        <v>9</v>
      </c>
      <c r="R261" s="24">
        <v>940000</v>
      </c>
      <c r="S261" s="24">
        <v>6140000</v>
      </c>
      <c r="T261" s="24">
        <v>1050000</v>
      </c>
    </row>
    <row r="262" spans="1:21">
      <c r="A262" s="11" t="s">
        <v>9</v>
      </c>
      <c r="R262" s="24"/>
      <c r="S262" s="24"/>
      <c r="T262" s="24"/>
    </row>
    <row r="263" spans="1:21">
      <c r="J263" s="16" t="s">
        <v>3361</v>
      </c>
      <c r="K263" s="16" t="s">
        <v>3362</v>
      </c>
      <c r="L263" s="16" t="s">
        <v>3363</v>
      </c>
      <c r="M263" s="16" t="s">
        <v>3364</v>
      </c>
      <c r="N263" s="16" t="s">
        <v>3365</v>
      </c>
      <c r="O263" s="16" t="s">
        <v>3366</v>
      </c>
    </row>
    <row r="264" spans="1:21">
      <c r="A264" s="53">
        <v>204</v>
      </c>
      <c r="B264" s="16" t="s">
        <v>195</v>
      </c>
      <c r="C264" s="16" t="s">
        <v>3367</v>
      </c>
      <c r="D264" s="16" t="s">
        <v>44</v>
      </c>
      <c r="G264" s="16" t="s">
        <v>3368</v>
      </c>
      <c r="H264" s="16" t="s">
        <v>3368</v>
      </c>
      <c r="I264" s="16" t="s">
        <v>3368</v>
      </c>
      <c r="J264" s="24">
        <v>31500000</v>
      </c>
      <c r="K264" s="24">
        <v>48100000</v>
      </c>
      <c r="L264" s="24">
        <v>34000000</v>
      </c>
      <c r="M264" s="24">
        <v>20100000</v>
      </c>
      <c r="N264" s="24">
        <v>13600000</v>
      </c>
      <c r="O264" s="24">
        <v>2700000</v>
      </c>
    </row>
    <row r="265" spans="1:21">
      <c r="A265" s="11" t="s">
        <v>9</v>
      </c>
    </row>
    <row r="266" spans="1:21">
      <c r="J266" s="16" t="s">
        <v>3369</v>
      </c>
      <c r="K266" s="16" t="s">
        <v>3370</v>
      </c>
      <c r="L266" s="16" t="s">
        <v>3371</v>
      </c>
      <c r="M266" s="16" t="s">
        <v>3372</v>
      </c>
      <c r="N266" s="16" t="s">
        <v>3373</v>
      </c>
      <c r="O266" s="16" t="s">
        <v>3374</v>
      </c>
      <c r="P266" s="16" t="s">
        <v>3375</v>
      </c>
      <c r="Q266" s="16" t="s">
        <v>3376</v>
      </c>
      <c r="R266" s="16" t="s">
        <v>3377</v>
      </c>
      <c r="S266" s="16" t="s">
        <v>3378</v>
      </c>
      <c r="T266" s="16" t="s">
        <v>3379</v>
      </c>
      <c r="U266" s="16" t="s">
        <v>3380</v>
      </c>
    </row>
    <row r="267" spans="1:21">
      <c r="A267" s="53">
        <v>205</v>
      </c>
      <c r="B267" s="16" t="s">
        <v>195</v>
      </c>
      <c r="C267" s="16" t="s">
        <v>3381</v>
      </c>
      <c r="D267" s="16" t="s">
        <v>25</v>
      </c>
      <c r="E267" s="16">
        <v>2015</v>
      </c>
      <c r="F267" s="16" t="s">
        <v>3382</v>
      </c>
      <c r="G267" s="16" t="s">
        <v>3383</v>
      </c>
      <c r="H267" s="16" t="s">
        <v>3383</v>
      </c>
      <c r="I267" s="16" t="s">
        <v>3383</v>
      </c>
      <c r="J267" s="16">
        <v>16</v>
      </c>
      <c r="K267" s="24">
        <v>75</v>
      </c>
      <c r="L267" s="24">
        <v>30</v>
      </c>
      <c r="M267" s="23">
        <v>85000</v>
      </c>
      <c r="N267" s="24">
        <v>456</v>
      </c>
      <c r="O267" s="23">
        <v>170</v>
      </c>
      <c r="P267" s="24">
        <v>13800</v>
      </c>
      <c r="Q267" s="23">
        <v>2886</v>
      </c>
      <c r="R267" s="23">
        <v>72</v>
      </c>
      <c r="S267" s="24">
        <v>47600000</v>
      </c>
      <c r="T267" s="23">
        <v>18600000</v>
      </c>
      <c r="U267" s="24">
        <v>11100000</v>
      </c>
    </row>
    <row r="268" spans="1:21">
      <c r="A268" s="11" t="s">
        <v>9</v>
      </c>
    </row>
    <row r="269" spans="1:21">
      <c r="J269" s="16" t="s">
        <v>3384</v>
      </c>
      <c r="K269" s="16" t="s">
        <v>3385</v>
      </c>
      <c r="L269" s="16" t="s">
        <v>3386</v>
      </c>
      <c r="M269" s="16" t="s">
        <v>3387</v>
      </c>
      <c r="N269" s="16" t="s">
        <v>3388</v>
      </c>
      <c r="O269" s="16" t="s">
        <v>3389</v>
      </c>
      <c r="P269" s="16" t="s">
        <v>3390</v>
      </c>
    </row>
    <row r="270" spans="1:21">
      <c r="A270" s="53">
        <v>206</v>
      </c>
      <c r="B270" s="16" t="s">
        <v>3391</v>
      </c>
      <c r="C270" s="16" t="s">
        <v>3392</v>
      </c>
      <c r="D270" s="16" t="s">
        <v>1505</v>
      </c>
      <c r="E270" s="16">
        <v>2015</v>
      </c>
      <c r="F270" s="16" t="s">
        <v>3393</v>
      </c>
      <c r="G270" s="16" t="s">
        <v>3394</v>
      </c>
      <c r="H270" s="16" t="s">
        <v>3394</v>
      </c>
      <c r="I270" s="16" t="s">
        <v>3394</v>
      </c>
      <c r="J270" s="24">
        <v>1</v>
      </c>
      <c r="K270" s="24">
        <v>1</v>
      </c>
      <c r="L270" s="24">
        <v>1</v>
      </c>
      <c r="M270" s="24">
        <v>11800800</v>
      </c>
      <c r="N270" s="24">
        <v>45400000</v>
      </c>
      <c r="O270" s="24">
        <v>63300000</v>
      </c>
      <c r="P270" s="24">
        <v>14300000</v>
      </c>
    </row>
    <row r="271" spans="1:21">
      <c r="A271" s="11" t="s">
        <v>9</v>
      </c>
      <c r="N271" s="16" t="s">
        <v>2117</v>
      </c>
      <c r="O271" s="16" t="s">
        <v>3395</v>
      </c>
    </row>
    <row r="272" spans="1:21">
      <c r="J272" s="16" t="s">
        <v>3396</v>
      </c>
      <c r="K272" s="16" t="s">
        <v>3397</v>
      </c>
      <c r="L272" s="16" t="s">
        <v>3398</v>
      </c>
      <c r="M272" s="16" t="s">
        <v>3399</v>
      </c>
      <c r="N272" s="16" t="s">
        <v>3400</v>
      </c>
      <c r="Q272" s="16" t="s">
        <v>3401</v>
      </c>
    </row>
    <row r="273" spans="1:25">
      <c r="A273" s="53">
        <v>207</v>
      </c>
      <c r="B273" s="16" t="s">
        <v>195</v>
      </c>
      <c r="C273" s="16" t="s">
        <v>3402</v>
      </c>
      <c r="D273" s="16" t="s">
        <v>3403</v>
      </c>
      <c r="E273" s="16">
        <v>2015</v>
      </c>
      <c r="F273" s="16" t="s">
        <v>3404</v>
      </c>
      <c r="G273" s="16" t="s">
        <v>3405</v>
      </c>
      <c r="H273" s="16" t="s">
        <v>3405</v>
      </c>
      <c r="I273" s="16" t="s">
        <v>3405</v>
      </c>
      <c r="J273" s="24">
        <v>89680000</v>
      </c>
      <c r="K273" s="24">
        <v>15190000</v>
      </c>
      <c r="L273" s="24">
        <v>8740000</v>
      </c>
      <c r="M273" s="24">
        <v>13900000</v>
      </c>
      <c r="N273" s="24">
        <v>200</v>
      </c>
      <c r="O273" s="24">
        <v>9462</v>
      </c>
      <c r="P273" s="24">
        <v>300000</v>
      </c>
      <c r="Q273" s="24">
        <v>52</v>
      </c>
      <c r="R273" s="24"/>
      <c r="S273" s="24"/>
    </row>
    <row r="274" spans="1:25">
      <c r="A274" s="11" t="s">
        <v>9</v>
      </c>
    </row>
    <row r="275" spans="1:25">
      <c r="J275" s="24" t="s">
        <v>3406</v>
      </c>
      <c r="K275" s="16" t="s">
        <v>3407</v>
      </c>
      <c r="L275" s="16" t="s">
        <v>3408</v>
      </c>
      <c r="M275" s="16" t="s">
        <v>3409</v>
      </c>
      <c r="N275" s="16" t="s">
        <v>3410</v>
      </c>
      <c r="O275" s="16" t="s">
        <v>3411</v>
      </c>
      <c r="P275" s="16" t="s">
        <v>3412</v>
      </c>
      <c r="Q275" s="16" t="s">
        <v>3413</v>
      </c>
      <c r="R275" s="16" t="s">
        <v>3414</v>
      </c>
      <c r="S275" s="16" t="s">
        <v>3415</v>
      </c>
    </row>
    <row r="276" spans="1:25">
      <c r="A276" s="53">
        <v>208</v>
      </c>
      <c r="B276" s="16" t="s">
        <v>195</v>
      </c>
      <c r="C276" s="16" t="s">
        <v>3416</v>
      </c>
      <c r="D276" s="16" t="s">
        <v>680</v>
      </c>
      <c r="E276" s="16">
        <v>2014</v>
      </c>
      <c r="F276" s="16" t="s">
        <v>3417</v>
      </c>
      <c r="G276" s="16" t="s">
        <v>3418</v>
      </c>
      <c r="H276" s="16" t="s">
        <v>3418</v>
      </c>
      <c r="I276" s="16" t="s">
        <v>3418</v>
      </c>
      <c r="J276" s="24">
        <v>250000</v>
      </c>
      <c r="K276" s="24">
        <v>125000</v>
      </c>
      <c r="L276" s="24">
        <v>200</v>
      </c>
      <c r="M276" s="24">
        <v>1489</v>
      </c>
      <c r="N276" s="24">
        <v>316</v>
      </c>
      <c r="O276" s="24">
        <v>400</v>
      </c>
      <c r="P276" s="24">
        <v>600</v>
      </c>
      <c r="Q276" s="24">
        <v>47600000</v>
      </c>
      <c r="R276" s="24">
        <v>18600000</v>
      </c>
      <c r="S276" s="24">
        <v>11100000</v>
      </c>
    </row>
    <row r="277" spans="1:25">
      <c r="A277" s="11" t="s">
        <v>9</v>
      </c>
    </row>
    <row r="278" spans="1:25">
      <c r="J278" s="16" t="s">
        <v>3419</v>
      </c>
      <c r="K278" s="16" t="s">
        <v>3420</v>
      </c>
      <c r="L278" s="16" t="s">
        <v>3421</v>
      </c>
      <c r="M278" s="16" t="s">
        <v>3422</v>
      </c>
      <c r="N278" s="16" t="s">
        <v>3423</v>
      </c>
    </row>
    <row r="279" spans="1:25">
      <c r="A279" s="53">
        <v>209</v>
      </c>
      <c r="B279" s="16" t="s">
        <v>195</v>
      </c>
      <c r="C279" s="16" t="s">
        <v>3424</v>
      </c>
      <c r="D279" s="16" t="s">
        <v>3425</v>
      </c>
      <c r="E279" s="16">
        <v>2014</v>
      </c>
      <c r="F279" s="16" t="s">
        <v>3426</v>
      </c>
      <c r="G279" s="16" t="s">
        <v>3427</v>
      </c>
      <c r="H279" s="16" t="s">
        <v>3427</v>
      </c>
      <c r="I279" s="16" t="s">
        <v>3427</v>
      </c>
      <c r="J279" s="24">
        <v>864534</v>
      </c>
      <c r="K279" s="16">
        <v>99</v>
      </c>
      <c r="L279" s="16">
        <v>100</v>
      </c>
      <c r="M279" s="16">
        <v>47.7</v>
      </c>
      <c r="N279" s="24">
        <v>15000000</v>
      </c>
    </row>
    <row r="280" spans="1:25">
      <c r="A280" s="11" t="s">
        <v>9</v>
      </c>
    </row>
    <row r="281" spans="1:25">
      <c r="J281" s="16" t="s">
        <v>3428</v>
      </c>
      <c r="K281" s="16" t="s">
        <v>3429</v>
      </c>
      <c r="L281" s="16" t="s">
        <v>3430</v>
      </c>
      <c r="M281" s="16" t="s">
        <v>3431</v>
      </c>
      <c r="N281" s="16" t="s">
        <v>3432</v>
      </c>
      <c r="O281" s="16" t="s">
        <v>3433</v>
      </c>
      <c r="P281" s="16" t="s">
        <v>3434</v>
      </c>
      <c r="Q281" s="16" t="s">
        <v>3435</v>
      </c>
      <c r="R281" s="16" t="s">
        <v>3436</v>
      </c>
      <c r="S281" s="16" t="s">
        <v>3437</v>
      </c>
      <c r="T281" s="16" t="s">
        <v>3438</v>
      </c>
      <c r="U281" s="16" t="s">
        <v>3439</v>
      </c>
      <c r="V281" s="16" t="s">
        <v>3440</v>
      </c>
      <c r="W281" s="16" t="s">
        <v>3441</v>
      </c>
      <c r="X281" s="16" t="s">
        <v>3442</v>
      </c>
      <c r="Y281" s="16" t="s">
        <v>3443</v>
      </c>
    </row>
    <row r="282" spans="1:25">
      <c r="A282" s="53">
        <v>210</v>
      </c>
      <c r="B282" s="16" t="s">
        <v>195</v>
      </c>
      <c r="C282" s="16" t="s">
        <v>3444</v>
      </c>
      <c r="D282" s="16" t="s">
        <v>3445</v>
      </c>
      <c r="E282" s="16">
        <v>2012</v>
      </c>
      <c r="F282" s="16" t="s">
        <v>3446</v>
      </c>
      <c r="G282" s="16" t="s">
        <v>3447</v>
      </c>
      <c r="H282" s="16" t="s">
        <v>3447</v>
      </c>
      <c r="I282" s="16" t="s">
        <v>3447</v>
      </c>
      <c r="J282" s="16">
        <v>3853</v>
      </c>
      <c r="K282" s="24">
        <v>1550000</v>
      </c>
      <c r="L282" s="24">
        <v>309531</v>
      </c>
      <c r="M282" s="24">
        <v>81667</v>
      </c>
      <c r="N282" s="16">
        <v>84.5</v>
      </c>
      <c r="O282" s="16">
        <v>93.5</v>
      </c>
      <c r="P282" s="23">
        <v>73.3</v>
      </c>
      <c r="Q282" s="16">
        <v>100</v>
      </c>
      <c r="R282" s="16">
        <v>23.1</v>
      </c>
      <c r="S282" s="16">
        <v>81.7</v>
      </c>
      <c r="T282" s="16">
        <v>51.6</v>
      </c>
      <c r="U282" s="16">
        <v>74.900000000000006</v>
      </c>
      <c r="V282" s="16">
        <v>57.6</v>
      </c>
      <c r="W282" s="24">
        <v>4000000</v>
      </c>
      <c r="X282" s="24">
        <v>11900000</v>
      </c>
      <c r="Y282" s="24">
        <v>9100000</v>
      </c>
    </row>
    <row r="284" spans="1:25">
      <c r="A284" s="73"/>
      <c r="J284" s="16" t="s">
        <v>3448</v>
      </c>
      <c r="K284" s="16" t="s">
        <v>3449</v>
      </c>
      <c r="L284" s="16" t="s">
        <v>3450</v>
      </c>
      <c r="M284" s="16" t="s">
        <v>3451</v>
      </c>
      <c r="N284" s="16" t="s">
        <v>3452</v>
      </c>
    </row>
    <row r="285" spans="1:25">
      <c r="A285" s="62">
        <v>211</v>
      </c>
      <c r="B285" s="16" t="s">
        <v>195</v>
      </c>
      <c r="C285" s="16" t="s">
        <v>3453</v>
      </c>
      <c r="D285" s="16">
        <v>2011</v>
      </c>
      <c r="E285" s="16">
        <v>2011</v>
      </c>
      <c r="F285" s="16" t="s">
        <v>3454</v>
      </c>
      <c r="G285" s="16" t="s">
        <v>3455</v>
      </c>
      <c r="H285" s="16" t="s">
        <v>3455</v>
      </c>
      <c r="I285" s="16" t="s">
        <v>3455</v>
      </c>
      <c r="J285" s="16">
        <v>30</v>
      </c>
      <c r="K285" s="16">
        <v>9819.7000000000007</v>
      </c>
      <c r="L285" s="24">
        <v>271350000</v>
      </c>
      <c r="M285" s="16">
        <v>72</v>
      </c>
      <c r="N285" s="24">
        <v>224440000</v>
      </c>
    </row>
    <row r="286" spans="1:25">
      <c r="A286" s="75" t="s">
        <v>9</v>
      </c>
    </row>
    <row r="287" spans="1:25">
      <c r="A287" s="75"/>
      <c r="J287" s="16" t="s">
        <v>3448</v>
      </c>
      <c r="K287" s="16" t="s">
        <v>3456</v>
      </c>
      <c r="L287" s="16" t="s">
        <v>3457</v>
      </c>
      <c r="M287" s="16" t="s">
        <v>3458</v>
      </c>
      <c r="N287" s="16" t="s">
        <v>3459</v>
      </c>
      <c r="O287" s="16" t="s">
        <v>3460</v>
      </c>
      <c r="P287" s="16" t="s">
        <v>3461</v>
      </c>
      <c r="Q287" s="16" t="s">
        <v>3452</v>
      </c>
    </row>
    <row r="288" spans="1:25">
      <c r="A288" s="62">
        <v>211</v>
      </c>
      <c r="B288" s="16" t="s">
        <v>195</v>
      </c>
      <c r="C288" s="16" t="s">
        <v>3462</v>
      </c>
      <c r="D288" s="16" t="s">
        <v>3463</v>
      </c>
      <c r="E288" s="16">
        <v>2012</v>
      </c>
      <c r="F288" s="16" t="s">
        <v>3454</v>
      </c>
      <c r="G288" s="16" t="s">
        <v>3455</v>
      </c>
      <c r="H288" s="16" t="s">
        <v>3455</v>
      </c>
      <c r="I288" s="16" t="s">
        <v>3455</v>
      </c>
      <c r="J288" s="16">
        <v>48</v>
      </c>
      <c r="K288" s="16">
        <v>5365.41</v>
      </c>
      <c r="L288" s="16">
        <v>300</v>
      </c>
      <c r="M288" s="24">
        <v>216070000</v>
      </c>
      <c r="N288" s="24">
        <v>631000000</v>
      </c>
      <c r="O288" s="24">
        <v>133460</v>
      </c>
      <c r="P288" s="24">
        <v>2</v>
      </c>
      <c r="Q288" s="24">
        <v>170530000</v>
      </c>
    </row>
    <row r="289" spans="1:130">
      <c r="A289" s="89" t="s">
        <v>9</v>
      </c>
    </row>
    <row r="290" spans="1:130">
      <c r="J290" s="16" t="s">
        <v>3464</v>
      </c>
      <c r="K290" s="16" t="s">
        <v>3465</v>
      </c>
      <c r="L290" s="16" t="s">
        <v>3466</v>
      </c>
      <c r="M290" s="16" t="s">
        <v>3467</v>
      </c>
      <c r="N290" s="16" t="s">
        <v>3468</v>
      </c>
      <c r="O290" s="16" t="s">
        <v>3469</v>
      </c>
      <c r="P290" s="16" t="s">
        <v>3470</v>
      </c>
      <c r="Q290" s="16" t="s">
        <v>3471</v>
      </c>
      <c r="R290" s="16" t="s">
        <v>3364</v>
      </c>
      <c r="S290" s="16" t="s">
        <v>208</v>
      </c>
    </row>
    <row r="291" spans="1:130">
      <c r="A291" s="53">
        <v>212</v>
      </c>
      <c r="B291" s="16" t="s">
        <v>3472</v>
      </c>
      <c r="C291" s="16" t="s">
        <v>3473</v>
      </c>
      <c r="D291" s="16" t="s">
        <v>3474</v>
      </c>
      <c r="E291" s="16">
        <v>2012</v>
      </c>
      <c r="F291" s="16" t="s">
        <v>3475</v>
      </c>
      <c r="G291" s="16" t="s">
        <v>3476</v>
      </c>
      <c r="H291" s="16" t="s">
        <v>3476</v>
      </c>
      <c r="I291" s="16" t="s">
        <v>3476</v>
      </c>
      <c r="J291" s="16">
        <v>11.6</v>
      </c>
      <c r="K291" s="16">
        <v>38.799999999999997</v>
      </c>
      <c r="L291" s="16">
        <v>5</v>
      </c>
      <c r="M291" s="16">
        <v>5</v>
      </c>
      <c r="N291" s="24">
        <v>20320000</v>
      </c>
      <c r="O291" s="24">
        <v>8720000</v>
      </c>
      <c r="P291" s="24">
        <v>15940000</v>
      </c>
      <c r="Q291" s="24">
        <v>12950000</v>
      </c>
      <c r="R291" s="24">
        <v>9720000</v>
      </c>
      <c r="S291" s="24">
        <v>2530000</v>
      </c>
    </row>
    <row r="292" spans="1:130">
      <c r="A292" s="11" t="s">
        <v>9</v>
      </c>
    </row>
    <row r="293" spans="1:130" s="22" customFormat="1">
      <c r="J293" s="22" t="s">
        <v>3477</v>
      </c>
      <c r="K293" s="22" t="s">
        <v>3478</v>
      </c>
      <c r="L293" s="22" t="s">
        <v>3479</v>
      </c>
      <c r="M293" s="22" t="s">
        <v>3480</v>
      </c>
      <c r="N293" s="22" t="s">
        <v>3481</v>
      </c>
      <c r="O293" s="22" t="s">
        <v>3482</v>
      </c>
      <c r="P293" s="22" t="s">
        <v>3483</v>
      </c>
      <c r="Q293" s="22" t="s">
        <v>3484</v>
      </c>
      <c r="R293" s="22" t="s">
        <v>3485</v>
      </c>
      <c r="S293" s="22" t="s">
        <v>3486</v>
      </c>
      <c r="T293" s="22" t="s">
        <v>3487</v>
      </c>
      <c r="U293" s="22" t="s">
        <v>3488</v>
      </c>
      <c r="V293" s="22" t="s">
        <v>3489</v>
      </c>
      <c r="W293" s="22" t="s">
        <v>3490</v>
      </c>
      <c r="X293" s="22" t="s">
        <v>3491</v>
      </c>
      <c r="Y293" s="22" t="s">
        <v>3492</v>
      </c>
      <c r="Z293" s="22" t="s">
        <v>3493</v>
      </c>
      <c r="AA293" s="22" t="s">
        <v>3494</v>
      </c>
      <c r="AB293" s="22" t="s">
        <v>3495</v>
      </c>
      <c r="AC293" s="22" t="s">
        <v>3496</v>
      </c>
      <c r="AD293" s="22" t="s">
        <v>3497</v>
      </c>
      <c r="AE293" s="22" t="s">
        <v>3498</v>
      </c>
      <c r="AF293" s="22" t="s">
        <v>3499</v>
      </c>
      <c r="AG293" s="22" t="s">
        <v>3500</v>
      </c>
      <c r="AH293" s="22" t="s">
        <v>3501</v>
      </c>
      <c r="AI293" s="22" t="s">
        <v>3502</v>
      </c>
      <c r="AJ293" s="22" t="s">
        <v>3503</v>
      </c>
      <c r="AK293" s="22" t="s">
        <v>3504</v>
      </c>
      <c r="AL293" s="22" t="s">
        <v>3505</v>
      </c>
      <c r="AM293" s="22" t="s">
        <v>3506</v>
      </c>
      <c r="AN293" s="22" t="s">
        <v>3507</v>
      </c>
      <c r="AO293" s="22" t="s">
        <v>3508</v>
      </c>
      <c r="AP293" s="22" t="s">
        <v>3509</v>
      </c>
      <c r="AQ293" s="22" t="s">
        <v>3510</v>
      </c>
      <c r="AR293" s="22" t="s">
        <v>3511</v>
      </c>
      <c r="AS293" s="22" t="s">
        <v>3512</v>
      </c>
      <c r="AT293" s="22" t="s">
        <v>3513</v>
      </c>
      <c r="AU293" s="22" t="s">
        <v>3514</v>
      </c>
      <c r="AV293" s="22" t="s">
        <v>3515</v>
      </c>
      <c r="AW293" s="22" t="s">
        <v>3516</v>
      </c>
      <c r="AX293" s="22" t="s">
        <v>3517</v>
      </c>
      <c r="AY293" s="22" t="s">
        <v>3518</v>
      </c>
      <c r="AZ293" s="22" t="s">
        <v>3519</v>
      </c>
      <c r="BA293" s="22" t="s">
        <v>3520</v>
      </c>
      <c r="BB293" s="22" t="s">
        <v>3521</v>
      </c>
      <c r="BC293" s="22" t="s">
        <v>3522</v>
      </c>
      <c r="BD293" s="22" t="s">
        <v>3523</v>
      </c>
      <c r="BE293" s="22" t="s">
        <v>3524</v>
      </c>
      <c r="BF293" s="22" t="s">
        <v>3525</v>
      </c>
      <c r="BG293" s="22" t="s">
        <v>3526</v>
      </c>
      <c r="BH293" s="22" t="s">
        <v>3527</v>
      </c>
      <c r="BI293" s="22" t="s">
        <v>3528</v>
      </c>
      <c r="BJ293" s="22" t="s">
        <v>3529</v>
      </c>
      <c r="BK293" s="22" t="s">
        <v>3530</v>
      </c>
      <c r="BL293" s="22" t="s">
        <v>3531</v>
      </c>
      <c r="BM293" s="22" t="s">
        <v>3532</v>
      </c>
      <c r="BN293" s="22" t="s">
        <v>3533</v>
      </c>
      <c r="BO293" s="22" t="s">
        <v>3534</v>
      </c>
      <c r="BP293" s="22" t="s">
        <v>3535</v>
      </c>
      <c r="BQ293" s="22" t="s">
        <v>3536</v>
      </c>
      <c r="BR293" s="22" t="s">
        <v>3537</v>
      </c>
      <c r="BS293" s="22" t="s">
        <v>3538</v>
      </c>
      <c r="BT293" s="22" t="s">
        <v>3539</v>
      </c>
      <c r="BU293" s="22" t="s">
        <v>3540</v>
      </c>
      <c r="BV293" s="22" t="s">
        <v>3541</v>
      </c>
      <c r="BW293" s="22" t="s">
        <v>3542</v>
      </c>
      <c r="BX293" s="22" t="s">
        <v>3543</v>
      </c>
      <c r="BY293" s="22" t="s">
        <v>3544</v>
      </c>
      <c r="BZ293" s="22" t="s">
        <v>3545</v>
      </c>
      <c r="CA293" s="22" t="s">
        <v>3546</v>
      </c>
      <c r="CB293" s="22" t="s">
        <v>3547</v>
      </c>
      <c r="CC293" s="22" t="s">
        <v>3548</v>
      </c>
      <c r="CD293" s="22" t="s">
        <v>3549</v>
      </c>
      <c r="CE293" s="22" t="s">
        <v>3550</v>
      </c>
      <c r="CF293" s="22" t="s">
        <v>3551</v>
      </c>
      <c r="CG293" s="22" t="s">
        <v>3552</v>
      </c>
      <c r="CH293" s="22" t="s">
        <v>3553</v>
      </c>
      <c r="CI293" s="22" t="s">
        <v>3554</v>
      </c>
      <c r="CJ293" s="22" t="s">
        <v>3555</v>
      </c>
      <c r="CK293" s="22" t="s">
        <v>3556</v>
      </c>
      <c r="CL293" s="22" t="s">
        <v>3557</v>
      </c>
      <c r="CM293" s="22" t="s">
        <v>3558</v>
      </c>
      <c r="CN293" s="22" t="s">
        <v>3559</v>
      </c>
      <c r="CO293" s="22" t="s">
        <v>3560</v>
      </c>
      <c r="CP293" s="22" t="s">
        <v>3561</v>
      </c>
      <c r="CQ293" s="22" t="s">
        <v>3562</v>
      </c>
      <c r="CR293" s="22" t="s">
        <v>3563</v>
      </c>
      <c r="CS293" s="22" t="s">
        <v>3564</v>
      </c>
      <c r="CT293" s="22" t="s">
        <v>3565</v>
      </c>
      <c r="CU293" s="22" t="s">
        <v>3566</v>
      </c>
      <c r="CV293" s="22" t="s">
        <v>3567</v>
      </c>
      <c r="CW293" s="22" t="s">
        <v>3568</v>
      </c>
      <c r="CX293" s="22" t="s">
        <v>3569</v>
      </c>
      <c r="CY293" s="22" t="s">
        <v>3570</v>
      </c>
      <c r="CZ293" s="22" t="s">
        <v>3571</v>
      </c>
      <c r="DA293" s="22" t="s">
        <v>3572</v>
      </c>
      <c r="DB293" s="22" t="s">
        <v>3573</v>
      </c>
      <c r="DC293" s="22" t="s">
        <v>3574</v>
      </c>
      <c r="DD293" s="22" t="s">
        <v>3575</v>
      </c>
      <c r="DE293" s="22" t="s">
        <v>3576</v>
      </c>
      <c r="DF293" s="22" t="s">
        <v>3577</v>
      </c>
      <c r="DG293" s="22" t="s">
        <v>3578</v>
      </c>
      <c r="DH293" s="22" t="s">
        <v>3579</v>
      </c>
      <c r="DI293" s="22" t="s">
        <v>3580</v>
      </c>
      <c r="DJ293" s="22" t="s">
        <v>3581</v>
      </c>
      <c r="DK293" s="22" t="s">
        <v>3582</v>
      </c>
      <c r="DL293" s="22" t="s">
        <v>3583</v>
      </c>
      <c r="DM293" s="22" t="s">
        <v>3584</v>
      </c>
      <c r="DN293" s="22" t="s">
        <v>3585</v>
      </c>
      <c r="DO293" s="22" t="s">
        <v>3586</v>
      </c>
      <c r="DP293" s="22" t="s">
        <v>10</v>
      </c>
    </row>
    <row r="294" spans="1:130" s="22" customFormat="1">
      <c r="A294" s="22">
        <v>213</v>
      </c>
      <c r="B294" s="22" t="s">
        <v>128</v>
      </c>
      <c r="C294" s="22" t="s">
        <v>3587</v>
      </c>
      <c r="D294" s="22" t="s">
        <v>3588</v>
      </c>
      <c r="E294" s="22">
        <v>2011</v>
      </c>
      <c r="F294" s="22" t="s">
        <v>3589</v>
      </c>
      <c r="G294" s="22" t="s">
        <v>3590</v>
      </c>
      <c r="H294" s="22" t="s">
        <v>3590</v>
      </c>
      <c r="I294" s="22" t="s">
        <v>3590</v>
      </c>
      <c r="J294" s="22">
        <v>170</v>
      </c>
      <c r="K294" s="22">
        <v>454</v>
      </c>
      <c r="L294" s="22">
        <v>48</v>
      </c>
      <c r="M294" s="22">
        <v>8910</v>
      </c>
      <c r="N294" s="22">
        <v>167</v>
      </c>
      <c r="O294" s="22">
        <v>162</v>
      </c>
      <c r="P294" s="22">
        <v>195</v>
      </c>
      <c r="Q294" s="22">
        <v>1277</v>
      </c>
      <c r="R294" s="22">
        <v>39</v>
      </c>
      <c r="S294" s="22">
        <v>14</v>
      </c>
      <c r="T294" s="22">
        <v>65</v>
      </c>
      <c r="U294" s="22">
        <v>1210</v>
      </c>
      <c r="V294" s="22">
        <v>857</v>
      </c>
      <c r="W294" s="22">
        <v>78</v>
      </c>
      <c r="X294" s="22">
        <v>1606</v>
      </c>
      <c r="Y294" s="22">
        <v>1676</v>
      </c>
      <c r="Z294" s="22">
        <v>458</v>
      </c>
      <c r="AA294" s="22">
        <v>271</v>
      </c>
      <c r="AB294" s="22">
        <v>5</v>
      </c>
      <c r="AC294" s="22">
        <v>22</v>
      </c>
      <c r="AD294" s="22">
        <v>1611</v>
      </c>
      <c r="AE294" s="22">
        <v>378</v>
      </c>
      <c r="AF294" s="22">
        <v>18</v>
      </c>
      <c r="AG294" s="22">
        <v>3656</v>
      </c>
      <c r="AH294" s="22">
        <v>27</v>
      </c>
      <c r="AI294" s="22">
        <v>21</v>
      </c>
      <c r="AJ294" s="22">
        <v>4</v>
      </c>
      <c r="AK294" s="22">
        <v>73</v>
      </c>
      <c r="AL294" s="22">
        <v>29</v>
      </c>
      <c r="AM294" s="22">
        <v>10</v>
      </c>
      <c r="AN294" s="22">
        <v>15.5</v>
      </c>
      <c r="AO294" s="22">
        <v>20.8</v>
      </c>
      <c r="AP294" s="22">
        <v>0</v>
      </c>
      <c r="AQ294" s="22">
        <v>100</v>
      </c>
      <c r="AR294" s="29">
        <v>421315</v>
      </c>
      <c r="AS294" s="22">
        <v>257.89999999999998</v>
      </c>
      <c r="AT294" s="22">
        <v>1.5</v>
      </c>
      <c r="AU294" s="22">
        <v>100</v>
      </c>
      <c r="AV294" s="22">
        <v>170</v>
      </c>
      <c r="AW294" s="29">
        <v>469151</v>
      </c>
      <c r="AX294" s="68">
        <v>60</v>
      </c>
      <c r="AY294" s="22">
        <v>283582</v>
      </c>
      <c r="AZ294" s="68">
        <v>40</v>
      </c>
      <c r="BA294" s="22">
        <v>185569</v>
      </c>
      <c r="BB294" s="22">
        <v>100</v>
      </c>
      <c r="BC294" s="22">
        <v>454</v>
      </c>
      <c r="BD294" s="22">
        <v>37.9</v>
      </c>
      <c r="BE294" s="22">
        <v>65</v>
      </c>
      <c r="BF294" s="22">
        <v>100</v>
      </c>
      <c r="BG294" s="22">
        <v>70</v>
      </c>
      <c r="BH294" s="22">
        <v>100</v>
      </c>
      <c r="BI294" s="22">
        <v>100</v>
      </c>
      <c r="BJ294" s="22">
        <v>98</v>
      </c>
      <c r="BK294" s="22">
        <v>95</v>
      </c>
      <c r="BL294" s="22">
        <v>70</v>
      </c>
      <c r="BM294" s="22">
        <v>100</v>
      </c>
      <c r="BN294" s="22">
        <v>99</v>
      </c>
      <c r="BO294" s="22">
        <v>90</v>
      </c>
      <c r="BP294" s="22">
        <v>80</v>
      </c>
      <c r="BQ294" s="22">
        <v>237282</v>
      </c>
      <c r="BR294" s="22">
        <v>183</v>
      </c>
      <c r="BS294" s="22">
        <v>138</v>
      </c>
      <c r="BT294" s="22">
        <v>100</v>
      </c>
      <c r="BU294" s="22">
        <v>100</v>
      </c>
      <c r="BV294" s="22">
        <v>454</v>
      </c>
      <c r="BW294" s="22">
        <v>100</v>
      </c>
      <c r="BX294" s="22">
        <v>100</v>
      </c>
      <c r="BY294" s="22">
        <v>100</v>
      </c>
      <c r="BZ294" s="22">
        <v>2</v>
      </c>
      <c r="CA294" s="22">
        <v>500</v>
      </c>
      <c r="CB294" s="22">
        <v>1490</v>
      </c>
      <c r="CC294" s="22">
        <v>3</v>
      </c>
      <c r="CD294" s="22">
        <v>2</v>
      </c>
      <c r="CE294" s="22">
        <v>9</v>
      </c>
      <c r="CF294" s="22">
        <v>62</v>
      </c>
      <c r="CG294" s="22">
        <v>4</v>
      </c>
      <c r="CH294" s="22">
        <v>957</v>
      </c>
      <c r="CI294" s="22">
        <v>55</v>
      </c>
      <c r="CJ294" s="22">
        <v>17</v>
      </c>
      <c r="CK294" s="22">
        <v>39</v>
      </c>
      <c r="CL294" s="22">
        <v>223</v>
      </c>
      <c r="CM294" s="22">
        <v>339</v>
      </c>
      <c r="CN294" s="22">
        <v>90</v>
      </c>
      <c r="CO294" s="22">
        <v>15</v>
      </c>
      <c r="CP294" s="22">
        <v>283880</v>
      </c>
      <c r="CQ294" s="22">
        <v>44</v>
      </c>
      <c r="CR294" s="22">
        <v>124591</v>
      </c>
      <c r="CS294" s="22">
        <v>56</v>
      </c>
      <c r="CT294" s="22">
        <v>160320</v>
      </c>
      <c r="CU294" s="22" t="s">
        <v>3591</v>
      </c>
      <c r="CV294" s="22">
        <v>1210</v>
      </c>
      <c r="CW294" s="22">
        <v>40</v>
      </c>
      <c r="CX294" s="22">
        <v>1622</v>
      </c>
      <c r="CY294" s="22">
        <v>95</v>
      </c>
      <c r="CZ294" s="22">
        <v>453</v>
      </c>
      <c r="DA294" s="22">
        <v>30000</v>
      </c>
      <c r="DB294" s="22">
        <v>290.7</v>
      </c>
      <c r="DC294" s="22">
        <v>152</v>
      </c>
      <c r="DD294" s="22">
        <v>500</v>
      </c>
      <c r="DE294" s="22">
        <v>55</v>
      </c>
      <c r="DF294" s="22">
        <v>25</v>
      </c>
      <c r="DG294" s="22">
        <v>25</v>
      </c>
      <c r="DH294" s="22">
        <v>54400000</v>
      </c>
      <c r="DI294" s="29">
        <v>1450000</v>
      </c>
      <c r="DJ294" s="22">
        <v>1700000</v>
      </c>
      <c r="DK294" s="22">
        <v>6150000</v>
      </c>
      <c r="DL294" s="22">
        <v>33550000</v>
      </c>
      <c r="DM294" s="22">
        <v>7750000</v>
      </c>
      <c r="DN294" s="22">
        <v>3600000</v>
      </c>
      <c r="DO294" s="22">
        <v>200000</v>
      </c>
      <c r="DP294" s="22">
        <v>82000000</v>
      </c>
    </row>
    <row r="295" spans="1:130" s="22" customFormat="1">
      <c r="A295" s="22" t="s">
        <v>200</v>
      </c>
      <c r="DF295" s="22" t="s">
        <v>3592</v>
      </c>
      <c r="DG295" s="22" t="s">
        <v>3592</v>
      </c>
    </row>
    <row r="296" spans="1:130" s="22" customFormat="1">
      <c r="J296" s="22" t="s">
        <v>3593</v>
      </c>
      <c r="K296" s="22" t="s">
        <v>3594</v>
      </c>
      <c r="L296" s="22" t="s">
        <v>3595</v>
      </c>
      <c r="M296" s="22" t="s">
        <v>3596</v>
      </c>
      <c r="N296" s="22" t="s">
        <v>3597</v>
      </c>
      <c r="O296" s="22" t="s">
        <v>3598</v>
      </c>
      <c r="P296" s="22" t="s">
        <v>3599</v>
      </c>
      <c r="Q296" s="22" t="s">
        <v>3600</v>
      </c>
      <c r="R296" s="22" t="s">
        <v>3601</v>
      </c>
      <c r="S296" s="22" t="s">
        <v>3602</v>
      </c>
      <c r="T296" s="22" t="s">
        <v>3603</v>
      </c>
      <c r="U296" s="22" t="s">
        <v>3604</v>
      </c>
      <c r="V296" s="22" t="s">
        <v>3605</v>
      </c>
      <c r="W296" s="22" t="s">
        <v>3606</v>
      </c>
      <c r="X296" s="22" t="s">
        <v>3607</v>
      </c>
      <c r="Y296" s="22" t="s">
        <v>3608</v>
      </c>
      <c r="Z296" s="22" t="s">
        <v>3609</v>
      </c>
      <c r="AA296" s="22" t="s">
        <v>3610</v>
      </c>
      <c r="AB296" s="22" t="s">
        <v>3611</v>
      </c>
      <c r="AC296" s="22" t="s">
        <v>3612</v>
      </c>
      <c r="AD296" s="22" t="s">
        <v>3613</v>
      </c>
      <c r="AE296" s="22" t="s">
        <v>3614</v>
      </c>
      <c r="AF296" s="22" t="s">
        <v>3615</v>
      </c>
      <c r="AG296" s="22" t="s">
        <v>3616</v>
      </c>
      <c r="AH296" s="16" t="s">
        <v>3617</v>
      </c>
      <c r="AI296" s="16" t="s">
        <v>3618</v>
      </c>
      <c r="AJ296" s="16" t="s">
        <v>3619</v>
      </c>
      <c r="AK296" s="16" t="s">
        <v>3620</v>
      </c>
      <c r="AL296" s="16" t="s">
        <v>3621</v>
      </c>
      <c r="AM296" s="16" t="s">
        <v>3622</v>
      </c>
      <c r="AN296" s="22" t="s">
        <v>3623</v>
      </c>
      <c r="AO296" s="22" t="s">
        <v>3624</v>
      </c>
      <c r="AP296" s="22" t="s">
        <v>3625</v>
      </c>
      <c r="AQ296" s="22" t="s">
        <v>3626</v>
      </c>
      <c r="AR296" s="22" t="s">
        <v>3627</v>
      </c>
      <c r="AS296" s="22" t="s">
        <v>3628</v>
      </c>
      <c r="AT296" s="22" t="s">
        <v>3629</v>
      </c>
      <c r="AU296" s="22" t="s">
        <v>3630</v>
      </c>
      <c r="AV296" s="22" t="s">
        <v>3631</v>
      </c>
      <c r="AW296" s="22" t="s">
        <v>3632</v>
      </c>
      <c r="AX296" s="22" t="s">
        <v>3633</v>
      </c>
      <c r="AY296" s="22" t="s">
        <v>3634</v>
      </c>
      <c r="AZ296" s="22" t="s">
        <v>3635</v>
      </c>
      <c r="BA296" s="22" t="s">
        <v>3636</v>
      </c>
      <c r="BB296" s="22" t="s">
        <v>3637</v>
      </c>
      <c r="BC296" s="22" t="s">
        <v>3638</v>
      </c>
      <c r="BD296" s="22" t="s">
        <v>3639</v>
      </c>
      <c r="BE296" s="22" t="s">
        <v>3640</v>
      </c>
      <c r="BF296" s="22" t="s">
        <v>3641</v>
      </c>
      <c r="BG296" s="22" t="s">
        <v>3642</v>
      </c>
      <c r="BH296" s="22" t="s">
        <v>3643</v>
      </c>
      <c r="BI296" s="22" t="s">
        <v>3644</v>
      </c>
      <c r="BJ296" s="22" t="s">
        <v>3645</v>
      </c>
      <c r="BK296" s="22" t="s">
        <v>3646</v>
      </c>
      <c r="BL296" s="22" t="s">
        <v>3647</v>
      </c>
      <c r="BM296" s="22" t="s">
        <v>3648</v>
      </c>
      <c r="BN296" s="22" t="s">
        <v>3649</v>
      </c>
      <c r="BO296" s="22" t="s">
        <v>3650</v>
      </c>
      <c r="BP296" s="22" t="s">
        <v>3651</v>
      </c>
      <c r="BQ296" s="22" t="s">
        <v>3652</v>
      </c>
      <c r="BR296" s="22" t="s">
        <v>3653</v>
      </c>
      <c r="BS296" s="22" t="s">
        <v>3654</v>
      </c>
      <c r="BT296" s="22" t="s">
        <v>3655</v>
      </c>
      <c r="BU296" s="22" t="s">
        <v>3656</v>
      </c>
      <c r="BV296" s="22" t="s">
        <v>3657</v>
      </c>
      <c r="BW296" s="22" t="s">
        <v>3658</v>
      </c>
      <c r="BX296" s="22" t="s">
        <v>3659</v>
      </c>
      <c r="BY296" s="22" t="s">
        <v>3660</v>
      </c>
      <c r="BZ296" s="22" t="s">
        <v>3661</v>
      </c>
      <c r="CA296" s="22" t="s">
        <v>3662</v>
      </c>
      <c r="CB296" s="22" t="s">
        <v>3663</v>
      </c>
      <c r="CC296" s="22" t="s">
        <v>3664</v>
      </c>
      <c r="CD296" s="22" t="s">
        <v>3665</v>
      </c>
      <c r="CE296" s="22" t="s">
        <v>3666</v>
      </c>
      <c r="CF296" s="22" t="s">
        <v>3667</v>
      </c>
      <c r="CG296" s="22" t="s">
        <v>3668</v>
      </c>
      <c r="CH296" s="22" t="s">
        <v>3669</v>
      </c>
      <c r="CI296" s="22" t="s">
        <v>3670</v>
      </c>
      <c r="CJ296" s="22" t="s">
        <v>3671</v>
      </c>
      <c r="CK296" s="22" t="s">
        <v>3672</v>
      </c>
      <c r="CL296" s="22" t="s">
        <v>3673</v>
      </c>
      <c r="CM296" s="22" t="s">
        <v>3674</v>
      </c>
      <c r="CN296" s="22" t="s">
        <v>3675</v>
      </c>
      <c r="CO296" s="22" t="s">
        <v>3676</v>
      </c>
      <c r="CP296" s="22" t="s">
        <v>3677</v>
      </c>
      <c r="CQ296" s="22" t="s">
        <v>3678</v>
      </c>
      <c r="CR296" s="22" t="s">
        <v>3679</v>
      </c>
      <c r="CS296" s="22" t="s">
        <v>3680</v>
      </c>
      <c r="CT296" s="16" t="s">
        <v>3681</v>
      </c>
      <c r="CU296" s="16" t="s">
        <v>3682</v>
      </c>
      <c r="CV296" s="16" t="s">
        <v>3683</v>
      </c>
      <c r="CW296" s="16" t="s">
        <v>3684</v>
      </c>
      <c r="CX296" s="16" t="s">
        <v>3685</v>
      </c>
      <c r="CY296" s="16" t="s">
        <v>3686</v>
      </c>
      <c r="CZ296" s="16" t="s">
        <v>3687</v>
      </c>
      <c r="DA296" s="16" t="s">
        <v>3688</v>
      </c>
      <c r="DB296" s="16" t="s">
        <v>3689</v>
      </c>
      <c r="DC296" s="16" t="s">
        <v>3690</v>
      </c>
      <c r="DD296" s="16" t="s">
        <v>3691</v>
      </c>
      <c r="DE296" s="16" t="s">
        <v>3692</v>
      </c>
      <c r="DF296" s="16" t="s">
        <v>3693</v>
      </c>
      <c r="DG296" s="16" t="s">
        <v>3694</v>
      </c>
      <c r="DH296" s="22" t="s">
        <v>3695</v>
      </c>
      <c r="DI296" s="22" t="s">
        <v>3696</v>
      </c>
      <c r="DJ296" s="22" t="s">
        <v>3697</v>
      </c>
      <c r="DK296" s="22" t="s">
        <v>3698</v>
      </c>
      <c r="DL296" s="16" t="s">
        <v>3699</v>
      </c>
      <c r="DM296" s="16" t="s">
        <v>3700</v>
      </c>
      <c r="DN296" s="16" t="s">
        <v>3701</v>
      </c>
      <c r="DO296" s="16" t="s">
        <v>3702</v>
      </c>
      <c r="DP296" s="16" t="s">
        <v>3703</v>
      </c>
      <c r="DQ296" s="16" t="s">
        <v>3704</v>
      </c>
      <c r="DR296" s="16" t="s">
        <v>3705</v>
      </c>
      <c r="DS296" s="16" t="s">
        <v>3706</v>
      </c>
      <c r="DU296" s="16" t="s">
        <v>3707</v>
      </c>
      <c r="DV296" s="16" t="s">
        <v>3708</v>
      </c>
      <c r="DW296" s="16" t="s">
        <v>3709</v>
      </c>
      <c r="DX296" s="16" t="s">
        <v>3710</v>
      </c>
      <c r="DY296" s="22" t="s">
        <v>3711</v>
      </c>
      <c r="DZ296" s="22" t="s">
        <v>3712</v>
      </c>
    </row>
    <row r="297" spans="1:130" s="22" customFormat="1">
      <c r="A297" s="22">
        <v>214</v>
      </c>
      <c r="B297" s="22" t="s">
        <v>128</v>
      </c>
      <c r="C297" s="22" t="s">
        <v>3713</v>
      </c>
      <c r="D297" s="22" t="s">
        <v>1043</v>
      </c>
      <c r="E297" s="22">
        <v>2011</v>
      </c>
      <c r="F297" s="22" t="s">
        <v>3714</v>
      </c>
      <c r="G297" s="22" t="s">
        <v>3715</v>
      </c>
      <c r="H297" s="22" t="s">
        <v>3716</v>
      </c>
      <c r="I297" s="22" t="s">
        <v>3716</v>
      </c>
      <c r="J297" s="22">
        <v>1</v>
      </c>
      <c r="K297" s="22">
        <v>1</v>
      </c>
      <c r="L297" s="22">
        <v>1</v>
      </c>
      <c r="M297" s="22">
        <v>1</v>
      </c>
      <c r="N297" s="22">
        <v>1</v>
      </c>
      <c r="O297" s="22">
        <v>1</v>
      </c>
      <c r="P297" s="22">
        <v>1</v>
      </c>
      <c r="Q297" s="22">
        <v>30</v>
      </c>
      <c r="R297" s="22">
        <v>1</v>
      </c>
      <c r="S297" s="22">
        <v>1</v>
      </c>
      <c r="T297" s="22">
        <v>1</v>
      </c>
      <c r="U297" s="22">
        <v>1</v>
      </c>
      <c r="V297" s="22">
        <v>1</v>
      </c>
      <c r="W297" s="22">
        <v>1</v>
      </c>
      <c r="X297" s="22">
        <v>1</v>
      </c>
      <c r="Y297" s="22">
        <v>1</v>
      </c>
      <c r="Z297" s="22">
        <v>1</v>
      </c>
      <c r="AA297" s="22">
        <v>873</v>
      </c>
      <c r="AB297" s="22">
        <v>10</v>
      </c>
      <c r="AC297" s="22">
        <v>30</v>
      </c>
      <c r="AD297" s="22">
        <v>190</v>
      </c>
      <c r="AE297" s="22">
        <v>1</v>
      </c>
      <c r="AF297" s="22">
        <v>1</v>
      </c>
      <c r="AG297" s="22">
        <v>1</v>
      </c>
      <c r="AH297" s="22">
        <v>1</v>
      </c>
      <c r="AI297" s="22">
        <v>7</v>
      </c>
      <c r="AJ297" s="22">
        <v>2</v>
      </c>
      <c r="AK297" s="22">
        <v>1</v>
      </c>
      <c r="AL297" s="22">
        <v>1</v>
      </c>
      <c r="AM297" s="22">
        <v>10</v>
      </c>
      <c r="AN297" s="22">
        <v>30</v>
      </c>
      <c r="AO297" s="22">
        <v>-50</v>
      </c>
      <c r="AP297" s="22">
        <v>19</v>
      </c>
      <c r="AQ297" s="22">
        <v>22.3</v>
      </c>
      <c r="AR297" s="22">
        <v>25.43</v>
      </c>
      <c r="AS297" s="22">
        <v>45.87</v>
      </c>
      <c r="AT297" s="22">
        <v>73.95</v>
      </c>
      <c r="AU297" s="22">
        <v>86.35</v>
      </c>
      <c r="AV297" s="22">
        <v>80</v>
      </c>
      <c r="AW297" s="22">
        <v>79</v>
      </c>
      <c r="AX297" s="22">
        <v>95</v>
      </c>
      <c r="AY297" s="22">
        <v>109</v>
      </c>
      <c r="AZ297" s="22">
        <v>38</v>
      </c>
      <c r="BA297" s="22">
        <v>62</v>
      </c>
      <c r="BB297" s="22">
        <v>0.3</v>
      </c>
      <c r="BC297" s="22">
        <v>0.19</v>
      </c>
      <c r="BD297" s="22">
        <v>0.12</v>
      </c>
      <c r="BE297" s="22">
        <v>3</v>
      </c>
      <c r="BF297" s="22">
        <v>2.2999999999999998</v>
      </c>
      <c r="BG297" s="22">
        <v>8.5</v>
      </c>
      <c r="BH297" s="22">
        <v>225</v>
      </c>
      <c r="BI297" s="22">
        <v>12803</v>
      </c>
      <c r="BJ297" s="22">
        <v>203</v>
      </c>
      <c r="BK297" s="22">
        <v>27245</v>
      </c>
      <c r="BL297" s="22">
        <v>286747</v>
      </c>
      <c r="BM297" s="22">
        <v>1200737</v>
      </c>
      <c r="BN297" s="22">
        <v>913</v>
      </c>
      <c r="BO297" s="22">
        <v>455</v>
      </c>
      <c r="BP297" s="22">
        <v>64</v>
      </c>
      <c r="BQ297" s="22">
        <v>99</v>
      </c>
      <c r="BR297" s="22">
        <v>94</v>
      </c>
      <c r="BS297" s="22">
        <v>90.4</v>
      </c>
      <c r="BT297" s="22">
        <v>144.19999999999999</v>
      </c>
      <c r="BU297" s="22">
        <v>210.8</v>
      </c>
      <c r="BV297" s="22">
        <v>354.4</v>
      </c>
      <c r="BW297" s="22">
        <v>555.1</v>
      </c>
      <c r="BX297" s="22">
        <v>1050.4000000000001</v>
      </c>
      <c r="BY297" s="22">
        <v>1461.2</v>
      </c>
      <c r="BZ297" s="22">
        <v>644.6</v>
      </c>
      <c r="CA297" s="22">
        <v>734.1</v>
      </c>
      <c r="CB297" s="22">
        <v>910.2</v>
      </c>
      <c r="CC297" s="22">
        <v>1222.5</v>
      </c>
      <c r="CD297" s="22">
        <v>1790.6</v>
      </c>
      <c r="CE297" s="22">
        <v>2338.5</v>
      </c>
      <c r="CF297" s="22">
        <v>3705.7</v>
      </c>
      <c r="CG297" s="22">
        <v>5403</v>
      </c>
      <c r="CH297" s="22">
        <v>14.6</v>
      </c>
      <c r="CI297" s="22">
        <v>12.3</v>
      </c>
      <c r="CJ297" s="22">
        <v>15.8</v>
      </c>
      <c r="CK297" s="22">
        <v>17.2</v>
      </c>
      <c r="CL297" s="22">
        <v>19.8</v>
      </c>
      <c r="CM297" s="22">
        <v>23.7</v>
      </c>
      <c r="CN297" s="22">
        <v>28.3</v>
      </c>
      <c r="CO297" s="22">
        <v>27</v>
      </c>
      <c r="CP297" s="22">
        <v>1.46</v>
      </c>
      <c r="CQ297" s="22">
        <v>11</v>
      </c>
      <c r="CR297" s="22">
        <v>45</v>
      </c>
      <c r="CS297" s="22">
        <v>100</v>
      </c>
      <c r="CT297" s="22">
        <v>64</v>
      </c>
      <c r="CU297" s="22">
        <v>87</v>
      </c>
      <c r="CV297" s="22">
        <v>29</v>
      </c>
      <c r="CW297" s="22">
        <v>56</v>
      </c>
      <c r="CX297" s="22">
        <v>65</v>
      </c>
      <c r="CY297" s="22">
        <v>80</v>
      </c>
      <c r="CZ297" s="22">
        <v>55</v>
      </c>
      <c r="DA297" s="22">
        <v>60</v>
      </c>
      <c r="DB297" s="22">
        <v>14</v>
      </c>
      <c r="DC297" s="22">
        <v>38</v>
      </c>
      <c r="DD297" s="22">
        <v>50</v>
      </c>
      <c r="DE297" s="22">
        <v>73</v>
      </c>
      <c r="DF297" s="22">
        <v>71</v>
      </c>
      <c r="DG297" s="22">
        <v>75</v>
      </c>
      <c r="DH297" s="22">
        <v>67</v>
      </c>
      <c r="DI297" s="22">
        <v>80</v>
      </c>
      <c r="DJ297" s="22">
        <v>91</v>
      </c>
      <c r="DK297" s="22">
        <v>67</v>
      </c>
      <c r="DL297" s="22">
        <v>60</v>
      </c>
      <c r="DM297" s="22">
        <v>19</v>
      </c>
      <c r="DN297" s="22">
        <v>50</v>
      </c>
      <c r="DO297" s="22">
        <v>61</v>
      </c>
      <c r="DP297" s="22">
        <v>12</v>
      </c>
      <c r="DQ297" s="22">
        <v>20</v>
      </c>
      <c r="DR297" s="22">
        <v>24</v>
      </c>
      <c r="DS297" s="22">
        <v>24</v>
      </c>
      <c r="DU297" s="22">
        <v>53</v>
      </c>
      <c r="DV297" s="22">
        <v>64</v>
      </c>
      <c r="DW297" s="22">
        <v>76</v>
      </c>
      <c r="DX297" s="22">
        <v>60</v>
      </c>
      <c r="DY297" s="22">
        <v>25.9</v>
      </c>
      <c r="DZ297" s="22">
        <v>40</v>
      </c>
    </row>
    <row r="298" spans="1:130" s="22" customFormat="1">
      <c r="A298" s="22" t="s">
        <v>200</v>
      </c>
    </row>
    <row r="299" spans="1:130" s="22" customFormat="1">
      <c r="J299" s="22" t="s">
        <v>3717</v>
      </c>
      <c r="K299" s="22" t="s">
        <v>3718</v>
      </c>
      <c r="L299" s="22" t="s">
        <v>3719</v>
      </c>
      <c r="M299" s="22" t="s">
        <v>3720</v>
      </c>
      <c r="N299" s="22" t="s">
        <v>3721</v>
      </c>
      <c r="O299" s="22" t="s">
        <v>3722</v>
      </c>
      <c r="P299" s="22" t="s">
        <v>3723</v>
      </c>
      <c r="R299" s="22" t="s">
        <v>3724</v>
      </c>
      <c r="S299" s="22" t="s">
        <v>3725</v>
      </c>
      <c r="T299" s="22" t="s">
        <v>3726</v>
      </c>
      <c r="U299" s="22" t="s">
        <v>3727</v>
      </c>
      <c r="V299" s="22" t="s">
        <v>3728</v>
      </c>
      <c r="W299" s="22" t="s">
        <v>3729</v>
      </c>
      <c r="X299" s="22" t="s">
        <v>3730</v>
      </c>
      <c r="Y299" s="22" t="s">
        <v>3731</v>
      </c>
      <c r="Z299" s="22" t="s">
        <v>3732</v>
      </c>
      <c r="AA299" s="22" t="s">
        <v>3733</v>
      </c>
      <c r="AB299" s="22" t="s">
        <v>3734</v>
      </c>
      <c r="AC299" s="22" t="s">
        <v>3735</v>
      </c>
      <c r="AD299" s="22" t="s">
        <v>3736</v>
      </c>
      <c r="AE299" s="22" t="s">
        <v>3737</v>
      </c>
      <c r="AF299" s="22" t="s">
        <v>3738</v>
      </c>
      <c r="AG299" s="22" t="s">
        <v>3739</v>
      </c>
      <c r="AH299" s="22" t="s">
        <v>3740</v>
      </c>
      <c r="AI299" s="22" t="s">
        <v>3741</v>
      </c>
      <c r="AJ299" s="22" t="s">
        <v>3737</v>
      </c>
      <c r="AK299" s="22" t="s">
        <v>3742</v>
      </c>
      <c r="AL299" s="22" t="s">
        <v>3743</v>
      </c>
      <c r="AM299" s="22" t="s">
        <v>3744</v>
      </c>
      <c r="AN299" s="22" t="s">
        <v>3745</v>
      </c>
      <c r="AO299" s="22" t="s">
        <v>3746</v>
      </c>
      <c r="AP299" s="22" t="s">
        <v>3747</v>
      </c>
      <c r="AQ299" s="22" t="s">
        <v>3748</v>
      </c>
      <c r="AR299" s="22" t="s">
        <v>3749</v>
      </c>
      <c r="AS299" s="22" t="s">
        <v>3750</v>
      </c>
      <c r="AT299" s="22" t="s">
        <v>3751</v>
      </c>
      <c r="AU299" s="22" t="s">
        <v>3752</v>
      </c>
      <c r="AV299" s="22" t="s">
        <v>3753</v>
      </c>
      <c r="AW299" s="22" t="s">
        <v>3754</v>
      </c>
      <c r="AX299" s="22" t="s">
        <v>3755</v>
      </c>
      <c r="AY299" s="22" t="s">
        <v>3756</v>
      </c>
      <c r="AZ299" s="22" t="s">
        <v>3757</v>
      </c>
      <c r="BA299" s="22" t="s">
        <v>3758</v>
      </c>
      <c r="BB299" s="22" t="s">
        <v>3759</v>
      </c>
      <c r="BC299" s="22" t="s">
        <v>3760</v>
      </c>
      <c r="BD299" s="22" t="s">
        <v>3761</v>
      </c>
      <c r="BE299" s="22" t="s">
        <v>3762</v>
      </c>
      <c r="BF299" s="22" t="s">
        <v>3763</v>
      </c>
      <c r="BG299" s="22" t="s">
        <v>3764</v>
      </c>
      <c r="BH299" s="22" t="s">
        <v>3765</v>
      </c>
      <c r="BI299" s="22" t="s">
        <v>3766</v>
      </c>
      <c r="BJ299" s="22" t="s">
        <v>3767</v>
      </c>
      <c r="BK299" s="22" t="s">
        <v>3768</v>
      </c>
      <c r="BL299" s="22" t="s">
        <v>3769</v>
      </c>
      <c r="BM299" s="22" t="s">
        <v>3770</v>
      </c>
      <c r="BN299" s="22" t="s">
        <v>3771</v>
      </c>
      <c r="BO299" s="22" t="s">
        <v>3772</v>
      </c>
      <c r="BP299" s="22" t="s">
        <v>3773</v>
      </c>
      <c r="BQ299" s="22" t="s">
        <v>3774</v>
      </c>
      <c r="BR299" s="22" t="s">
        <v>3775</v>
      </c>
      <c r="BS299" s="22" t="s">
        <v>3776</v>
      </c>
      <c r="BT299" s="22" t="s">
        <v>3777</v>
      </c>
      <c r="BU299" s="22" t="s">
        <v>3778</v>
      </c>
      <c r="BV299" s="22" t="s">
        <v>3779</v>
      </c>
      <c r="BW299" s="22" t="s">
        <v>3780</v>
      </c>
      <c r="BX299" s="22" t="s">
        <v>3781</v>
      </c>
      <c r="BY299" s="22" t="s">
        <v>3782</v>
      </c>
    </row>
    <row r="300" spans="1:130" s="22" customFormat="1">
      <c r="A300" s="22">
        <v>215</v>
      </c>
      <c r="B300" s="22" t="s">
        <v>128</v>
      </c>
      <c r="C300" s="22" t="s">
        <v>3783</v>
      </c>
      <c r="D300" s="22" t="s">
        <v>3784</v>
      </c>
      <c r="E300" s="22">
        <v>2011</v>
      </c>
      <c r="F300" s="22" t="s">
        <v>3785</v>
      </c>
      <c r="G300" s="22" t="s">
        <v>3786</v>
      </c>
      <c r="H300" s="22" t="s">
        <v>3786</v>
      </c>
      <c r="I300" s="22" t="s">
        <v>3786</v>
      </c>
      <c r="J300" s="22">
        <v>1</v>
      </c>
      <c r="K300" s="22">
        <v>1</v>
      </c>
      <c r="L300" s="22">
        <v>1</v>
      </c>
      <c r="M300" s="22">
        <v>43</v>
      </c>
      <c r="N300" s="22">
        <v>43</v>
      </c>
      <c r="O300" s="22">
        <v>1</v>
      </c>
      <c r="P300" s="22">
        <v>1</v>
      </c>
      <c r="R300" s="22">
        <v>1</v>
      </c>
      <c r="S300" s="22">
        <v>1</v>
      </c>
      <c r="T300" s="22">
        <v>36</v>
      </c>
      <c r="U300" s="22">
        <v>30</v>
      </c>
      <c r="V300" s="22">
        <v>8</v>
      </c>
      <c r="W300" s="22">
        <v>10</v>
      </c>
      <c r="X300" s="22">
        <v>1</v>
      </c>
      <c r="Y300" s="22">
        <v>10</v>
      </c>
      <c r="Z300" s="22">
        <v>45532</v>
      </c>
      <c r="AA300" s="22">
        <v>12</v>
      </c>
      <c r="AB300" s="22">
        <v>10860</v>
      </c>
      <c r="AC300" s="22">
        <v>5760</v>
      </c>
      <c r="AD300" s="22">
        <v>30</v>
      </c>
      <c r="AE300" s="22">
        <v>2</v>
      </c>
      <c r="AF300" s="22">
        <v>1</v>
      </c>
      <c r="AG300" s="22">
        <v>1206</v>
      </c>
      <c r="AH300" s="22">
        <v>28</v>
      </c>
      <c r="AI300" s="22">
        <v>1</v>
      </c>
      <c r="AJ300" s="22">
        <v>2</v>
      </c>
      <c r="AK300" s="22">
        <v>2.5</v>
      </c>
      <c r="AL300" s="22">
        <v>6</v>
      </c>
      <c r="AM300" s="22">
        <v>5</v>
      </c>
      <c r="AN300" s="22">
        <v>202352111</v>
      </c>
      <c r="AO300" s="22">
        <v>134901407</v>
      </c>
      <c r="AP300" s="22">
        <v>14415</v>
      </c>
      <c r="AQ300" s="22">
        <v>32879</v>
      </c>
      <c r="AR300" s="22">
        <v>600</v>
      </c>
      <c r="AS300" s="22">
        <v>6300</v>
      </c>
      <c r="AT300" s="22">
        <v>88</v>
      </c>
      <c r="AU300" s="22">
        <v>3684</v>
      </c>
      <c r="AV300" s="22">
        <v>2640</v>
      </c>
      <c r="AW300" s="22">
        <v>15.1</v>
      </c>
      <c r="AX300" s="22">
        <v>20.5</v>
      </c>
      <c r="AY300" s="22">
        <v>4200000</v>
      </c>
      <c r="AZ300" s="22">
        <v>4316711</v>
      </c>
      <c r="BA300" s="22">
        <v>5303887</v>
      </c>
      <c r="BB300" s="22">
        <v>650000</v>
      </c>
      <c r="BC300" s="22">
        <v>157660</v>
      </c>
      <c r="BD300" s="22">
        <v>75718</v>
      </c>
      <c r="BE300" s="22">
        <v>700000</v>
      </c>
      <c r="BF300" s="22">
        <v>416230</v>
      </c>
      <c r="BG300" s="22">
        <v>0</v>
      </c>
      <c r="BH300" s="22">
        <v>3550000</v>
      </c>
      <c r="BI300" s="22">
        <v>4096521</v>
      </c>
      <c r="BJ300" s="22">
        <v>3223672</v>
      </c>
      <c r="BK300" s="22">
        <v>1450000</v>
      </c>
      <c r="BL300" s="22">
        <v>1260973</v>
      </c>
      <c r="BM300" s="22">
        <v>2362321</v>
      </c>
      <c r="BN300" s="22">
        <v>2500000</v>
      </c>
      <c r="BO300" s="22">
        <v>2207566</v>
      </c>
      <c r="BP300" s="22">
        <v>3816647</v>
      </c>
      <c r="BQ300" s="22">
        <v>650000</v>
      </c>
      <c r="BR300" s="22">
        <v>179716</v>
      </c>
      <c r="BS300" s="22">
        <v>179716</v>
      </c>
      <c r="BT300" s="22">
        <v>1400000</v>
      </c>
      <c r="BU300" s="22">
        <v>725608</v>
      </c>
      <c r="BV300" s="22">
        <v>0</v>
      </c>
      <c r="BW300" s="22">
        <v>0</v>
      </c>
      <c r="BX300" s="22">
        <v>304000</v>
      </c>
      <c r="BY300" s="22">
        <v>138039</v>
      </c>
    </row>
    <row r="301" spans="1:130" s="22" customFormat="1">
      <c r="A301" s="22" t="s">
        <v>200</v>
      </c>
      <c r="AM301" s="22" t="s">
        <v>3787</v>
      </c>
    </row>
    <row r="302" spans="1:130" s="22" customFormat="1">
      <c r="J302" s="22" t="s">
        <v>3788</v>
      </c>
      <c r="K302" s="22" t="s">
        <v>3789</v>
      </c>
      <c r="L302" s="22" t="s">
        <v>3790</v>
      </c>
      <c r="M302" s="22" t="s">
        <v>3791</v>
      </c>
      <c r="N302" s="22" t="s">
        <v>3792</v>
      </c>
      <c r="O302" s="22" t="s">
        <v>3793</v>
      </c>
      <c r="P302" s="22" t="s">
        <v>3794</v>
      </c>
      <c r="Q302" s="22" t="s">
        <v>3795</v>
      </c>
      <c r="R302" s="22" t="s">
        <v>3796</v>
      </c>
      <c r="S302" s="22" t="s">
        <v>3797</v>
      </c>
      <c r="T302" s="22" t="s">
        <v>3798</v>
      </c>
      <c r="U302" s="22" t="s">
        <v>3799</v>
      </c>
      <c r="V302" s="22" t="s">
        <v>3800</v>
      </c>
      <c r="W302" s="22" t="s">
        <v>3801</v>
      </c>
      <c r="X302" s="22" t="s">
        <v>3802</v>
      </c>
      <c r="Y302" s="22" t="s">
        <v>3803</v>
      </c>
      <c r="Z302" s="22" t="s">
        <v>3804</v>
      </c>
      <c r="AA302" s="22" t="s">
        <v>3805</v>
      </c>
      <c r="AB302" s="22" t="s">
        <v>3806</v>
      </c>
      <c r="AC302" s="22" t="s">
        <v>3807</v>
      </c>
      <c r="AD302" s="16" t="s">
        <v>3808</v>
      </c>
      <c r="AE302" s="16" t="s">
        <v>3809</v>
      </c>
      <c r="AF302" s="16" t="s">
        <v>3810</v>
      </c>
      <c r="AG302" s="16" t="s">
        <v>3811</v>
      </c>
      <c r="AH302" s="16" t="s">
        <v>3812</v>
      </c>
      <c r="AI302" s="16" t="s">
        <v>3813</v>
      </c>
      <c r="AJ302" s="16" t="s">
        <v>3814</v>
      </c>
      <c r="AK302" s="16" t="s">
        <v>3815</v>
      </c>
      <c r="AL302" s="22" t="s">
        <v>3816</v>
      </c>
      <c r="AM302" s="22" t="s">
        <v>3817</v>
      </c>
      <c r="AN302" s="22" t="s">
        <v>3818</v>
      </c>
      <c r="AO302" s="22" t="s">
        <v>3819</v>
      </c>
      <c r="AP302" s="22" t="s">
        <v>3820</v>
      </c>
      <c r="AQ302" s="22" t="s">
        <v>3821</v>
      </c>
      <c r="AR302" s="22" t="s">
        <v>3822</v>
      </c>
      <c r="AS302" s="22" t="s">
        <v>3823</v>
      </c>
      <c r="AT302" s="22" t="s">
        <v>3824</v>
      </c>
      <c r="AU302" s="22" t="s">
        <v>3825</v>
      </c>
      <c r="AV302" s="16" t="s">
        <v>3826</v>
      </c>
      <c r="AW302" s="16" t="s">
        <v>3827</v>
      </c>
      <c r="AX302" s="22" t="s">
        <v>3828</v>
      </c>
      <c r="AY302" s="22" t="s">
        <v>3829</v>
      </c>
      <c r="AZ302" s="22" t="s">
        <v>3830</v>
      </c>
      <c r="BA302" s="22" t="s">
        <v>3831</v>
      </c>
      <c r="BB302" s="22" t="s">
        <v>3832</v>
      </c>
      <c r="BC302" s="22" t="s">
        <v>3833</v>
      </c>
      <c r="BD302" s="22" t="s">
        <v>3834</v>
      </c>
      <c r="BE302" s="22" t="s">
        <v>3835</v>
      </c>
      <c r="BF302" s="22" t="s">
        <v>3836</v>
      </c>
      <c r="BG302" s="22" t="s">
        <v>3837</v>
      </c>
      <c r="BH302" s="22" t="s">
        <v>3838</v>
      </c>
      <c r="BI302" s="22" t="s">
        <v>3839</v>
      </c>
      <c r="BJ302" s="22" t="s">
        <v>3840</v>
      </c>
      <c r="BK302" s="22" t="s">
        <v>3841</v>
      </c>
      <c r="BL302" s="22" t="s">
        <v>3842</v>
      </c>
      <c r="BM302" s="22" t="s">
        <v>3843</v>
      </c>
      <c r="BN302" s="22" t="s">
        <v>3844</v>
      </c>
      <c r="BO302" s="22" t="s">
        <v>3845</v>
      </c>
      <c r="BP302" s="22" t="s">
        <v>3846</v>
      </c>
      <c r="BQ302" s="22" t="s">
        <v>3847</v>
      </c>
      <c r="BR302" s="22" t="s">
        <v>3848</v>
      </c>
      <c r="BS302" s="22" t="s">
        <v>3849</v>
      </c>
      <c r="BT302" s="22" t="s">
        <v>3850</v>
      </c>
    </row>
    <row r="303" spans="1:130" s="22" customFormat="1">
      <c r="A303" s="22">
        <v>216</v>
      </c>
      <c r="B303" s="22" t="s">
        <v>128</v>
      </c>
      <c r="C303" s="22" t="s">
        <v>3851</v>
      </c>
      <c r="D303" s="22" t="s">
        <v>23</v>
      </c>
      <c r="E303" s="22">
        <v>2011</v>
      </c>
      <c r="F303" s="22" t="s">
        <v>3852</v>
      </c>
      <c r="G303" s="22" t="s">
        <v>3853</v>
      </c>
      <c r="H303" s="22" t="s">
        <v>3853</v>
      </c>
      <c r="I303" s="22" t="s">
        <v>3853</v>
      </c>
      <c r="J303" s="22">
        <v>1</v>
      </c>
      <c r="K303" s="22">
        <v>1</v>
      </c>
      <c r="L303" s="22">
        <v>1</v>
      </c>
      <c r="M303" s="22">
        <v>3388</v>
      </c>
      <c r="N303" s="22">
        <v>235</v>
      </c>
      <c r="O303" s="22">
        <v>14052</v>
      </c>
      <c r="P303" s="22">
        <v>1480</v>
      </c>
      <c r="Q303" s="22">
        <v>196</v>
      </c>
      <c r="R303" s="22">
        <v>5000</v>
      </c>
      <c r="S303" s="22">
        <v>1</v>
      </c>
      <c r="T303" s="22">
        <v>1</v>
      </c>
      <c r="U303" s="22">
        <v>1</v>
      </c>
      <c r="V303" s="22">
        <v>1</v>
      </c>
      <c r="W303" s="22">
        <v>43000</v>
      </c>
      <c r="X303" s="22">
        <v>91000</v>
      </c>
      <c r="Y303" s="22">
        <v>106</v>
      </c>
      <c r="Z303" s="22">
        <v>42</v>
      </c>
      <c r="AA303" s="22">
        <v>53.55</v>
      </c>
      <c r="AB303" s="22">
        <v>8.14</v>
      </c>
      <c r="AC303" s="22">
        <v>47</v>
      </c>
      <c r="AD303" s="22">
        <v>448.65</v>
      </c>
      <c r="AE303" s="22">
        <v>22</v>
      </c>
      <c r="AF303" s="22">
        <v>6.8</v>
      </c>
      <c r="AG303" s="22">
        <v>93</v>
      </c>
      <c r="AH303" s="22">
        <v>192.14</v>
      </c>
      <c r="AI303" s="22">
        <v>26</v>
      </c>
      <c r="AJ303" s="22">
        <v>13.25</v>
      </c>
      <c r="AK303" s="22">
        <v>62</v>
      </c>
      <c r="AL303" s="22">
        <v>1871700</v>
      </c>
      <c r="AM303" s="22">
        <v>53.48</v>
      </c>
      <c r="AN303" s="22">
        <v>294960</v>
      </c>
      <c r="AO303" s="22">
        <v>59.14</v>
      </c>
      <c r="AP303" s="22">
        <v>13504100</v>
      </c>
      <c r="AQ303" s="22">
        <v>32.159999999999997</v>
      </c>
      <c r="AR303" s="22">
        <v>324400</v>
      </c>
      <c r="AS303" s="22">
        <v>109.51</v>
      </c>
      <c r="AT303" s="22">
        <v>5960500</v>
      </c>
      <c r="AU303" s="22">
        <v>36.21</v>
      </c>
      <c r="AV303" s="22">
        <v>530900</v>
      </c>
      <c r="AW303" s="22">
        <v>75.930000000000007</v>
      </c>
      <c r="AX303" s="22">
        <v>23</v>
      </c>
      <c r="AY303" s="22">
        <v>709</v>
      </c>
      <c r="AZ303" s="22">
        <v>23329</v>
      </c>
      <c r="BA303" s="22">
        <v>125</v>
      </c>
      <c r="BB303" s="22">
        <v>125</v>
      </c>
      <c r="BC303" s="22">
        <v>168</v>
      </c>
      <c r="BD303" s="22">
        <v>7.26</v>
      </c>
      <c r="BE303" s="22">
        <v>27</v>
      </c>
      <c r="BF303" s="22">
        <v>135</v>
      </c>
      <c r="BG303" s="22">
        <v>80</v>
      </c>
      <c r="BH303" s="22">
        <v>350</v>
      </c>
      <c r="BI303" s="22">
        <v>28</v>
      </c>
      <c r="BJ303" s="22">
        <v>23</v>
      </c>
      <c r="BK303" s="22">
        <v>59</v>
      </c>
      <c r="BL303" s="22">
        <v>73</v>
      </c>
      <c r="BM303" s="22">
        <v>21</v>
      </c>
      <c r="BN303" s="22">
        <v>14</v>
      </c>
      <c r="BO303" s="22">
        <f>15.8+16.5</f>
        <v>32.299999999999997</v>
      </c>
      <c r="BP303" s="22">
        <v>15.8</v>
      </c>
      <c r="BQ303" s="22">
        <v>16.5</v>
      </c>
      <c r="BR303" s="22">
        <f>25+25</f>
        <v>50</v>
      </c>
      <c r="BS303" s="22">
        <v>25</v>
      </c>
      <c r="BT303" s="22">
        <v>25</v>
      </c>
    </row>
    <row r="304" spans="1:130" s="22" customFormat="1">
      <c r="A304" s="22" t="s">
        <v>200</v>
      </c>
    </row>
    <row r="305" spans="1:164" s="22" customFormat="1">
      <c r="J305" s="22" t="s">
        <v>3854</v>
      </c>
      <c r="K305" s="22" t="s">
        <v>3855</v>
      </c>
      <c r="L305" s="22" t="s">
        <v>3856</v>
      </c>
      <c r="M305" s="22" t="s">
        <v>3857</v>
      </c>
      <c r="N305" s="22" t="s">
        <v>3858</v>
      </c>
      <c r="O305" s="22" t="s">
        <v>3859</v>
      </c>
      <c r="P305" s="22" t="s">
        <v>3860</v>
      </c>
      <c r="Q305" s="22" t="s">
        <v>3861</v>
      </c>
      <c r="R305" s="22" t="s">
        <v>3862</v>
      </c>
      <c r="S305" s="22" t="s">
        <v>3863</v>
      </c>
      <c r="T305" s="22" t="s">
        <v>3864</v>
      </c>
      <c r="U305" s="22" t="s">
        <v>3865</v>
      </c>
      <c r="V305" s="22" t="s">
        <v>3866</v>
      </c>
      <c r="W305" s="22" t="s">
        <v>3867</v>
      </c>
      <c r="X305" s="22" t="s">
        <v>3868</v>
      </c>
      <c r="Y305" s="22" t="s">
        <v>3869</v>
      </c>
      <c r="Z305" s="22" t="s">
        <v>3866</v>
      </c>
      <c r="AA305" s="22" t="s">
        <v>3867</v>
      </c>
      <c r="AB305" s="22" t="s">
        <v>3868</v>
      </c>
      <c r="AC305" s="22" t="s">
        <v>3869</v>
      </c>
      <c r="AD305" s="22" t="s">
        <v>3866</v>
      </c>
      <c r="AE305" s="22" t="s">
        <v>3867</v>
      </c>
      <c r="AF305" s="22" t="s">
        <v>3868</v>
      </c>
      <c r="AG305" s="22" t="s">
        <v>3869</v>
      </c>
      <c r="AH305" s="22" t="s">
        <v>3866</v>
      </c>
      <c r="AI305" s="22" t="s">
        <v>3867</v>
      </c>
      <c r="AJ305" s="22" t="s">
        <v>3868</v>
      </c>
      <c r="AK305" s="22" t="s">
        <v>3869</v>
      </c>
      <c r="AL305" s="22" t="s">
        <v>3866</v>
      </c>
      <c r="AM305" s="22" t="s">
        <v>3867</v>
      </c>
      <c r="AN305" s="22" t="s">
        <v>3868</v>
      </c>
      <c r="AO305" s="22" t="s">
        <v>3869</v>
      </c>
      <c r="AP305" s="22" t="s">
        <v>3866</v>
      </c>
      <c r="AQ305" s="22" t="s">
        <v>3867</v>
      </c>
      <c r="AR305" s="22" t="s">
        <v>3868</v>
      </c>
      <c r="AS305" s="22" t="s">
        <v>3869</v>
      </c>
      <c r="AT305" s="22" t="s">
        <v>3869</v>
      </c>
      <c r="AU305" s="22" t="s">
        <v>3870</v>
      </c>
      <c r="AV305" s="22" t="s">
        <v>3871</v>
      </c>
      <c r="AW305" s="22" t="s">
        <v>3872</v>
      </c>
      <c r="AX305" s="22" t="s">
        <v>3848</v>
      </c>
      <c r="AY305" s="22" t="s">
        <v>3845</v>
      </c>
    </row>
    <row r="306" spans="1:164" s="22" customFormat="1">
      <c r="A306" s="22">
        <v>217</v>
      </c>
      <c r="B306" s="22" t="s">
        <v>128</v>
      </c>
      <c r="C306" s="22" t="s">
        <v>3873</v>
      </c>
      <c r="D306" s="22" t="s">
        <v>3874</v>
      </c>
      <c r="E306" s="22">
        <v>2011</v>
      </c>
      <c r="F306" s="22" t="s">
        <v>3875</v>
      </c>
      <c r="G306" s="22" t="s">
        <v>3876</v>
      </c>
      <c r="H306" s="22" t="s">
        <v>3876</v>
      </c>
      <c r="I306" s="22" t="s">
        <v>3876</v>
      </c>
      <c r="J306" s="22">
        <v>73</v>
      </c>
      <c r="K306" s="22">
        <v>73</v>
      </c>
      <c r="L306" s="22">
        <v>44</v>
      </c>
      <c r="M306" s="22">
        <v>6</v>
      </c>
      <c r="N306" s="22">
        <v>58</v>
      </c>
      <c r="O306" s="22">
        <v>73</v>
      </c>
      <c r="P306" s="22">
        <v>4202</v>
      </c>
      <c r="Q306" s="22">
        <v>288</v>
      </c>
      <c r="R306" s="22">
        <v>561754</v>
      </c>
      <c r="S306" s="22">
        <v>50424</v>
      </c>
      <c r="T306" s="22">
        <v>46000000</v>
      </c>
      <c r="U306" s="22">
        <v>2.5</v>
      </c>
      <c r="V306" s="22">
        <v>8.4499999999999993</v>
      </c>
      <c r="W306" s="22">
        <v>49.8</v>
      </c>
      <c r="X306" s="22">
        <v>7.59</v>
      </c>
      <c r="Y306" s="22">
        <v>72.14</v>
      </c>
      <c r="Z306" s="22">
        <v>5.77</v>
      </c>
      <c r="AA306" s="22">
        <v>48.6</v>
      </c>
      <c r="AB306" s="22">
        <v>5.63</v>
      </c>
      <c r="AC306" s="22">
        <v>53.61</v>
      </c>
      <c r="AD306" s="22">
        <v>3.77</v>
      </c>
      <c r="AE306" s="22">
        <v>39.5</v>
      </c>
      <c r="AF306" s="22">
        <v>4.33</v>
      </c>
      <c r="AG306" s="22">
        <v>45.1</v>
      </c>
      <c r="AH306" s="22">
        <v>2.7</v>
      </c>
      <c r="AI306" s="22">
        <v>42.6</v>
      </c>
      <c r="AJ306" s="22">
        <v>1.1000000000000001</v>
      </c>
      <c r="AK306" s="22">
        <v>44.2</v>
      </c>
      <c r="AL306" s="22">
        <v>3.55</v>
      </c>
      <c r="AM306" s="22">
        <v>68.900000000000006</v>
      </c>
      <c r="AN306" s="22">
        <v>2.67</v>
      </c>
      <c r="AO306" s="22">
        <v>59.19</v>
      </c>
      <c r="AP306" s="22">
        <v>1.1200000000000001</v>
      </c>
      <c r="AQ306" s="22">
        <v>85.7</v>
      </c>
      <c r="AR306" s="22">
        <v>3.94</v>
      </c>
      <c r="AS306" s="22">
        <v>76.34</v>
      </c>
      <c r="AT306" s="22">
        <v>42.5</v>
      </c>
      <c r="AU306" s="22">
        <v>42.5</v>
      </c>
      <c r="AV306" s="22">
        <v>6.3</v>
      </c>
      <c r="AW306" s="22">
        <v>2.9</v>
      </c>
      <c r="AX306" s="22">
        <v>51.7</v>
      </c>
      <c r="AY306" s="22">
        <v>34.6</v>
      </c>
    </row>
    <row r="307" spans="1:164" s="22" customFormat="1">
      <c r="A307" s="22" t="s">
        <v>200</v>
      </c>
      <c r="V307" s="22" t="s">
        <v>2653</v>
      </c>
      <c r="W307" s="22" t="s">
        <v>2653</v>
      </c>
      <c r="X307" s="22" t="s">
        <v>2653</v>
      </c>
      <c r="Y307" s="22" t="s">
        <v>2653</v>
      </c>
      <c r="Z307" s="22" t="s">
        <v>2556</v>
      </c>
      <c r="AA307" s="22" t="s">
        <v>2556</v>
      </c>
      <c r="AB307" s="22" t="s">
        <v>2556</v>
      </c>
      <c r="AC307" s="22" t="s">
        <v>2556</v>
      </c>
      <c r="AD307" s="22" t="s">
        <v>2554</v>
      </c>
      <c r="AE307" s="22" t="s">
        <v>2554</v>
      </c>
      <c r="AF307" s="22" t="s">
        <v>2554</v>
      </c>
      <c r="AG307" s="22" t="s">
        <v>2554</v>
      </c>
      <c r="AH307" s="22" t="s">
        <v>2555</v>
      </c>
      <c r="AI307" s="22" t="s">
        <v>2555</v>
      </c>
      <c r="AJ307" s="22" t="s">
        <v>2555</v>
      </c>
      <c r="AK307" s="22" t="s">
        <v>2555</v>
      </c>
      <c r="AL307" s="22" t="s">
        <v>3877</v>
      </c>
      <c r="AM307" s="22" t="s">
        <v>3877</v>
      </c>
      <c r="AN307" s="22" t="s">
        <v>3877</v>
      </c>
      <c r="AO307" s="22" t="s">
        <v>3877</v>
      </c>
      <c r="AP307" s="22" t="s">
        <v>3878</v>
      </c>
      <c r="AQ307" s="22" t="s">
        <v>3878</v>
      </c>
      <c r="AR307" s="22" t="s">
        <v>3878</v>
      </c>
      <c r="AS307" s="22" t="s">
        <v>3878</v>
      </c>
    </row>
    <row r="308" spans="1:164" s="22" customFormat="1">
      <c r="J308" s="22" t="s">
        <v>3879</v>
      </c>
      <c r="K308" s="22" t="s">
        <v>3880</v>
      </c>
      <c r="L308" s="22" t="s">
        <v>3881</v>
      </c>
      <c r="M308" s="22" t="s">
        <v>3882</v>
      </c>
      <c r="N308" s="22" t="s">
        <v>3883</v>
      </c>
      <c r="O308" s="22" t="s">
        <v>3884</v>
      </c>
      <c r="P308" s="22" t="s">
        <v>3885</v>
      </c>
      <c r="Q308" s="22" t="s">
        <v>3886</v>
      </c>
      <c r="R308" s="22" t="s">
        <v>3887</v>
      </c>
      <c r="S308" s="22" t="s">
        <v>3888</v>
      </c>
      <c r="T308" s="22" t="s">
        <v>3889</v>
      </c>
      <c r="U308" s="22" t="s">
        <v>3890</v>
      </c>
      <c r="V308" s="22" t="s">
        <v>3891</v>
      </c>
      <c r="W308" s="22" t="s">
        <v>3892</v>
      </c>
      <c r="X308" s="22" t="s">
        <v>3893</v>
      </c>
      <c r="Y308" s="22" t="s">
        <v>3894</v>
      </c>
      <c r="Z308" s="22" t="s">
        <v>3895</v>
      </c>
      <c r="AA308" s="22" t="s">
        <v>3896</v>
      </c>
      <c r="AB308" s="22" t="s">
        <v>3897</v>
      </c>
      <c r="AC308" s="22" t="s">
        <v>3898</v>
      </c>
      <c r="AD308" s="22" t="s">
        <v>3899</v>
      </c>
      <c r="AE308" s="22" t="s">
        <v>3900</v>
      </c>
      <c r="AF308" s="22" t="s">
        <v>3901</v>
      </c>
      <c r="AG308" s="22" t="s">
        <v>3902</v>
      </c>
      <c r="AH308" s="22" t="s">
        <v>3903</v>
      </c>
      <c r="AI308" s="22" t="s">
        <v>3904</v>
      </c>
      <c r="AJ308" s="22" t="s">
        <v>3905</v>
      </c>
      <c r="AK308" s="22" t="s">
        <v>3906</v>
      </c>
      <c r="AL308" s="22" t="s">
        <v>3907</v>
      </c>
      <c r="AM308" s="22" t="s">
        <v>3908</v>
      </c>
      <c r="AN308" s="22" t="s">
        <v>3909</v>
      </c>
      <c r="AO308" s="22" t="s">
        <v>3910</v>
      </c>
      <c r="AP308" s="22" t="s">
        <v>3911</v>
      </c>
      <c r="AQ308" s="22" t="s">
        <v>3912</v>
      </c>
      <c r="AR308" s="22" t="s">
        <v>3913</v>
      </c>
      <c r="AS308" s="22" t="s">
        <v>3914</v>
      </c>
      <c r="AT308" s="22" t="s">
        <v>3915</v>
      </c>
      <c r="AU308" s="22" t="s">
        <v>3916</v>
      </c>
      <c r="AV308" s="22" t="s">
        <v>3917</v>
      </c>
      <c r="AW308" s="22" t="s">
        <v>3918</v>
      </c>
      <c r="AX308" s="22" t="s">
        <v>3919</v>
      </c>
      <c r="AY308" s="22" t="s">
        <v>3920</v>
      </c>
      <c r="AZ308" s="22" t="s">
        <v>3921</v>
      </c>
      <c r="BA308" s="22" t="s">
        <v>3922</v>
      </c>
      <c r="BB308" s="22" t="s">
        <v>3923</v>
      </c>
      <c r="BC308" s="22" t="s">
        <v>3924</v>
      </c>
      <c r="BD308" s="22" t="s">
        <v>3925</v>
      </c>
      <c r="BE308" s="22" t="s">
        <v>3926</v>
      </c>
      <c r="BF308" s="22" t="s">
        <v>3927</v>
      </c>
      <c r="BG308" s="22" t="s">
        <v>3928</v>
      </c>
      <c r="BH308" s="22" t="s">
        <v>3929</v>
      </c>
      <c r="BI308" s="22" t="s">
        <v>3930</v>
      </c>
      <c r="BJ308" s="22" t="s">
        <v>3931</v>
      </c>
    </row>
    <row r="309" spans="1:164" s="22" customFormat="1">
      <c r="A309" s="22">
        <v>218</v>
      </c>
      <c r="B309" s="22" t="s">
        <v>128</v>
      </c>
      <c r="C309" s="22" t="s">
        <v>3932</v>
      </c>
      <c r="D309" s="22" t="s">
        <v>21</v>
      </c>
      <c r="E309" s="22">
        <v>2010</v>
      </c>
      <c r="F309" s="22" t="s">
        <v>3933</v>
      </c>
      <c r="G309" s="22" t="s">
        <v>3934</v>
      </c>
      <c r="H309" s="22" t="s">
        <v>3934</v>
      </c>
      <c r="I309" s="22" t="s">
        <v>3934</v>
      </c>
      <c r="J309" s="22">
        <v>1</v>
      </c>
      <c r="K309" s="22">
        <v>1</v>
      </c>
      <c r="L309" s="22">
        <v>1</v>
      </c>
      <c r="M309" s="22">
        <v>280</v>
      </c>
      <c r="N309" s="22">
        <v>14</v>
      </c>
      <c r="O309" s="22">
        <v>1</v>
      </c>
      <c r="P309" s="22">
        <v>1</v>
      </c>
      <c r="Q309" s="22">
        <v>1</v>
      </c>
      <c r="R309" s="22">
        <v>1</v>
      </c>
      <c r="S309" s="22">
        <v>1</v>
      </c>
      <c r="T309" s="22">
        <v>1</v>
      </c>
      <c r="U309" s="22">
        <v>1</v>
      </c>
      <c r="V309" s="22">
        <v>4</v>
      </c>
      <c r="W309" s="22">
        <v>1.6</v>
      </c>
      <c r="X309" s="22">
        <v>6.4</v>
      </c>
      <c r="Y309" s="22">
        <v>5.7</v>
      </c>
      <c r="Z309" s="22">
        <v>7.3</v>
      </c>
      <c r="AA309" s="22">
        <v>18.7</v>
      </c>
      <c r="AB309" s="22">
        <v>14.5</v>
      </c>
      <c r="AC309" s="22">
        <v>40</v>
      </c>
      <c r="AD309" s="22">
        <v>95</v>
      </c>
      <c r="AE309" s="22">
        <v>0.96</v>
      </c>
      <c r="AF309" s="22">
        <v>80000</v>
      </c>
      <c r="AG309" s="22">
        <v>12</v>
      </c>
      <c r="AH309" s="22">
        <v>6.7</v>
      </c>
      <c r="AI309" s="22">
        <v>80</v>
      </c>
      <c r="AJ309" s="22">
        <v>14</v>
      </c>
      <c r="AK309" s="22">
        <v>59</v>
      </c>
      <c r="AL309" s="22">
        <v>12000</v>
      </c>
      <c r="AM309" s="22">
        <v>87</v>
      </c>
      <c r="AN309" s="22">
        <v>2.1</v>
      </c>
      <c r="AO309" s="22">
        <v>2.5</v>
      </c>
      <c r="AP309" s="22">
        <v>2.6</v>
      </c>
      <c r="AQ309" s="22">
        <v>12000000</v>
      </c>
      <c r="AR309" s="22">
        <v>55</v>
      </c>
      <c r="AS309" s="22">
        <v>66</v>
      </c>
      <c r="AT309" s="22">
        <v>6500000</v>
      </c>
      <c r="AU309" s="22">
        <v>1020</v>
      </c>
      <c r="AV309" s="22">
        <v>987</v>
      </c>
      <c r="AW309" s="22">
        <v>477713</v>
      </c>
      <c r="AX309" s="22">
        <v>19</v>
      </c>
      <c r="AY309" s="22">
        <v>76</v>
      </c>
      <c r="AZ309" s="22">
        <v>82</v>
      </c>
      <c r="BA309" s="22">
        <v>69</v>
      </c>
      <c r="BB309" s="22">
        <v>7.5</v>
      </c>
      <c r="BC309" s="22">
        <f>97.4+72.7+60.8</f>
        <v>230.90000000000003</v>
      </c>
      <c r="BD309" s="22">
        <v>97.4</v>
      </c>
      <c r="BE309" s="22">
        <v>72.7</v>
      </c>
      <c r="BF309" s="22">
        <v>60.8</v>
      </c>
      <c r="BG309" s="22">
        <f>140+110+100</f>
        <v>350</v>
      </c>
      <c r="BH309" s="22">
        <v>140</v>
      </c>
      <c r="BI309" s="22">
        <v>110</v>
      </c>
      <c r="BJ309" s="22">
        <v>100</v>
      </c>
    </row>
    <row r="310" spans="1:164" s="22" customFormat="1">
      <c r="A310" s="22" t="s">
        <v>200</v>
      </c>
    </row>
    <row r="311" spans="1:164" s="22" customFormat="1">
      <c r="J311" s="22" t="s">
        <v>3935</v>
      </c>
      <c r="K311" s="22" t="s">
        <v>3936</v>
      </c>
      <c r="L311" s="22" t="s">
        <v>3937</v>
      </c>
      <c r="M311" s="22" t="s">
        <v>3938</v>
      </c>
      <c r="N311" s="22" t="s">
        <v>3939</v>
      </c>
      <c r="O311" s="22" t="s">
        <v>3940</v>
      </c>
      <c r="P311" s="22" t="s">
        <v>3941</v>
      </c>
      <c r="Q311" s="22" t="s">
        <v>3942</v>
      </c>
      <c r="R311" s="22" t="s">
        <v>3943</v>
      </c>
      <c r="S311" s="22" t="s">
        <v>3944</v>
      </c>
      <c r="T311" s="22" t="s">
        <v>3945</v>
      </c>
      <c r="U311" s="22" t="s">
        <v>3946</v>
      </c>
      <c r="V311" s="22" t="s">
        <v>3947</v>
      </c>
      <c r="W311" s="22" t="s">
        <v>3948</v>
      </c>
      <c r="X311" s="22" t="s">
        <v>3949</v>
      </c>
      <c r="Y311" s="22" t="s">
        <v>3950</v>
      </c>
      <c r="Z311" s="22" t="s">
        <v>3951</v>
      </c>
      <c r="AA311" s="22" t="s">
        <v>3952</v>
      </c>
      <c r="AB311" s="22" t="s">
        <v>3953</v>
      </c>
      <c r="AC311" s="22" t="s">
        <v>3954</v>
      </c>
      <c r="AD311" s="22" t="s">
        <v>3955</v>
      </c>
      <c r="AE311" s="22" t="s">
        <v>3956</v>
      </c>
      <c r="AF311" s="22" t="s">
        <v>3957</v>
      </c>
      <c r="AG311" s="22" t="s">
        <v>3958</v>
      </c>
      <c r="AH311" s="22" t="s">
        <v>3959</v>
      </c>
      <c r="AI311" s="22" t="s">
        <v>3960</v>
      </c>
      <c r="AJ311" s="22" t="s">
        <v>3961</v>
      </c>
      <c r="AK311" s="22" t="s">
        <v>3962</v>
      </c>
      <c r="AL311" s="22" t="s">
        <v>3963</v>
      </c>
      <c r="AM311" s="22" t="s">
        <v>3964</v>
      </c>
      <c r="AN311" s="22" t="s">
        <v>3965</v>
      </c>
      <c r="AO311" s="22" t="s">
        <v>3966</v>
      </c>
      <c r="AP311" s="22" t="s">
        <v>3967</v>
      </c>
      <c r="AQ311" s="22" t="s">
        <v>3968</v>
      </c>
      <c r="AR311" s="22" t="s">
        <v>3969</v>
      </c>
      <c r="AS311" s="22" t="s">
        <v>3970</v>
      </c>
      <c r="AT311" s="22" t="s">
        <v>3971</v>
      </c>
      <c r="AU311" s="22" t="s">
        <v>3972</v>
      </c>
      <c r="AV311" s="22" t="s">
        <v>3973</v>
      </c>
      <c r="AW311" s="22" t="s">
        <v>3974</v>
      </c>
      <c r="AX311" s="22" t="s">
        <v>3975</v>
      </c>
      <c r="AY311" s="22" t="s">
        <v>3976</v>
      </c>
      <c r="AZ311" s="22" t="s">
        <v>3977</v>
      </c>
      <c r="BA311" s="22" t="s">
        <v>3978</v>
      </c>
      <c r="BB311" s="22" t="s">
        <v>3979</v>
      </c>
      <c r="BC311" s="22" t="s">
        <v>3980</v>
      </c>
      <c r="BD311" s="22" t="s">
        <v>3981</v>
      </c>
      <c r="BE311" s="22" t="s">
        <v>3982</v>
      </c>
      <c r="BF311" s="22" t="s">
        <v>3983</v>
      </c>
      <c r="BG311" s="22" t="s">
        <v>3984</v>
      </c>
      <c r="BH311" s="22" t="s">
        <v>3985</v>
      </c>
      <c r="BI311" s="22" t="s">
        <v>3986</v>
      </c>
      <c r="BJ311" s="22" t="s">
        <v>3987</v>
      </c>
      <c r="BK311" s="22" t="s">
        <v>3988</v>
      </c>
      <c r="BL311" s="22" t="s">
        <v>3988</v>
      </c>
      <c r="BM311" s="22" t="s">
        <v>3988</v>
      </c>
      <c r="BN311" s="22" t="s">
        <v>3988</v>
      </c>
      <c r="BO311" s="22" t="s">
        <v>3988</v>
      </c>
      <c r="BP311" s="22" t="s">
        <v>3988</v>
      </c>
      <c r="BQ311" s="22" t="s">
        <v>3988</v>
      </c>
      <c r="BR311" s="22" t="s">
        <v>3989</v>
      </c>
      <c r="BS311" s="22" t="s">
        <v>3989</v>
      </c>
      <c r="BT311" s="22" t="s">
        <v>3989</v>
      </c>
      <c r="BU311" s="22" t="s">
        <v>3989</v>
      </c>
      <c r="BV311" s="22" t="s">
        <v>3989</v>
      </c>
      <c r="BW311" s="22" t="s">
        <v>3989</v>
      </c>
      <c r="BX311" s="22" t="s">
        <v>3989</v>
      </c>
      <c r="BY311" s="22" t="s">
        <v>3990</v>
      </c>
      <c r="BZ311" s="22" t="s">
        <v>3991</v>
      </c>
      <c r="CA311" s="22" t="s">
        <v>3992</v>
      </c>
      <c r="CB311" s="22" t="s">
        <v>3993</v>
      </c>
      <c r="CC311" s="22" t="s">
        <v>3994</v>
      </c>
      <c r="CD311" s="22" t="s">
        <v>3995</v>
      </c>
      <c r="CE311" s="22" t="s">
        <v>3996</v>
      </c>
      <c r="CF311" s="22" t="s">
        <v>3997</v>
      </c>
      <c r="CG311" s="22" t="s">
        <v>3998</v>
      </c>
      <c r="CH311" s="22" t="s">
        <v>3999</v>
      </c>
      <c r="CI311" s="22" t="s">
        <v>4000</v>
      </c>
      <c r="CJ311" s="22" t="s">
        <v>4001</v>
      </c>
      <c r="CK311" s="22" t="s">
        <v>4002</v>
      </c>
      <c r="CL311" s="22" t="s">
        <v>4003</v>
      </c>
      <c r="CM311" s="22" t="s">
        <v>4004</v>
      </c>
      <c r="CN311" s="22" t="s">
        <v>4005</v>
      </c>
      <c r="CO311" s="22" t="s">
        <v>4006</v>
      </c>
      <c r="CP311" s="22" t="s">
        <v>4007</v>
      </c>
      <c r="CQ311" s="22" t="s">
        <v>4008</v>
      </c>
      <c r="CR311" s="22" t="s">
        <v>4009</v>
      </c>
      <c r="CS311" s="22" t="s">
        <v>4010</v>
      </c>
      <c r="CT311" s="22" t="s">
        <v>4011</v>
      </c>
      <c r="CU311" s="22" t="s">
        <v>4012</v>
      </c>
      <c r="CV311" s="22" t="s">
        <v>4013</v>
      </c>
      <c r="CW311" s="22" t="s">
        <v>4014</v>
      </c>
      <c r="CX311" s="22" t="s">
        <v>4015</v>
      </c>
      <c r="CY311" s="22" t="s">
        <v>4016</v>
      </c>
      <c r="CZ311" s="22" t="s">
        <v>4017</v>
      </c>
      <c r="DA311" s="22" t="s">
        <v>4018</v>
      </c>
      <c r="DB311" s="22" t="s">
        <v>10</v>
      </c>
      <c r="DC311" s="22" t="s">
        <v>4019</v>
      </c>
    </row>
    <row r="312" spans="1:164" s="22" customFormat="1">
      <c r="A312" s="22">
        <v>219</v>
      </c>
      <c r="B312" s="22" t="s">
        <v>128</v>
      </c>
      <c r="C312" s="22" t="s">
        <v>4020</v>
      </c>
      <c r="D312" s="22" t="s">
        <v>4021</v>
      </c>
      <c r="E312" s="22">
        <v>2009</v>
      </c>
      <c r="F312" s="22" t="s">
        <v>4022</v>
      </c>
      <c r="G312" s="22" t="s">
        <v>4023</v>
      </c>
      <c r="H312" s="22" t="s">
        <v>4023</v>
      </c>
      <c r="I312" s="22" t="s">
        <v>4023</v>
      </c>
      <c r="J312" s="22">
        <v>1</v>
      </c>
      <c r="K312" s="22">
        <v>1</v>
      </c>
      <c r="L312" s="22">
        <v>1</v>
      </c>
      <c r="M312" s="22">
        <v>1</v>
      </c>
      <c r="N312" s="22">
        <v>1</v>
      </c>
      <c r="O312" s="22">
        <v>1</v>
      </c>
      <c r="P312" s="22">
        <v>1</v>
      </c>
      <c r="Q312" s="22">
        <v>1</v>
      </c>
      <c r="R312" s="22">
        <v>3</v>
      </c>
      <c r="S312" s="22">
        <v>2</v>
      </c>
      <c r="T312" s="22">
        <v>1</v>
      </c>
      <c r="U312" s="22">
        <v>20</v>
      </c>
      <c r="V312" s="22">
        <v>1</v>
      </c>
      <c r="W312" s="22">
        <v>1</v>
      </c>
      <c r="X312" s="22">
        <v>27</v>
      </c>
      <c r="Y312" s="22" t="s">
        <v>4024</v>
      </c>
      <c r="Z312" s="22">
        <v>1</v>
      </c>
      <c r="AA312" s="22">
        <v>1</v>
      </c>
      <c r="AB312" s="22">
        <v>1</v>
      </c>
      <c r="AC312" s="22">
        <v>4</v>
      </c>
      <c r="AD312" s="22">
        <v>1</v>
      </c>
      <c r="AE312" s="22">
        <v>1</v>
      </c>
      <c r="AF312" s="22">
        <v>1</v>
      </c>
      <c r="AG312" s="22">
        <v>5</v>
      </c>
      <c r="AH312" s="22">
        <v>1</v>
      </c>
      <c r="AI312" s="22">
        <v>18</v>
      </c>
      <c r="AJ312" s="22">
        <v>10</v>
      </c>
      <c r="AK312" s="22">
        <v>1</v>
      </c>
      <c r="AL312" s="22">
        <v>28</v>
      </c>
      <c r="AM312" s="22">
        <v>1</v>
      </c>
      <c r="AN312" s="22">
        <v>500</v>
      </c>
      <c r="AO312" s="22">
        <v>40</v>
      </c>
      <c r="AP312" s="22">
        <v>12</v>
      </c>
      <c r="AQ312" s="22">
        <v>24</v>
      </c>
      <c r="AR312" s="22">
        <v>70</v>
      </c>
      <c r="AS312" s="22">
        <v>10</v>
      </c>
      <c r="AT312" s="22">
        <v>8</v>
      </c>
      <c r="AU312" s="22">
        <v>1</v>
      </c>
      <c r="AV312" s="22">
        <v>250</v>
      </c>
      <c r="AW312" s="22">
        <v>1</v>
      </c>
      <c r="AX312" s="22">
        <v>1</v>
      </c>
      <c r="AY312" s="22">
        <v>1</v>
      </c>
      <c r="AZ312" s="22">
        <v>3</v>
      </c>
      <c r="BA312" s="22">
        <v>10</v>
      </c>
      <c r="BB312" s="22">
        <v>1</v>
      </c>
      <c r="BC312" s="22">
        <v>1</v>
      </c>
      <c r="BD312" s="22">
        <v>1</v>
      </c>
      <c r="BE312" s="22">
        <v>300</v>
      </c>
      <c r="BF312" s="22">
        <v>1</v>
      </c>
      <c r="BG312" s="22">
        <v>127</v>
      </c>
      <c r="BH312" s="22">
        <v>1</v>
      </c>
      <c r="BI312" s="22">
        <v>15</v>
      </c>
      <c r="BJ312" s="22">
        <v>5</v>
      </c>
      <c r="BK312" s="22">
        <v>77</v>
      </c>
      <c r="BL312" s="22">
        <v>75</v>
      </c>
      <c r="BM312" s="22">
        <v>70</v>
      </c>
      <c r="BN312" s="22">
        <v>68</v>
      </c>
      <c r="BO312" s="22">
        <v>69</v>
      </c>
      <c r="BQ312" s="22">
        <v>71</v>
      </c>
      <c r="BR312" s="22">
        <f>77-37</f>
        <v>40</v>
      </c>
      <c r="BS312" s="22">
        <f>75-64</f>
        <v>11</v>
      </c>
      <c r="BT312" s="22">
        <f>70-40</f>
        <v>30</v>
      </c>
      <c r="BU312" s="22">
        <f>68-34</f>
        <v>34</v>
      </c>
      <c r="BV312" s="22">
        <f>69-35</f>
        <v>34</v>
      </c>
      <c r="BW312" s="22">
        <f>68-56</f>
        <v>12</v>
      </c>
      <c r="BX312" s="22">
        <f>71-51</f>
        <v>20</v>
      </c>
      <c r="BY312" s="22">
        <v>47</v>
      </c>
      <c r="BZ312" s="22">
        <f>47-35</f>
        <v>12</v>
      </c>
      <c r="CA312" s="22">
        <v>850</v>
      </c>
      <c r="CB312" s="22">
        <v>1300</v>
      </c>
      <c r="CC312" s="22">
        <v>45</v>
      </c>
      <c r="CD312" s="22">
        <v>50</v>
      </c>
      <c r="CE312" s="22">
        <v>60</v>
      </c>
      <c r="CF312" s="22">
        <v>220</v>
      </c>
      <c r="CG312" s="22">
        <v>24</v>
      </c>
      <c r="CH312" s="22">
        <v>76</v>
      </c>
      <c r="CI312" s="22">
        <v>65</v>
      </c>
      <c r="CJ312" s="22">
        <v>292100</v>
      </c>
      <c r="CK312" s="22">
        <v>2375100</v>
      </c>
      <c r="CL312" s="22">
        <v>3582800</v>
      </c>
      <c r="CM312" s="22">
        <v>1350000</v>
      </c>
      <c r="CN312" s="22">
        <v>245370</v>
      </c>
      <c r="CO312" s="22">
        <v>1049100</v>
      </c>
      <c r="CP312" s="22">
        <v>5476360</v>
      </c>
      <c r="CQ312" s="22">
        <v>1350000</v>
      </c>
      <c r="CR312" s="22">
        <v>1400000</v>
      </c>
      <c r="CS312" s="22">
        <v>1561000</v>
      </c>
      <c r="CT312" s="22">
        <v>400000</v>
      </c>
      <c r="CU312" s="22">
        <v>936000</v>
      </c>
      <c r="CV312" s="22">
        <v>3550000</v>
      </c>
      <c r="CW312" s="22">
        <v>2617000</v>
      </c>
      <c r="CX312" s="22">
        <v>1650000</v>
      </c>
      <c r="CY312" s="22">
        <v>1866000</v>
      </c>
      <c r="CZ312" s="22">
        <v>600000</v>
      </c>
      <c r="DA312" s="22">
        <v>620000</v>
      </c>
      <c r="DB312" s="22">
        <v>7600000</v>
      </c>
      <c r="DC312" s="22">
        <v>6000000</v>
      </c>
    </row>
    <row r="313" spans="1:164" s="22" customFormat="1">
      <c r="A313" s="22" t="s">
        <v>200</v>
      </c>
      <c r="W313" s="22" t="s">
        <v>4025</v>
      </c>
      <c r="X313" s="22" t="s">
        <v>4026</v>
      </c>
      <c r="Y313" s="22" t="s">
        <v>4026</v>
      </c>
      <c r="Z313" s="22" t="s">
        <v>4027</v>
      </c>
      <c r="AA313" s="22" t="s">
        <v>4028</v>
      </c>
      <c r="AB313" s="22" t="s">
        <v>4028</v>
      </c>
      <c r="AC313" s="22" t="s">
        <v>4029</v>
      </c>
      <c r="AD313" s="22" t="s">
        <v>4029</v>
      </c>
      <c r="AE313" s="22" t="s">
        <v>4028</v>
      </c>
      <c r="AF313" s="22" t="s">
        <v>4028</v>
      </c>
      <c r="AU313" s="22" t="s">
        <v>4030</v>
      </c>
      <c r="BK313" s="22" t="s">
        <v>4028</v>
      </c>
      <c r="BL313" s="22" t="s">
        <v>4026</v>
      </c>
      <c r="BM313" s="22" t="s">
        <v>4031</v>
      </c>
      <c r="BN313" s="22" t="s">
        <v>4032</v>
      </c>
      <c r="BO313" s="22" t="s">
        <v>4033</v>
      </c>
      <c r="BP313" s="22" t="s">
        <v>4034</v>
      </c>
      <c r="BQ313" s="22" t="s">
        <v>4035</v>
      </c>
      <c r="BR313" s="22" t="s">
        <v>4028</v>
      </c>
      <c r="BS313" s="22" t="s">
        <v>4026</v>
      </c>
      <c r="BT313" s="22" t="s">
        <v>4031</v>
      </c>
      <c r="BU313" s="22" t="s">
        <v>4032</v>
      </c>
      <c r="BV313" s="22" t="s">
        <v>4033</v>
      </c>
      <c r="BW313" s="22" t="s">
        <v>4034</v>
      </c>
      <c r="BX313" s="22" t="s">
        <v>4036</v>
      </c>
    </row>
    <row r="314" spans="1:164" s="22" customFormat="1">
      <c r="J314" s="22" t="s">
        <v>4037</v>
      </c>
      <c r="K314" s="22" t="s">
        <v>4038</v>
      </c>
      <c r="L314" s="22" t="s">
        <v>4039</v>
      </c>
      <c r="M314" s="22" t="s">
        <v>4040</v>
      </c>
      <c r="N314" s="22" t="s">
        <v>4041</v>
      </c>
      <c r="O314" s="22" t="s">
        <v>4042</v>
      </c>
      <c r="P314" s="22" t="s">
        <v>4043</v>
      </c>
      <c r="Q314" s="22" t="s">
        <v>4044</v>
      </c>
      <c r="R314" s="22" t="s">
        <v>4045</v>
      </c>
      <c r="S314" s="22" t="s">
        <v>4046</v>
      </c>
      <c r="T314" s="22" t="s">
        <v>4047</v>
      </c>
      <c r="U314" s="22" t="s">
        <v>4048</v>
      </c>
      <c r="V314" s="22" t="s">
        <v>4049</v>
      </c>
      <c r="W314" s="22" t="s">
        <v>4050</v>
      </c>
      <c r="X314" s="22" t="s">
        <v>4051</v>
      </c>
      <c r="Y314" s="22" t="s">
        <v>4052</v>
      </c>
      <c r="Z314" s="22" t="s">
        <v>4053</v>
      </c>
      <c r="AA314" s="22" t="s">
        <v>4054</v>
      </c>
      <c r="AB314" s="22" t="s">
        <v>4055</v>
      </c>
      <c r="AC314" s="22" t="s">
        <v>4056</v>
      </c>
      <c r="AD314" s="22" t="s">
        <v>4057</v>
      </c>
      <c r="AE314" s="22" t="s">
        <v>4058</v>
      </c>
      <c r="AF314" s="22" t="s">
        <v>4059</v>
      </c>
      <c r="AG314" s="22" t="s">
        <v>4060</v>
      </c>
      <c r="AH314" s="22" t="s">
        <v>4061</v>
      </c>
      <c r="AI314" s="22" t="s">
        <v>4062</v>
      </c>
      <c r="AJ314" s="22" t="s">
        <v>4063</v>
      </c>
      <c r="AK314" s="22" t="s">
        <v>4064</v>
      </c>
      <c r="AL314" s="22" t="s">
        <v>4065</v>
      </c>
      <c r="AM314" s="22" t="s">
        <v>4066</v>
      </c>
      <c r="AN314" s="22" t="s">
        <v>4067</v>
      </c>
      <c r="AO314" s="22" t="s">
        <v>4068</v>
      </c>
      <c r="AP314" s="22" t="s">
        <v>4069</v>
      </c>
      <c r="AQ314" s="22" t="s">
        <v>4070</v>
      </c>
      <c r="AR314" s="22" t="s">
        <v>4071</v>
      </c>
      <c r="AS314" s="22" t="s">
        <v>4072</v>
      </c>
      <c r="AT314" s="22" t="s">
        <v>4073</v>
      </c>
      <c r="AU314" s="22" t="s">
        <v>4074</v>
      </c>
      <c r="AV314" s="22" t="s">
        <v>4075</v>
      </c>
      <c r="AW314" s="22" t="s">
        <v>4076</v>
      </c>
      <c r="AX314" s="22" t="s">
        <v>4077</v>
      </c>
      <c r="AY314" s="22" t="s">
        <v>4078</v>
      </c>
      <c r="AZ314" s="22" t="s">
        <v>4079</v>
      </c>
      <c r="BA314" s="22" t="s">
        <v>4080</v>
      </c>
      <c r="BB314" s="22" t="s">
        <v>4081</v>
      </c>
      <c r="BC314" s="22" t="s">
        <v>4082</v>
      </c>
      <c r="BD314" s="22" t="s">
        <v>4083</v>
      </c>
      <c r="BE314" s="22" t="s">
        <v>4084</v>
      </c>
      <c r="BF314" s="22" t="s">
        <v>4085</v>
      </c>
      <c r="BG314" s="22" t="s">
        <v>4086</v>
      </c>
      <c r="BH314" s="22" t="s">
        <v>4087</v>
      </c>
      <c r="BI314" s="22" t="s">
        <v>4088</v>
      </c>
      <c r="BJ314" s="22" t="s">
        <v>4089</v>
      </c>
      <c r="BK314" s="22" t="s">
        <v>4090</v>
      </c>
      <c r="BL314" s="22" t="s">
        <v>4091</v>
      </c>
      <c r="BM314" s="22" t="s">
        <v>4092</v>
      </c>
      <c r="BN314" s="22" t="s">
        <v>4093</v>
      </c>
      <c r="BO314" s="22" t="s">
        <v>4094</v>
      </c>
      <c r="BP314" s="22" t="s">
        <v>4095</v>
      </c>
      <c r="BQ314" s="22" t="s">
        <v>4096</v>
      </c>
      <c r="BR314" s="22" t="s">
        <v>4097</v>
      </c>
      <c r="BS314" s="22" t="s">
        <v>4098</v>
      </c>
      <c r="BT314" s="22" t="s">
        <v>4099</v>
      </c>
      <c r="BU314" s="22" t="s">
        <v>4100</v>
      </c>
      <c r="BV314" s="22" t="s">
        <v>4087</v>
      </c>
      <c r="BW314" s="22" t="s">
        <v>4101</v>
      </c>
      <c r="BX314" s="22" t="s">
        <v>4102</v>
      </c>
      <c r="BY314" s="22" t="s">
        <v>4103</v>
      </c>
      <c r="BZ314" s="22" t="s">
        <v>4104</v>
      </c>
      <c r="CA314" s="22" t="s">
        <v>4105</v>
      </c>
      <c r="CB314" s="22" t="s">
        <v>4106</v>
      </c>
      <c r="CC314" s="22" t="s">
        <v>4107</v>
      </c>
      <c r="CD314" s="22" t="s">
        <v>4108</v>
      </c>
      <c r="CE314" s="22" t="s">
        <v>4109</v>
      </c>
      <c r="CF314" s="22" t="s">
        <v>4110</v>
      </c>
      <c r="CG314" s="22" t="s">
        <v>4111</v>
      </c>
      <c r="CH314" s="22" t="s">
        <v>4112</v>
      </c>
      <c r="CI314" s="22" t="s">
        <v>4113</v>
      </c>
      <c r="CJ314" s="22" t="s">
        <v>4114</v>
      </c>
      <c r="CK314" s="22" t="s">
        <v>4115</v>
      </c>
      <c r="CL314" s="22" t="s">
        <v>4116</v>
      </c>
      <c r="CM314" s="22" t="s">
        <v>4117</v>
      </c>
      <c r="CN314" s="22" t="s">
        <v>4118</v>
      </c>
      <c r="CO314" s="22" t="s">
        <v>4119</v>
      </c>
      <c r="CP314" s="22" t="s">
        <v>4120</v>
      </c>
      <c r="CQ314" s="22" t="s">
        <v>4121</v>
      </c>
      <c r="CR314" s="22" t="s">
        <v>4122</v>
      </c>
      <c r="CS314" s="22" t="s">
        <v>4123</v>
      </c>
      <c r="CT314" s="22" t="s">
        <v>4124</v>
      </c>
      <c r="CU314" s="22" t="s">
        <v>4125</v>
      </c>
      <c r="CV314" s="22" t="s">
        <v>4126</v>
      </c>
      <c r="CW314" s="22" t="s">
        <v>4127</v>
      </c>
      <c r="CX314" s="22" t="s">
        <v>4128</v>
      </c>
      <c r="CY314" s="22" t="s">
        <v>4129</v>
      </c>
      <c r="CZ314" s="22" t="s">
        <v>4130</v>
      </c>
      <c r="DA314" s="22" t="s">
        <v>4131</v>
      </c>
      <c r="DB314" s="22" t="s">
        <v>4132</v>
      </c>
      <c r="DC314" s="22" t="s">
        <v>4133</v>
      </c>
      <c r="DD314" s="22" t="s">
        <v>4134</v>
      </c>
      <c r="DE314" s="22" t="s">
        <v>4135</v>
      </c>
      <c r="DF314" s="22" t="s">
        <v>4136</v>
      </c>
      <c r="DG314" s="22" t="s">
        <v>4137</v>
      </c>
      <c r="DH314" s="22" t="s">
        <v>4138</v>
      </c>
      <c r="DI314" s="22" t="s">
        <v>4139</v>
      </c>
      <c r="DJ314" s="22" t="s">
        <v>4140</v>
      </c>
      <c r="DK314" s="22" t="s">
        <v>4141</v>
      </c>
      <c r="DL314" s="22" t="s">
        <v>4142</v>
      </c>
      <c r="DM314" s="22" t="s">
        <v>4143</v>
      </c>
      <c r="DN314" s="22" t="s">
        <v>4144</v>
      </c>
      <c r="DO314" s="22" t="s">
        <v>4145</v>
      </c>
      <c r="DP314" s="22" t="s">
        <v>4146</v>
      </c>
      <c r="DQ314" s="22" t="s">
        <v>4147</v>
      </c>
      <c r="DR314" s="22" t="s">
        <v>4148</v>
      </c>
      <c r="DS314" s="22" t="s">
        <v>4149</v>
      </c>
      <c r="DT314" s="22" t="s">
        <v>4150</v>
      </c>
      <c r="DU314" s="22" t="s">
        <v>4151</v>
      </c>
      <c r="DV314" s="22" t="s">
        <v>4152</v>
      </c>
      <c r="DW314" s="22" t="s">
        <v>4153</v>
      </c>
      <c r="DX314" s="22" t="s">
        <v>4154</v>
      </c>
      <c r="DY314" s="22" t="s">
        <v>4155</v>
      </c>
      <c r="DZ314" s="22" t="s">
        <v>4156</v>
      </c>
      <c r="EA314" s="22" t="s">
        <v>4157</v>
      </c>
      <c r="EB314" s="22" t="s">
        <v>4158</v>
      </c>
      <c r="EC314" s="22" t="s">
        <v>4159</v>
      </c>
      <c r="ED314" s="22" t="s">
        <v>4160</v>
      </c>
      <c r="EE314" s="22" t="s">
        <v>4161</v>
      </c>
      <c r="EF314" s="22" t="s">
        <v>4162</v>
      </c>
      <c r="EG314" s="22" t="s">
        <v>4163</v>
      </c>
      <c r="EH314" s="22" t="s">
        <v>4164</v>
      </c>
      <c r="EI314" s="22" t="s">
        <v>4165</v>
      </c>
      <c r="EJ314" s="22" t="s">
        <v>4166</v>
      </c>
      <c r="EK314" s="22" t="s">
        <v>4167</v>
      </c>
      <c r="EL314" s="22" t="s">
        <v>4168</v>
      </c>
      <c r="EM314" s="22" t="s">
        <v>4169</v>
      </c>
      <c r="EN314" s="22" t="s">
        <v>4170</v>
      </c>
      <c r="EO314" s="22" t="s">
        <v>4171</v>
      </c>
      <c r="EP314" s="22" t="s">
        <v>4172</v>
      </c>
      <c r="EQ314" s="22" t="s">
        <v>4173</v>
      </c>
      <c r="ER314" s="22" t="s">
        <v>4174</v>
      </c>
      <c r="ES314" s="22" t="s">
        <v>4175</v>
      </c>
      <c r="ET314" s="22" t="s">
        <v>4176</v>
      </c>
      <c r="EU314" s="22" t="s">
        <v>4177</v>
      </c>
      <c r="EV314" s="22" t="s">
        <v>4178</v>
      </c>
      <c r="EW314" s="22" t="s">
        <v>4179</v>
      </c>
      <c r="EX314" s="22" t="s">
        <v>4180</v>
      </c>
      <c r="EY314" s="22" t="s">
        <v>4181</v>
      </c>
      <c r="EZ314" s="22" t="s">
        <v>4182</v>
      </c>
      <c r="FA314" s="22" t="s">
        <v>4183</v>
      </c>
      <c r="FB314" s="22" t="s">
        <v>4184</v>
      </c>
      <c r="FC314" s="22" t="s">
        <v>4185</v>
      </c>
      <c r="FD314" s="22" t="s">
        <v>4186</v>
      </c>
      <c r="FE314" s="22" t="s">
        <v>4187</v>
      </c>
      <c r="FF314" s="22" t="s">
        <v>4188</v>
      </c>
      <c r="FG314" s="22" t="s">
        <v>3848</v>
      </c>
      <c r="FH314" s="22" t="s">
        <v>3845</v>
      </c>
    </row>
    <row r="315" spans="1:164" s="22" customFormat="1">
      <c r="A315" s="22">
        <v>220</v>
      </c>
      <c r="B315" s="22" t="s">
        <v>128</v>
      </c>
      <c r="C315" s="22" t="s">
        <v>4189</v>
      </c>
      <c r="D315" s="22" t="s">
        <v>2416</v>
      </c>
      <c r="E315" s="22">
        <v>2008</v>
      </c>
      <c r="F315" s="22" t="s">
        <v>4190</v>
      </c>
      <c r="G315" s="22" t="s">
        <v>4191</v>
      </c>
      <c r="H315" s="22" t="s">
        <v>4191</v>
      </c>
      <c r="I315" s="22" t="s">
        <v>4191</v>
      </c>
      <c r="J315" s="22">
        <v>1</v>
      </c>
      <c r="K315" s="22">
        <v>6</v>
      </c>
      <c r="L315" s="22">
        <v>1</v>
      </c>
      <c r="M315" s="22">
        <v>1</v>
      </c>
      <c r="N315" s="22">
        <v>1</v>
      </c>
      <c r="O315" s="22">
        <v>1</v>
      </c>
      <c r="P315" s="22">
        <v>35</v>
      </c>
      <c r="Q315" s="22">
        <v>4500</v>
      </c>
      <c r="R315" s="22">
        <v>240000</v>
      </c>
      <c r="S315" s="22">
        <v>36000</v>
      </c>
      <c r="T315" s="22">
        <v>1</v>
      </c>
      <c r="U315" s="22">
        <v>1</v>
      </c>
      <c r="V315" s="22">
        <v>1</v>
      </c>
      <c r="W315" s="22">
        <v>1</v>
      </c>
      <c r="X315" s="22">
        <v>1</v>
      </c>
      <c r="Y315" s="22">
        <v>1</v>
      </c>
      <c r="Z315" s="22">
        <v>1</v>
      </c>
      <c r="AA315" s="22">
        <v>10</v>
      </c>
      <c r="AB315" s="22">
        <v>2000</v>
      </c>
      <c r="AC315" s="22">
        <v>903</v>
      </c>
      <c r="AD315" s="22">
        <v>591</v>
      </c>
      <c r="AE315" s="22">
        <v>300</v>
      </c>
      <c r="AF315" s="22">
        <v>312</v>
      </c>
      <c r="AG315" s="22">
        <v>18000</v>
      </c>
      <c r="AH315" s="22">
        <v>121</v>
      </c>
      <c r="AI315" s="22">
        <v>140</v>
      </c>
      <c r="AJ315" s="22">
        <v>1492</v>
      </c>
      <c r="AK315" s="22">
        <v>1</v>
      </c>
      <c r="AL315" s="22">
        <v>1</v>
      </c>
      <c r="AM315" s="22">
        <v>30</v>
      </c>
      <c r="AN315" s="22">
        <v>29</v>
      </c>
      <c r="AO315" s="22">
        <v>32</v>
      </c>
      <c r="AP315" s="22">
        <v>600</v>
      </c>
      <c r="AQ315" s="22">
        <v>18000</v>
      </c>
      <c r="AR315" s="22">
        <v>22</v>
      </c>
      <c r="AS315" s="22">
        <v>13000</v>
      </c>
      <c r="AT315" s="22">
        <v>18000</v>
      </c>
      <c r="AU315" s="22">
        <v>3600</v>
      </c>
      <c r="AV315" s="22">
        <v>27</v>
      </c>
      <c r="AW315" s="22">
        <v>36</v>
      </c>
      <c r="AX315" s="22">
        <v>31</v>
      </c>
      <c r="AY315" s="22">
        <v>23</v>
      </c>
      <c r="AZ315" s="22">
        <v>22</v>
      </c>
      <c r="BA315" s="22">
        <v>8.2200000000000006</v>
      </c>
      <c r="BB315" s="22">
        <v>57</v>
      </c>
      <c r="BC315" s="22">
        <f>0.57*11180</f>
        <v>6372.5999999999995</v>
      </c>
      <c r="BD315" s="22">
        <v>26</v>
      </c>
      <c r="BE315" s="22">
        <f>0.26*11180</f>
        <v>2906.8</v>
      </c>
      <c r="BF315" s="22">
        <v>17</v>
      </c>
      <c r="BG315" s="22">
        <f>0.17*11180</f>
        <v>1900.6000000000001</v>
      </c>
      <c r="BH315" s="22">
        <v>11180</v>
      </c>
      <c r="BI315" s="22">
        <v>35</v>
      </c>
      <c r="BJ315" s="22">
        <f>0.35*42010</f>
        <v>14703.499999999998</v>
      </c>
      <c r="BK315" s="22">
        <v>37</v>
      </c>
      <c r="BL315" s="22">
        <f>0.37*42010</f>
        <v>15543.699999999999</v>
      </c>
      <c r="BM315" s="22">
        <v>28</v>
      </c>
      <c r="BN315" s="22">
        <f>0.28*42010</f>
        <v>11762.800000000001</v>
      </c>
      <c r="BO315" s="22">
        <v>42010</v>
      </c>
      <c r="BP315" s="22">
        <v>34</v>
      </c>
      <c r="BQ315" s="22">
        <f>0.34*9764</f>
        <v>3319.76</v>
      </c>
      <c r="BR315" s="22">
        <v>2</v>
      </c>
      <c r="BS315" s="22">
        <f>0.02*9764</f>
        <v>195.28</v>
      </c>
      <c r="BT315" s="22">
        <v>64</v>
      </c>
      <c r="BU315" s="22">
        <f>0.64*9764</f>
        <v>6248.96</v>
      </c>
      <c r="BV315" s="22">
        <v>9764</v>
      </c>
      <c r="BW315" s="22">
        <v>595250</v>
      </c>
      <c r="BX315" s="22">
        <v>643324</v>
      </c>
      <c r="BY315" s="22">
        <v>702872</v>
      </c>
      <c r="BZ315" s="22">
        <v>767791</v>
      </c>
      <c r="CA315" s="22">
        <v>841314</v>
      </c>
      <c r="CB315" s="22">
        <v>931642</v>
      </c>
      <c r="CC315" s="22">
        <v>987439</v>
      </c>
      <c r="CD315" s="22">
        <v>400522</v>
      </c>
      <c r="CE315" s="22">
        <v>441357</v>
      </c>
      <c r="CF315" s="22">
        <v>422885</v>
      </c>
      <c r="CG315" s="22">
        <v>461843</v>
      </c>
      <c r="CH315" s="22">
        <v>529661</v>
      </c>
      <c r="CI315" s="22">
        <v>535344</v>
      </c>
      <c r="CJ315" s="22">
        <v>341877</v>
      </c>
      <c r="CK315" s="22">
        <v>43527</v>
      </c>
      <c r="CL315" s="22">
        <v>48074</v>
      </c>
      <c r="CM315" s="22">
        <v>59548</v>
      </c>
      <c r="CN315" s="22">
        <v>64619</v>
      </c>
      <c r="CO315" s="22">
        <v>74247</v>
      </c>
      <c r="CP315" s="22">
        <v>90328</v>
      </c>
      <c r="CQ315" s="22">
        <v>54673</v>
      </c>
      <c r="CR315" s="22">
        <v>67.3</v>
      </c>
      <c r="CS315" s="22">
        <v>68.599999999999994</v>
      </c>
      <c r="CT315" s="22">
        <v>63</v>
      </c>
      <c r="CU315" s="22">
        <v>60.2</v>
      </c>
      <c r="CV315" s="22">
        <v>63</v>
      </c>
      <c r="CW315" s="22">
        <v>68.3</v>
      </c>
      <c r="CX315" s="22">
        <v>34.6</v>
      </c>
      <c r="CY315" s="22">
        <v>10724</v>
      </c>
      <c r="CZ315" s="22">
        <v>8835.7000000000007</v>
      </c>
      <c r="DA315" s="22">
        <v>9369</v>
      </c>
      <c r="DB315" s="22">
        <v>13074.5</v>
      </c>
      <c r="DC315" s="22">
        <v>12127</v>
      </c>
      <c r="DD315" s="22">
        <v>12825.1</v>
      </c>
      <c r="DE315" s="22">
        <v>8114.79</v>
      </c>
      <c r="DF315" s="22">
        <v>11782</v>
      </c>
      <c r="DG315" s="22">
        <v>15200</v>
      </c>
      <c r="DH315" s="22">
        <v>18563</v>
      </c>
      <c r="DI315" s="22">
        <v>17119</v>
      </c>
      <c r="DJ315" s="22">
        <v>17340</v>
      </c>
      <c r="DK315" s="22">
        <v>13620</v>
      </c>
      <c r="DL315" s="22">
        <v>15587</v>
      </c>
      <c r="DM315" s="22">
        <v>986</v>
      </c>
      <c r="DN315" s="22">
        <v>3616</v>
      </c>
      <c r="DO315" s="22">
        <v>2449.6999999999998</v>
      </c>
      <c r="DP315" s="22">
        <v>3313.2</v>
      </c>
      <c r="DQ315" s="22">
        <v>3634.8</v>
      </c>
      <c r="DR315" s="22">
        <v>2827.34</v>
      </c>
      <c r="DS315" s="22">
        <v>2805</v>
      </c>
      <c r="DT315" s="22">
        <v>201.5</v>
      </c>
      <c r="DU315" s="22">
        <v>891.1</v>
      </c>
      <c r="DV315" s="22">
        <v>484</v>
      </c>
      <c r="DW315" s="22">
        <v>479.93</v>
      </c>
      <c r="DX315" s="22">
        <v>253.72</v>
      </c>
      <c r="DY315" s="22">
        <v>556.04999999999995</v>
      </c>
      <c r="DZ315" s="22">
        <v>2866.31</v>
      </c>
      <c r="EA315" s="22">
        <v>3603</v>
      </c>
      <c r="EB315" s="22">
        <v>2411</v>
      </c>
      <c r="EC315" s="22">
        <v>3688</v>
      </c>
      <c r="ED315" s="22">
        <v>3652</v>
      </c>
      <c r="EE315" s="22">
        <v>1369.5</v>
      </c>
      <c r="EF315" s="22">
        <v>2179</v>
      </c>
      <c r="EG315" s="22">
        <v>16902.5</v>
      </c>
      <c r="EH315" s="22">
        <v>95.2</v>
      </c>
      <c r="EI315" s="22">
        <v>60.6</v>
      </c>
      <c r="EJ315" s="22">
        <v>323</v>
      </c>
      <c r="EK315" s="22">
        <v>236.37</v>
      </c>
      <c r="EL315" s="22">
        <v>417.05</v>
      </c>
      <c r="EM315" s="22">
        <v>532.12</v>
      </c>
      <c r="EN315" s="22">
        <v>1664.34</v>
      </c>
      <c r="EO315" s="22">
        <v>40</v>
      </c>
      <c r="EP315" s="22">
        <v>150</v>
      </c>
      <c r="EQ315" s="22">
        <v>180</v>
      </c>
      <c r="ER315" s="22">
        <v>209.75</v>
      </c>
      <c r="ES315" s="22">
        <v>146.53</v>
      </c>
      <c r="ET315" s="22">
        <v>183.55</v>
      </c>
      <c r="EU315" s="22">
        <v>909.83</v>
      </c>
      <c r="EV315" s="22">
        <v>16</v>
      </c>
      <c r="EW315" s="22">
        <v>7</v>
      </c>
      <c r="EX315" s="22">
        <v>7</v>
      </c>
      <c r="EY315" s="22">
        <v>30</v>
      </c>
      <c r="EZ315" s="22">
        <v>96</v>
      </c>
      <c r="FA315" s="22">
        <v>0</v>
      </c>
      <c r="FB315" s="22">
        <v>57.5</v>
      </c>
      <c r="FC315" s="22">
        <v>119</v>
      </c>
      <c r="FD315" s="22">
        <v>2.6</v>
      </c>
      <c r="FE315" s="22">
        <v>38.4</v>
      </c>
      <c r="FF315" s="22">
        <v>2.5</v>
      </c>
      <c r="FG315" s="22">
        <v>220</v>
      </c>
      <c r="FH315" s="22">
        <v>175.3</v>
      </c>
    </row>
    <row r="316" spans="1:164" s="22" customFormat="1">
      <c r="A316" s="22" t="s">
        <v>200</v>
      </c>
      <c r="Z316" s="22" t="s">
        <v>4192</v>
      </c>
    </row>
    <row r="317" spans="1:164" s="22" customFormat="1">
      <c r="J317" s="22" t="s">
        <v>4193</v>
      </c>
      <c r="K317" s="22" t="s">
        <v>4194</v>
      </c>
      <c r="L317" s="22" t="s">
        <v>4195</v>
      </c>
      <c r="M317" s="22" t="s">
        <v>4196</v>
      </c>
      <c r="N317" s="22" t="s">
        <v>4197</v>
      </c>
      <c r="O317" s="22" t="s">
        <v>4198</v>
      </c>
      <c r="P317" s="22" t="s">
        <v>4199</v>
      </c>
      <c r="Q317" s="22" t="s">
        <v>4200</v>
      </c>
      <c r="R317" s="22" t="s">
        <v>4201</v>
      </c>
      <c r="S317" s="22" t="s">
        <v>4202</v>
      </c>
      <c r="T317" s="22" t="s">
        <v>4203</v>
      </c>
      <c r="U317" s="22" t="s">
        <v>4204</v>
      </c>
      <c r="V317" s="22" t="s">
        <v>4205</v>
      </c>
      <c r="W317" s="22" t="s">
        <v>4206</v>
      </c>
      <c r="X317" s="22" t="s">
        <v>4207</v>
      </c>
      <c r="Y317" s="22" t="s">
        <v>4208</v>
      </c>
      <c r="Z317" s="22" t="s">
        <v>4209</v>
      </c>
      <c r="AA317" s="22" t="s">
        <v>4210</v>
      </c>
      <c r="AB317" s="22" t="s">
        <v>4211</v>
      </c>
      <c r="AC317" s="22" t="s">
        <v>4212</v>
      </c>
      <c r="AD317" s="22" t="s">
        <v>4213</v>
      </c>
      <c r="AE317" s="22" t="s">
        <v>4214</v>
      </c>
      <c r="AF317" s="22" t="s">
        <v>4215</v>
      </c>
      <c r="AG317" s="22" t="s">
        <v>4216</v>
      </c>
      <c r="AH317" s="22" t="s">
        <v>4217</v>
      </c>
      <c r="AI317" s="22" t="s">
        <v>4218</v>
      </c>
      <c r="AJ317" s="22" t="s">
        <v>4219</v>
      </c>
      <c r="AK317" s="22" t="s">
        <v>4220</v>
      </c>
      <c r="AL317" s="22" t="s">
        <v>4221</v>
      </c>
      <c r="AM317" s="22" t="s">
        <v>4222</v>
      </c>
      <c r="AN317" s="22" t="s">
        <v>4223</v>
      </c>
      <c r="AO317" s="22" t="s">
        <v>4224</v>
      </c>
      <c r="AP317" s="22" t="s">
        <v>4225</v>
      </c>
      <c r="AQ317" s="22" t="s">
        <v>4226</v>
      </c>
      <c r="AR317" s="22" t="s">
        <v>4227</v>
      </c>
      <c r="AS317" s="22" t="s">
        <v>4228</v>
      </c>
      <c r="AT317" s="22" t="s">
        <v>4229</v>
      </c>
      <c r="AU317" s="22" t="s">
        <v>4230</v>
      </c>
      <c r="AV317" s="22" t="s">
        <v>4231</v>
      </c>
      <c r="AW317" s="22" t="s">
        <v>4232</v>
      </c>
      <c r="AX317" s="22" t="s">
        <v>4233</v>
      </c>
      <c r="AY317" s="22" t="s">
        <v>4234</v>
      </c>
      <c r="AZ317" s="22" t="s">
        <v>4235</v>
      </c>
      <c r="BA317" s="22" t="s">
        <v>4236</v>
      </c>
      <c r="BB317" s="22" t="s">
        <v>4237</v>
      </c>
      <c r="BC317" s="22" t="s">
        <v>4238</v>
      </c>
      <c r="BD317" s="22" t="s">
        <v>4239</v>
      </c>
      <c r="BE317" s="22" t="s">
        <v>4240</v>
      </c>
      <c r="BF317" s="22" t="s">
        <v>4241</v>
      </c>
      <c r="BG317" s="22" t="s">
        <v>4242</v>
      </c>
      <c r="BH317" s="22" t="s">
        <v>4243</v>
      </c>
      <c r="BI317" s="22" t="s">
        <v>4244</v>
      </c>
      <c r="BJ317" s="22" t="s">
        <v>4245</v>
      </c>
      <c r="BK317" s="22" t="s">
        <v>4246</v>
      </c>
      <c r="BL317" s="22" t="s">
        <v>4247</v>
      </c>
      <c r="BM317" s="22" t="s">
        <v>4248</v>
      </c>
      <c r="BN317" s="22" t="s">
        <v>4249</v>
      </c>
      <c r="BO317" s="22" t="s">
        <v>4250</v>
      </c>
      <c r="BP317" s="22" t="s">
        <v>4251</v>
      </c>
      <c r="BQ317" s="22" t="s">
        <v>4252</v>
      </c>
      <c r="BR317" s="22" t="s">
        <v>4253</v>
      </c>
      <c r="BS317" s="22" t="s">
        <v>4254</v>
      </c>
      <c r="BT317" s="22" t="s">
        <v>4255</v>
      </c>
      <c r="BU317" s="22" t="s">
        <v>4256</v>
      </c>
      <c r="BV317" s="22" t="s">
        <v>4257</v>
      </c>
      <c r="BW317" s="22" t="s">
        <v>4258</v>
      </c>
      <c r="BX317" s="22" t="s">
        <v>4259</v>
      </c>
      <c r="BY317" s="22" t="s">
        <v>4260</v>
      </c>
      <c r="BZ317" s="22" t="s">
        <v>4261</v>
      </c>
      <c r="CA317" s="22" t="s">
        <v>4262</v>
      </c>
      <c r="CB317" s="22" t="s">
        <v>4263</v>
      </c>
      <c r="CC317" s="22" t="s">
        <v>4264</v>
      </c>
      <c r="CD317" s="22" t="s">
        <v>4265</v>
      </c>
      <c r="CE317" s="22" t="s">
        <v>4266</v>
      </c>
      <c r="CF317" s="22" t="s">
        <v>4267</v>
      </c>
      <c r="CG317" s="22" t="s">
        <v>4268</v>
      </c>
      <c r="CH317" s="22" t="s">
        <v>4269</v>
      </c>
      <c r="CI317" s="22" t="s">
        <v>4270</v>
      </c>
      <c r="CJ317" s="22" t="s">
        <v>4271</v>
      </c>
      <c r="CK317" s="22" t="s">
        <v>4272</v>
      </c>
      <c r="CL317" s="22" t="s">
        <v>4273</v>
      </c>
      <c r="CM317" s="22" t="s">
        <v>4274</v>
      </c>
      <c r="CN317" s="22" t="s">
        <v>4275</v>
      </c>
      <c r="CO317" s="22" t="s">
        <v>4276</v>
      </c>
      <c r="CP317" s="22" t="s">
        <v>10</v>
      </c>
    </row>
    <row r="318" spans="1:164" s="22" customFormat="1">
      <c r="A318" s="22">
        <v>221</v>
      </c>
      <c r="B318" s="22" t="s">
        <v>128</v>
      </c>
      <c r="C318" s="22" t="s">
        <v>4277</v>
      </c>
      <c r="D318" s="22" t="s">
        <v>4278</v>
      </c>
      <c r="E318" s="22">
        <v>2008</v>
      </c>
      <c r="F318" s="22" t="s">
        <v>4279</v>
      </c>
      <c r="G318" s="22" t="s">
        <v>4280</v>
      </c>
      <c r="H318" s="22" t="s">
        <v>4280</v>
      </c>
      <c r="I318" s="22" t="s">
        <v>4280</v>
      </c>
      <c r="J318" s="22">
        <v>30</v>
      </c>
      <c r="K318" s="22">
        <v>11</v>
      </c>
      <c r="L318" s="22">
        <v>19</v>
      </c>
      <c r="M318" s="22">
        <v>30</v>
      </c>
      <c r="N318" s="22">
        <v>42</v>
      </c>
      <c r="O318" s="22">
        <v>1</v>
      </c>
      <c r="P318" s="22">
        <v>1500</v>
      </c>
      <c r="Q318" s="22">
        <v>1</v>
      </c>
      <c r="R318" s="22">
        <v>30</v>
      </c>
      <c r="S318" s="22">
        <v>1</v>
      </c>
      <c r="T318" s="22">
        <v>1</v>
      </c>
      <c r="U318" s="22">
        <v>22</v>
      </c>
      <c r="V318" s="22">
        <v>1</v>
      </c>
      <c r="W318" s="22">
        <v>1</v>
      </c>
      <c r="X318" s="22">
        <v>1</v>
      </c>
      <c r="Y318" s="22">
        <v>24</v>
      </c>
      <c r="Z318" s="22">
        <v>1</v>
      </c>
      <c r="AA318" s="22">
        <v>1</v>
      </c>
      <c r="AB318" s="22">
        <v>4</v>
      </c>
      <c r="AC318" s="22">
        <v>4</v>
      </c>
      <c r="AD318" s="22">
        <v>52</v>
      </c>
      <c r="AE318" s="22">
        <v>1</v>
      </c>
      <c r="AF318" s="22">
        <v>12</v>
      </c>
      <c r="AG318" s="22">
        <v>7</v>
      </c>
      <c r="AH318" s="29">
        <v>130000</v>
      </c>
      <c r="AI318" s="22">
        <v>2120</v>
      </c>
      <c r="AJ318" s="22">
        <v>70</v>
      </c>
      <c r="AK318" s="22">
        <v>1500</v>
      </c>
      <c r="AL318" s="22">
        <v>86</v>
      </c>
      <c r="AM318" s="22">
        <v>1823</v>
      </c>
      <c r="AN318" s="22">
        <v>83</v>
      </c>
      <c r="AO318" s="22">
        <v>1760</v>
      </c>
      <c r="AP318" s="22">
        <v>1357</v>
      </c>
      <c r="AQ318" s="22">
        <v>64</v>
      </c>
      <c r="AR318" s="22">
        <v>50</v>
      </c>
      <c r="AS318" s="22">
        <f>0.5*2120</f>
        <v>1060</v>
      </c>
      <c r="AT318" s="22">
        <v>72</v>
      </c>
      <c r="AU318" s="22">
        <v>1526</v>
      </c>
      <c r="AV318" s="22">
        <v>76</v>
      </c>
      <c r="AW318" s="22">
        <f>0.76*2120</f>
        <v>1611.2</v>
      </c>
      <c r="AX318" s="22">
        <v>98</v>
      </c>
      <c r="AY318" s="22">
        <f>0.98*2120</f>
        <v>2077.6</v>
      </c>
      <c r="AZ318" s="22">
        <v>90</v>
      </c>
      <c r="BA318" s="22">
        <f>0.9*2120</f>
        <v>1908</v>
      </c>
      <c r="BB318" s="22">
        <v>90</v>
      </c>
      <c r="BC318" s="22">
        <f>0.9*2120</f>
        <v>1908</v>
      </c>
      <c r="BD318" s="22">
        <v>4</v>
      </c>
      <c r="BE318" s="22">
        <v>245</v>
      </c>
      <c r="BF318" s="22">
        <v>43</v>
      </c>
      <c r="BG318" s="22">
        <v>150</v>
      </c>
      <c r="BH318" s="22">
        <v>31</v>
      </c>
      <c r="BI318" s="22">
        <v>92</v>
      </c>
      <c r="BJ318" s="22">
        <v>8000</v>
      </c>
      <c r="BK318" s="22">
        <v>2500000</v>
      </c>
      <c r="BL318" s="22">
        <v>25</v>
      </c>
      <c r="BM318" s="22">
        <v>114</v>
      </c>
      <c r="BN318" s="22">
        <v>9</v>
      </c>
      <c r="BO318" s="22">
        <v>7</v>
      </c>
      <c r="BP318" s="22">
        <v>7</v>
      </c>
      <c r="BQ318" s="22">
        <v>20</v>
      </c>
      <c r="BR318" s="22">
        <v>700000</v>
      </c>
      <c r="BS318" s="22">
        <v>400000</v>
      </c>
      <c r="BT318" s="22">
        <v>470000</v>
      </c>
      <c r="BU318" s="22">
        <v>611815</v>
      </c>
      <c r="BV318" s="22">
        <v>850000</v>
      </c>
      <c r="BW318" s="22">
        <v>1150000</v>
      </c>
      <c r="BX318" s="22">
        <v>900000</v>
      </c>
      <c r="BY318" s="22">
        <v>1003634</v>
      </c>
      <c r="BZ318" s="22">
        <v>2500000</v>
      </c>
      <c r="CA318" s="22">
        <v>3000000</v>
      </c>
      <c r="CB318" s="22">
        <v>3400000</v>
      </c>
      <c r="CC318" s="22">
        <v>3144202</v>
      </c>
      <c r="CD318" s="22">
        <v>2500000</v>
      </c>
      <c r="CE318" s="22">
        <v>2500000</v>
      </c>
      <c r="CF318" s="22">
        <v>2530000</v>
      </c>
      <c r="CG318" s="22">
        <v>2529957</v>
      </c>
      <c r="CH318" s="22">
        <v>1350000</v>
      </c>
      <c r="CI318" s="22">
        <v>1350000</v>
      </c>
      <c r="CJ318" s="22">
        <v>1400000</v>
      </c>
      <c r="CK318" s="22">
        <v>1410392</v>
      </c>
      <c r="CL318" s="22">
        <v>800000</v>
      </c>
      <c r="CM318" s="22">
        <v>300000</v>
      </c>
      <c r="CN318" s="22">
        <v>0</v>
      </c>
      <c r="CO318" s="22">
        <v>0</v>
      </c>
      <c r="CP318" s="22">
        <v>8700000</v>
      </c>
    </row>
    <row r="319" spans="1:164" s="22" customFormat="1">
      <c r="A319" s="22" t="s">
        <v>200</v>
      </c>
      <c r="BM319" s="22" t="s">
        <v>4281</v>
      </c>
    </row>
    <row r="320" spans="1:164" s="22" customFormat="1">
      <c r="J320" s="22" t="s">
        <v>4282</v>
      </c>
      <c r="K320" s="22" t="s">
        <v>4283</v>
      </c>
      <c r="L320" s="22" t="s">
        <v>4284</v>
      </c>
      <c r="M320" s="22" t="s">
        <v>4285</v>
      </c>
      <c r="N320" s="22" t="s">
        <v>4286</v>
      </c>
      <c r="O320" s="22" t="s">
        <v>4287</v>
      </c>
      <c r="P320" s="22" t="s">
        <v>4288</v>
      </c>
      <c r="Q320" s="22" t="s">
        <v>4289</v>
      </c>
      <c r="R320" s="22" t="s">
        <v>4290</v>
      </c>
      <c r="S320" s="22" t="s">
        <v>4291</v>
      </c>
      <c r="T320" s="22" t="s">
        <v>4292</v>
      </c>
      <c r="U320" s="22" t="s">
        <v>4293</v>
      </c>
      <c r="V320" s="22" t="s">
        <v>4294</v>
      </c>
      <c r="W320" s="22" t="s">
        <v>4295</v>
      </c>
      <c r="X320" s="22" t="s">
        <v>4296</v>
      </c>
      <c r="Y320" s="22" t="s">
        <v>4297</v>
      </c>
      <c r="Z320" s="22" t="s">
        <v>4298</v>
      </c>
      <c r="AA320" s="22" t="s">
        <v>4299</v>
      </c>
      <c r="AB320" s="22" t="s">
        <v>4300</v>
      </c>
      <c r="AC320" s="22" t="s">
        <v>4301</v>
      </c>
      <c r="AD320" s="22" t="s">
        <v>4302</v>
      </c>
      <c r="AE320" s="22" t="s">
        <v>4303</v>
      </c>
      <c r="AF320" s="22" t="s">
        <v>4304</v>
      </c>
      <c r="AG320" s="22" t="s">
        <v>4305</v>
      </c>
      <c r="AH320" s="22" t="s">
        <v>4306</v>
      </c>
      <c r="AI320" s="22" t="s">
        <v>4307</v>
      </c>
      <c r="AJ320" s="22" t="s">
        <v>4308</v>
      </c>
      <c r="AK320" s="22" t="s">
        <v>4309</v>
      </c>
      <c r="AL320" s="22" t="s">
        <v>4310</v>
      </c>
      <c r="AM320" s="22" t="s">
        <v>4311</v>
      </c>
      <c r="AN320" s="22" t="s">
        <v>4312</v>
      </c>
      <c r="AO320" s="22" t="s">
        <v>4313</v>
      </c>
      <c r="AP320" s="22" t="s">
        <v>4314</v>
      </c>
      <c r="AQ320" s="22" t="s">
        <v>4315</v>
      </c>
      <c r="AR320" s="22" t="s">
        <v>4316</v>
      </c>
      <c r="AS320" s="22" t="s">
        <v>4317</v>
      </c>
      <c r="AT320" s="22" t="s">
        <v>4318</v>
      </c>
      <c r="AU320" s="22" t="s">
        <v>4319</v>
      </c>
      <c r="AV320" s="22" t="s">
        <v>4320</v>
      </c>
      <c r="AW320" s="22" t="s">
        <v>4321</v>
      </c>
      <c r="AX320" s="22" t="s">
        <v>4322</v>
      </c>
      <c r="AY320" s="22" t="s">
        <v>4323</v>
      </c>
      <c r="AZ320" s="22" t="s">
        <v>4324</v>
      </c>
      <c r="BA320" s="22" t="s">
        <v>4325</v>
      </c>
      <c r="BB320" s="22" t="s">
        <v>4326</v>
      </c>
      <c r="BC320" s="22" t="s">
        <v>4327</v>
      </c>
      <c r="BD320" s="22" t="s">
        <v>4328</v>
      </c>
      <c r="BE320" s="22" t="s">
        <v>4329</v>
      </c>
      <c r="BF320" s="22" t="s">
        <v>4330</v>
      </c>
      <c r="BG320" s="22" t="s">
        <v>4331</v>
      </c>
      <c r="BH320" s="22" t="s">
        <v>4332</v>
      </c>
      <c r="BI320" s="22" t="s">
        <v>4333</v>
      </c>
      <c r="BJ320" s="22" t="s">
        <v>4334</v>
      </c>
      <c r="BK320" s="22" t="s">
        <v>4335</v>
      </c>
      <c r="BL320" s="22" t="s">
        <v>4336</v>
      </c>
      <c r="BM320" s="22" t="s">
        <v>4337</v>
      </c>
      <c r="BN320" s="22" t="s">
        <v>4338</v>
      </c>
      <c r="BO320" s="22" t="s">
        <v>4339</v>
      </c>
      <c r="BP320" s="22" t="s">
        <v>4340</v>
      </c>
      <c r="BQ320" s="22" t="s">
        <v>4341</v>
      </c>
      <c r="BR320" s="22" t="s">
        <v>4342</v>
      </c>
      <c r="BS320" s="22" t="s">
        <v>4343</v>
      </c>
      <c r="BT320" s="22" t="s">
        <v>4344</v>
      </c>
      <c r="BU320" s="22" t="s">
        <v>4345</v>
      </c>
      <c r="BV320" s="22" t="s">
        <v>4346</v>
      </c>
      <c r="BW320" s="22" t="s">
        <v>4347</v>
      </c>
      <c r="BX320" s="22" t="s">
        <v>4348</v>
      </c>
      <c r="BY320" s="22" t="s">
        <v>4349</v>
      </c>
      <c r="BZ320" s="22" t="s">
        <v>4350</v>
      </c>
      <c r="CA320" s="22" t="s">
        <v>4351</v>
      </c>
      <c r="CB320" s="22" t="s">
        <v>4352</v>
      </c>
      <c r="CC320" s="22" t="s">
        <v>4353</v>
      </c>
      <c r="CD320" s="22" t="s">
        <v>4354</v>
      </c>
      <c r="CE320" s="22" t="s">
        <v>4355</v>
      </c>
      <c r="CF320" s="22" t="s">
        <v>4356</v>
      </c>
      <c r="CG320" s="22" t="s">
        <v>4357</v>
      </c>
      <c r="CH320" s="22" t="s">
        <v>4358</v>
      </c>
      <c r="CI320" s="22" t="s">
        <v>4359</v>
      </c>
      <c r="CJ320" s="22" t="s">
        <v>4360</v>
      </c>
      <c r="CK320" s="22" t="s">
        <v>4361</v>
      </c>
      <c r="CL320" s="22" t="s">
        <v>4362</v>
      </c>
      <c r="CM320" s="22" t="s">
        <v>4363</v>
      </c>
      <c r="CN320" s="22" t="s">
        <v>4364</v>
      </c>
      <c r="CO320" s="22" t="s">
        <v>4365</v>
      </c>
      <c r="CP320" s="22" t="s">
        <v>4366</v>
      </c>
      <c r="CQ320" s="22" t="s">
        <v>4367</v>
      </c>
      <c r="CR320" s="22" t="s">
        <v>4368</v>
      </c>
      <c r="CS320" s="22" t="s">
        <v>4369</v>
      </c>
      <c r="CT320" s="22" t="s">
        <v>4370</v>
      </c>
      <c r="CU320" s="22" t="s">
        <v>4371</v>
      </c>
      <c r="CV320" s="22" t="s">
        <v>4372</v>
      </c>
      <c r="CW320" s="22" t="s">
        <v>4373</v>
      </c>
      <c r="CX320" s="22" t="s">
        <v>4374</v>
      </c>
      <c r="CY320" s="22" t="s">
        <v>4375</v>
      </c>
      <c r="CZ320" s="22" t="s">
        <v>4376</v>
      </c>
      <c r="DA320" s="22" t="s">
        <v>4377</v>
      </c>
      <c r="DB320" s="22" t="s">
        <v>4378</v>
      </c>
      <c r="DC320" s="22" t="s">
        <v>4379</v>
      </c>
      <c r="DD320" s="22" t="s">
        <v>4380</v>
      </c>
      <c r="DE320" s="22" t="s">
        <v>4381</v>
      </c>
      <c r="DF320" s="22" t="s">
        <v>4382</v>
      </c>
      <c r="DG320" s="22" t="s">
        <v>4383</v>
      </c>
      <c r="DH320" s="22" t="s">
        <v>4384</v>
      </c>
      <c r="DI320" s="22" t="s">
        <v>4385</v>
      </c>
      <c r="DJ320" s="22" t="s">
        <v>4386</v>
      </c>
      <c r="DK320" s="22" t="s">
        <v>4387</v>
      </c>
      <c r="DL320" s="22" t="s">
        <v>4388</v>
      </c>
      <c r="DM320" s="22" t="s">
        <v>4389</v>
      </c>
      <c r="DN320" s="22" t="s">
        <v>4390</v>
      </c>
      <c r="DO320" s="22" t="s">
        <v>4391</v>
      </c>
      <c r="DP320" s="22" t="s">
        <v>4392</v>
      </c>
      <c r="DQ320" s="22" t="s">
        <v>4393</v>
      </c>
      <c r="DR320" s="22" t="s">
        <v>4394</v>
      </c>
      <c r="DS320" s="22" t="s">
        <v>4395</v>
      </c>
      <c r="DT320" s="22" t="s">
        <v>4396</v>
      </c>
      <c r="DU320" s="22" t="s">
        <v>4397</v>
      </c>
      <c r="DV320" s="22" t="s">
        <v>4398</v>
      </c>
      <c r="DW320" s="22" t="s">
        <v>4399</v>
      </c>
      <c r="DX320" s="22" t="s">
        <v>4400</v>
      </c>
      <c r="DY320" s="22" t="s">
        <v>4401</v>
      </c>
      <c r="DZ320" s="22" t="s">
        <v>4402</v>
      </c>
      <c r="EA320" s="22" t="s">
        <v>4403</v>
      </c>
      <c r="EB320" s="22" t="s">
        <v>4404</v>
      </c>
      <c r="EC320" s="22" t="s">
        <v>4405</v>
      </c>
      <c r="ED320" s="22" t="s">
        <v>4406</v>
      </c>
      <c r="EE320" s="22" t="s">
        <v>4407</v>
      </c>
      <c r="EF320" s="22" t="s">
        <v>4408</v>
      </c>
      <c r="EG320" s="22" t="s">
        <v>4409</v>
      </c>
      <c r="EH320" s="22" t="s">
        <v>4410</v>
      </c>
      <c r="EI320" s="22" t="s">
        <v>4411</v>
      </c>
      <c r="EJ320" s="22" t="s">
        <v>4412</v>
      </c>
      <c r="EK320" s="22" t="s">
        <v>4413</v>
      </c>
      <c r="EL320" s="22" t="s">
        <v>4414</v>
      </c>
      <c r="EM320" s="22" t="s">
        <v>4415</v>
      </c>
      <c r="EN320" s="22" t="s">
        <v>4416</v>
      </c>
      <c r="EO320" s="22" t="s">
        <v>4417</v>
      </c>
      <c r="EP320" s="22" t="s">
        <v>4418</v>
      </c>
      <c r="EQ320" s="22" t="s">
        <v>4419</v>
      </c>
      <c r="ER320" s="22" t="s">
        <v>4420</v>
      </c>
      <c r="ES320" s="22" t="s">
        <v>4421</v>
      </c>
      <c r="ET320" s="22" t="s">
        <v>4422</v>
      </c>
      <c r="EU320" s="22" t="s">
        <v>4423</v>
      </c>
      <c r="EV320" s="22" t="s">
        <v>4424</v>
      </c>
      <c r="EW320" s="22" t="s">
        <v>4425</v>
      </c>
      <c r="EX320" s="22" t="s">
        <v>4426</v>
      </c>
      <c r="EY320" s="22" t="s">
        <v>4427</v>
      </c>
      <c r="EZ320" s="22" t="s">
        <v>4428</v>
      </c>
      <c r="FA320" s="22" t="s">
        <v>3845</v>
      </c>
      <c r="FB320" s="22" t="s">
        <v>3848</v>
      </c>
    </row>
    <row r="321" spans="1:158" s="22" customFormat="1">
      <c r="A321" s="22">
        <v>222</v>
      </c>
      <c r="B321" s="22" t="s">
        <v>128</v>
      </c>
      <c r="C321" s="22" t="s">
        <v>4429</v>
      </c>
      <c r="D321" s="22" t="s">
        <v>3221</v>
      </c>
      <c r="E321" s="22">
        <v>2007</v>
      </c>
      <c r="F321" s="22" t="s">
        <v>4430</v>
      </c>
      <c r="G321" s="22" t="s">
        <v>4431</v>
      </c>
      <c r="H321" s="22" t="s">
        <v>4431</v>
      </c>
      <c r="I321" s="22" t="s">
        <v>4431</v>
      </c>
      <c r="J321" s="22">
        <v>1</v>
      </c>
      <c r="K321" s="22">
        <v>1</v>
      </c>
      <c r="L321" s="22">
        <v>1</v>
      </c>
      <c r="M321" s="22">
        <v>1</v>
      </c>
      <c r="N321" s="22">
        <v>1</v>
      </c>
      <c r="O321" s="22">
        <v>1</v>
      </c>
      <c r="P321" s="22">
        <v>1</v>
      </c>
      <c r="Q321" s="22">
        <v>1</v>
      </c>
      <c r="R321" s="22">
        <v>1</v>
      </c>
      <c r="S321" s="22">
        <v>1</v>
      </c>
      <c r="T321" s="22">
        <v>1</v>
      </c>
      <c r="U321" s="22">
        <v>1</v>
      </c>
      <c r="V321" s="22">
        <v>1</v>
      </c>
      <c r="W321" s="22">
        <v>1</v>
      </c>
      <c r="X321" s="22">
        <v>1</v>
      </c>
      <c r="Y321" s="22">
        <v>270</v>
      </c>
      <c r="Z321" s="22">
        <v>1</v>
      </c>
      <c r="AA321" s="22">
        <v>1</v>
      </c>
      <c r="AB321" s="22">
        <v>1</v>
      </c>
      <c r="AC321" s="22">
        <v>78</v>
      </c>
      <c r="AD321" s="22">
        <v>76</v>
      </c>
      <c r="AE321" s="22">
        <v>75</v>
      </c>
      <c r="AF321" s="22">
        <v>85</v>
      </c>
      <c r="AG321" s="22">
        <v>84.2</v>
      </c>
      <c r="AH321" s="22">
        <v>83.7</v>
      </c>
      <c r="AI321" s="22">
        <v>79</v>
      </c>
      <c r="AJ321" s="22">
        <v>78</v>
      </c>
      <c r="AK321" s="22">
        <v>83</v>
      </c>
      <c r="AL321" s="22">
        <v>85.1</v>
      </c>
      <c r="AM321" s="22">
        <v>21</v>
      </c>
      <c r="AN321" s="22">
        <v>22.6</v>
      </c>
      <c r="AO321" s="22">
        <v>24.3</v>
      </c>
      <c r="AP321" s="22">
        <v>22.6</v>
      </c>
      <c r="AQ321" s="22">
        <v>26.8</v>
      </c>
      <c r="AR321" s="22">
        <v>93.7</v>
      </c>
      <c r="AS321" s="22">
        <v>91.2</v>
      </c>
      <c r="AT321" s="22">
        <v>89.2</v>
      </c>
      <c r="AU321" s="22">
        <v>88.7</v>
      </c>
      <c r="AV321" s="22">
        <v>88.4</v>
      </c>
      <c r="AW321" s="22">
        <v>32</v>
      </c>
      <c r="AX321" s="22">
        <v>55</v>
      </c>
      <c r="AY321" s="22">
        <v>53.4</v>
      </c>
      <c r="AZ321" s="22">
        <v>54.1</v>
      </c>
      <c r="BA321" s="22">
        <v>44.5</v>
      </c>
      <c r="BB321" s="22">
        <v>53.6</v>
      </c>
      <c r="BC321" s="22">
        <v>55</v>
      </c>
      <c r="BD321" s="22">
        <v>53.3</v>
      </c>
      <c r="BE321" s="22">
        <v>52.7</v>
      </c>
      <c r="BF321" s="22">
        <v>55.9</v>
      </c>
      <c r="BG321" s="22">
        <v>84</v>
      </c>
      <c r="BH321" s="22">
        <v>85</v>
      </c>
      <c r="BI321" s="22">
        <v>55.9</v>
      </c>
      <c r="BJ321" s="22">
        <v>75.599999999999994</v>
      </c>
      <c r="BK321" s="22">
        <v>52</v>
      </c>
      <c r="BL321" s="22">
        <v>1.9</v>
      </c>
      <c r="BM321" s="22">
        <v>1.3</v>
      </c>
      <c r="BN321" s="22">
        <v>1.5</v>
      </c>
      <c r="BO321" s="22">
        <v>1.68</v>
      </c>
      <c r="BP321" s="22">
        <v>1.55</v>
      </c>
      <c r="BQ321" s="22">
        <v>44.9</v>
      </c>
      <c r="BR321" s="22">
        <v>53.8</v>
      </c>
      <c r="BS321" s="22">
        <v>63.9</v>
      </c>
      <c r="BT321" s="22">
        <v>65</v>
      </c>
      <c r="BU321" s="22">
        <v>67.599999999999994</v>
      </c>
      <c r="BV321" s="22">
        <v>4733</v>
      </c>
      <c r="BW321" s="22">
        <v>5455</v>
      </c>
      <c r="BX321" s="22">
        <v>8290</v>
      </c>
      <c r="BY321" s="22">
        <v>7275</v>
      </c>
      <c r="BZ321" s="22">
        <v>3992</v>
      </c>
      <c r="CA321" s="22">
        <v>2968</v>
      </c>
      <c r="CB321" s="22">
        <v>2.9</v>
      </c>
      <c r="CC321" s="22">
        <v>3.4</v>
      </c>
      <c r="CD321" s="22">
        <v>3.6</v>
      </c>
      <c r="CE321" s="22">
        <v>3.6</v>
      </c>
      <c r="CF321" s="22">
        <v>3.1</v>
      </c>
      <c r="CG321" s="22">
        <v>2.9</v>
      </c>
      <c r="CH321" s="22">
        <v>1.7</v>
      </c>
      <c r="CI321" s="22">
        <v>3.7</v>
      </c>
      <c r="CJ321" s="22">
        <v>3.6</v>
      </c>
      <c r="CK321" s="22">
        <v>2.7</v>
      </c>
      <c r="CL321" s="22">
        <v>2.4</v>
      </c>
      <c r="CM321" s="22">
        <v>2.7</v>
      </c>
      <c r="CN321" s="22">
        <v>20036</v>
      </c>
      <c r="CO321" s="22">
        <v>18274</v>
      </c>
      <c r="CP321" s="22">
        <v>16759</v>
      </c>
      <c r="CQ321" s="22">
        <v>17615</v>
      </c>
      <c r="CR321" s="22">
        <v>10380</v>
      </c>
      <c r="CS321" s="22">
        <v>10700</v>
      </c>
      <c r="CT321" s="22">
        <v>1728</v>
      </c>
      <c r="CU321" s="22">
        <v>1675</v>
      </c>
      <c r="CV321" s="22">
        <v>1649</v>
      </c>
      <c r="CW321" s="22">
        <v>1510</v>
      </c>
      <c r="CX321" s="22">
        <v>1508</v>
      </c>
      <c r="CY321" s="22">
        <v>1587</v>
      </c>
      <c r="CZ321" s="22">
        <v>70</v>
      </c>
      <c r="DA321" s="22">
        <v>85</v>
      </c>
      <c r="DB321" s="22">
        <v>85</v>
      </c>
      <c r="DC321" s="22">
        <v>87.5</v>
      </c>
      <c r="DD321" s="22">
        <v>84.7</v>
      </c>
      <c r="DE321" s="22">
        <v>73.8</v>
      </c>
      <c r="DF321" s="22">
        <v>61.6</v>
      </c>
      <c r="DG321" s="22">
        <v>65.5</v>
      </c>
      <c r="DH321" s="22">
        <v>74.099999999999994</v>
      </c>
      <c r="DI321" s="22">
        <v>62.7</v>
      </c>
      <c r="DJ321" s="22">
        <v>58.4</v>
      </c>
      <c r="DK321" s="22">
        <v>50.9</v>
      </c>
      <c r="DL321" s="22">
        <v>8.6999999999999993</v>
      </c>
      <c r="DM321" s="22">
        <v>9.3000000000000007</v>
      </c>
      <c r="DN321" s="22">
        <v>9.1</v>
      </c>
      <c r="DO321" s="22">
        <v>8.1999999999999993</v>
      </c>
      <c r="DP321" s="22">
        <v>15</v>
      </c>
      <c r="DQ321" s="22">
        <v>18</v>
      </c>
      <c r="DR321" s="22">
        <v>10.199999999999999</v>
      </c>
      <c r="DS321" s="22">
        <v>11.5</v>
      </c>
      <c r="DT321" s="22">
        <v>11.2</v>
      </c>
      <c r="DU321" s="22">
        <v>11.9</v>
      </c>
      <c r="DV321" s="22">
        <v>14.5</v>
      </c>
      <c r="DW321" s="22">
        <v>14</v>
      </c>
      <c r="DX321" s="22">
        <v>8.1</v>
      </c>
      <c r="DY321" s="22">
        <v>5.9</v>
      </c>
      <c r="DZ321" s="22">
        <v>6.9</v>
      </c>
      <c r="EA321" s="22">
        <v>5.4</v>
      </c>
      <c r="EB321" s="22">
        <v>6.6</v>
      </c>
      <c r="EC321" s="22">
        <v>7</v>
      </c>
      <c r="ED321" s="22">
        <v>40.9</v>
      </c>
      <c r="EE321" s="22">
        <v>35.4</v>
      </c>
      <c r="EF321" s="22">
        <v>37.9</v>
      </c>
      <c r="EG321" s="22">
        <v>36</v>
      </c>
      <c r="EH321" s="22">
        <v>40</v>
      </c>
      <c r="EI321" s="22">
        <v>62.3</v>
      </c>
      <c r="EJ321" s="22">
        <v>32.799999999999997</v>
      </c>
      <c r="EK321" s="22">
        <v>39.5</v>
      </c>
      <c r="EL321" s="22">
        <v>26.3</v>
      </c>
      <c r="EM321" s="22">
        <v>40</v>
      </c>
      <c r="EN321" s="22">
        <v>61</v>
      </c>
      <c r="EO321" s="22">
        <v>3</v>
      </c>
      <c r="EP321" s="22">
        <v>1.2</v>
      </c>
      <c r="EQ321" s="22">
        <v>3.1</v>
      </c>
      <c r="ER321" s="22">
        <v>3.6</v>
      </c>
      <c r="ES321" s="22">
        <v>8</v>
      </c>
      <c r="ET321" s="22">
        <v>2.2000000000000002</v>
      </c>
      <c r="EU321" s="22">
        <v>6.3</v>
      </c>
      <c r="EV321" s="22">
        <v>8.1</v>
      </c>
      <c r="EW321" s="22">
        <v>10.5</v>
      </c>
      <c r="EX321" s="22">
        <v>13.5</v>
      </c>
      <c r="EY321" s="22">
        <v>19</v>
      </c>
      <c r="EZ321" s="22">
        <v>25.4</v>
      </c>
      <c r="FA321" s="22">
        <v>43.5</v>
      </c>
      <c r="FB321" s="22">
        <v>57.6</v>
      </c>
    </row>
    <row r="322" spans="1:158" s="22" customFormat="1">
      <c r="A322" s="22" t="s">
        <v>200</v>
      </c>
    </row>
    <row r="323" spans="1:158" ht="15.75" customHeight="1">
      <c r="J323" s="17" t="s">
        <v>4432</v>
      </c>
      <c r="K323" s="17" t="s">
        <v>4433</v>
      </c>
      <c r="L323" s="17" t="s">
        <v>4434</v>
      </c>
      <c r="M323" s="17" t="s">
        <v>4435</v>
      </c>
      <c r="N323" s="17" t="s">
        <v>4436</v>
      </c>
      <c r="O323" s="17" t="s">
        <v>4437</v>
      </c>
      <c r="P323" s="21" t="s">
        <v>4438</v>
      </c>
      <c r="Q323" s="17" t="s">
        <v>4439</v>
      </c>
      <c r="R323" s="17" t="s">
        <v>4440</v>
      </c>
      <c r="S323" s="17" t="s">
        <v>4441</v>
      </c>
      <c r="T323" s="17" t="s">
        <v>4442</v>
      </c>
      <c r="U323" s="17" t="s">
        <v>4443</v>
      </c>
      <c r="V323" s="17" t="s">
        <v>4444</v>
      </c>
      <c r="W323" s="17" t="s">
        <v>4445</v>
      </c>
      <c r="X323" s="17" t="s">
        <v>4446</v>
      </c>
      <c r="Y323" s="17" t="s">
        <v>4447</v>
      </c>
      <c r="Z323" s="17" t="s">
        <v>4448</v>
      </c>
      <c r="AA323" s="16" t="s">
        <v>4449</v>
      </c>
      <c r="AB323" s="16" t="s">
        <v>4450</v>
      </c>
      <c r="AC323" s="16" t="s">
        <v>4451</v>
      </c>
      <c r="AD323" s="21" t="s">
        <v>4452</v>
      </c>
      <c r="AE323" s="21" t="s">
        <v>4453</v>
      </c>
      <c r="AF323" s="16" t="s">
        <v>4454</v>
      </c>
      <c r="AG323" s="16" t="s">
        <v>4455</v>
      </c>
      <c r="AH323" s="16" t="s">
        <v>4456</v>
      </c>
      <c r="AI323" s="16" t="s">
        <v>4457</v>
      </c>
      <c r="AJ323" s="16" t="s">
        <v>4458</v>
      </c>
      <c r="AK323" s="16" t="s">
        <v>4459</v>
      </c>
      <c r="AL323" s="16" t="s">
        <v>4460</v>
      </c>
      <c r="AM323" s="16" t="s">
        <v>4461</v>
      </c>
      <c r="AN323" s="16" t="s">
        <v>4462</v>
      </c>
      <c r="AO323" s="16" t="s">
        <v>4463</v>
      </c>
      <c r="AP323" s="16" t="s">
        <v>4464</v>
      </c>
      <c r="AQ323" s="16" t="s">
        <v>4465</v>
      </c>
      <c r="AR323" s="16" t="s">
        <v>4466</v>
      </c>
      <c r="AS323" s="16" t="s">
        <v>4467</v>
      </c>
      <c r="AT323" s="16" t="s">
        <v>4468</v>
      </c>
      <c r="AU323" s="16" t="s">
        <v>4469</v>
      </c>
      <c r="AV323" s="16" t="s">
        <v>4470</v>
      </c>
      <c r="AW323" s="16" t="s">
        <v>4471</v>
      </c>
      <c r="AX323" s="16" t="s">
        <v>4472</v>
      </c>
      <c r="AY323" s="16" t="s">
        <v>4473</v>
      </c>
      <c r="AZ323" s="16" t="s">
        <v>4474</v>
      </c>
      <c r="BA323" s="16" t="s">
        <v>4475</v>
      </c>
      <c r="BB323" s="16" t="s">
        <v>4476</v>
      </c>
      <c r="BC323" s="16" t="s">
        <v>4477</v>
      </c>
      <c r="BD323" s="16" t="s">
        <v>4478</v>
      </c>
      <c r="BE323" s="16" t="s">
        <v>4479</v>
      </c>
      <c r="BF323" s="16" t="s">
        <v>4480</v>
      </c>
      <c r="BG323" s="16" t="s">
        <v>4481</v>
      </c>
      <c r="BH323" s="16" t="s">
        <v>4482</v>
      </c>
      <c r="BI323" s="16" t="s">
        <v>4483</v>
      </c>
      <c r="BJ323" s="16" t="s">
        <v>4484</v>
      </c>
      <c r="BK323" s="16" t="s">
        <v>4485</v>
      </c>
      <c r="BL323" s="16" t="s">
        <v>3848</v>
      </c>
      <c r="BM323" s="16" t="s">
        <v>4486</v>
      </c>
      <c r="BN323" s="16" t="s">
        <v>4487</v>
      </c>
      <c r="BO323" s="16" t="s">
        <v>4488</v>
      </c>
      <c r="BP323" s="16" t="s">
        <v>4489</v>
      </c>
      <c r="BQ323" s="16" t="s">
        <v>4490</v>
      </c>
    </row>
    <row r="324" spans="1:158" ht="15.75" customHeight="1">
      <c r="A324" s="17">
        <v>223</v>
      </c>
      <c r="B324" s="16" t="s">
        <v>195</v>
      </c>
      <c r="C324" s="17" t="s">
        <v>4491</v>
      </c>
      <c r="D324" s="17" t="s">
        <v>4492</v>
      </c>
      <c r="E324" s="17">
        <v>2007</v>
      </c>
      <c r="F324" s="17" t="s">
        <v>4493</v>
      </c>
      <c r="G324" s="17" t="s">
        <v>4494</v>
      </c>
      <c r="H324" s="17" t="s">
        <v>4494</v>
      </c>
      <c r="I324" s="17" t="s">
        <v>4494</v>
      </c>
      <c r="J324" s="17">
        <v>1</v>
      </c>
      <c r="K324" s="17">
        <v>1</v>
      </c>
      <c r="L324" s="17">
        <v>1</v>
      </c>
      <c r="M324" s="17">
        <v>1</v>
      </c>
      <c r="N324" s="17">
        <v>1</v>
      </c>
      <c r="O324" s="17">
        <v>1</v>
      </c>
      <c r="P324" s="17">
        <v>1</v>
      </c>
      <c r="Q324" s="17">
        <v>1</v>
      </c>
      <c r="R324" s="17">
        <v>1</v>
      </c>
      <c r="S324" s="17">
        <v>1</v>
      </c>
      <c r="T324" s="17">
        <v>1</v>
      </c>
      <c r="U324" s="17">
        <v>1</v>
      </c>
      <c r="V324" s="17">
        <v>1</v>
      </c>
      <c r="W324" s="17">
        <v>1</v>
      </c>
      <c r="X324" s="17">
        <v>1</v>
      </c>
      <c r="Y324" s="17">
        <v>1</v>
      </c>
      <c r="Z324" s="17">
        <v>1</v>
      </c>
      <c r="AA324" s="16">
        <v>1</v>
      </c>
      <c r="AB324" s="16">
        <v>1</v>
      </c>
      <c r="AC324" s="16">
        <v>1</v>
      </c>
      <c r="AD324" s="16">
        <v>1</v>
      </c>
      <c r="AE324" s="16">
        <v>20</v>
      </c>
      <c r="AF324" s="16">
        <v>5</v>
      </c>
      <c r="AG324" s="16">
        <v>39</v>
      </c>
      <c r="AH324" s="16">
        <v>3</v>
      </c>
      <c r="AI324" s="16">
        <v>15</v>
      </c>
      <c r="AJ324" s="16">
        <v>4500000</v>
      </c>
      <c r="AK324" s="16">
        <v>900</v>
      </c>
      <c r="AL324" s="16">
        <v>828000</v>
      </c>
      <c r="AM324" s="16">
        <v>1300</v>
      </c>
      <c r="AN324" s="16">
        <v>326</v>
      </c>
      <c r="AO324" s="16">
        <v>5.5</v>
      </c>
      <c r="AP324" s="16">
        <v>45</v>
      </c>
      <c r="AQ324" s="16">
        <v>24</v>
      </c>
      <c r="AR324" s="16">
        <v>79.900000000000006</v>
      </c>
      <c r="AS324" s="16">
        <v>27</v>
      </c>
      <c r="AT324" s="16">
        <v>21.6</v>
      </c>
      <c r="AU324" s="16">
        <v>26.3</v>
      </c>
      <c r="AV324" s="16">
        <v>60</v>
      </c>
      <c r="AW324" s="16">
        <v>5.3</v>
      </c>
      <c r="AX324" s="16">
        <v>8</v>
      </c>
      <c r="AY324" s="16">
        <v>147</v>
      </c>
      <c r="AZ324" s="16">
        <v>116</v>
      </c>
      <c r="BA324" s="16">
        <v>342</v>
      </c>
      <c r="BB324" s="16">
        <v>171</v>
      </c>
      <c r="BC324" s="16">
        <v>193</v>
      </c>
      <c r="BD324" s="16">
        <v>10</v>
      </c>
      <c r="BE324" s="16">
        <v>1</v>
      </c>
      <c r="BF324" s="16">
        <v>1</v>
      </c>
      <c r="BG324" s="16">
        <v>85</v>
      </c>
      <c r="BH324" s="16">
        <v>10</v>
      </c>
      <c r="BI324" s="16">
        <v>80</v>
      </c>
      <c r="BJ324" s="16">
        <v>4</v>
      </c>
      <c r="BK324" s="16">
        <v>3</v>
      </c>
      <c r="BL324" s="16">
        <v>67</v>
      </c>
      <c r="BM324" s="16">
        <v>42.7</v>
      </c>
      <c r="BN324" s="16">
        <v>14.9</v>
      </c>
      <c r="BO324" s="16">
        <v>14.7</v>
      </c>
      <c r="BP324" s="16">
        <v>6.5</v>
      </c>
      <c r="BQ324" s="16">
        <v>78.8</v>
      </c>
      <c r="CI324" s="17"/>
    </row>
    <row r="325" spans="1:158" ht="15.75" customHeight="1">
      <c r="A325" s="17" t="s">
        <v>9</v>
      </c>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158" ht="15.75" customHeight="1">
      <c r="A326" s="17"/>
      <c r="B326" s="17"/>
      <c r="C326" s="17"/>
      <c r="D326" s="17"/>
      <c r="E326" s="17"/>
      <c r="F326" s="17"/>
      <c r="G326" s="17"/>
      <c r="H326" s="17"/>
      <c r="I326" s="17"/>
      <c r="J326" s="17" t="s">
        <v>4495</v>
      </c>
      <c r="K326" s="17" t="s">
        <v>4496</v>
      </c>
      <c r="L326" s="17" t="s">
        <v>4497</v>
      </c>
      <c r="M326" s="17" t="s">
        <v>4498</v>
      </c>
      <c r="N326" s="17" t="s">
        <v>4499</v>
      </c>
      <c r="O326" s="17" t="s">
        <v>4500</v>
      </c>
      <c r="P326" s="17" t="s">
        <v>4501</v>
      </c>
      <c r="Q326" s="17" t="s">
        <v>4502</v>
      </c>
      <c r="R326" s="17" t="s">
        <v>4503</v>
      </c>
      <c r="S326" s="17" t="s">
        <v>4504</v>
      </c>
      <c r="T326" s="17" t="s">
        <v>4505</v>
      </c>
      <c r="U326" s="17" t="s">
        <v>4506</v>
      </c>
      <c r="V326" s="17" t="s">
        <v>4507</v>
      </c>
      <c r="W326" s="17" t="s">
        <v>4508</v>
      </c>
      <c r="X326" s="17" t="s">
        <v>4509</v>
      </c>
      <c r="Y326" s="17" t="s">
        <v>4510</v>
      </c>
      <c r="Z326" s="17" t="s">
        <v>4511</v>
      </c>
      <c r="AA326" s="17" t="s">
        <v>4512</v>
      </c>
      <c r="AB326" s="17" t="s">
        <v>4513</v>
      </c>
      <c r="AC326" s="17" t="s">
        <v>4514</v>
      </c>
      <c r="AD326" s="17" t="s">
        <v>4515</v>
      </c>
      <c r="AE326" s="17" t="s">
        <v>4516</v>
      </c>
      <c r="AF326" s="17" t="s">
        <v>4517</v>
      </c>
      <c r="AG326" s="17" t="s">
        <v>4518</v>
      </c>
      <c r="AH326" s="17" t="s">
        <v>4519</v>
      </c>
      <c r="AI326" s="17" t="s">
        <v>4520</v>
      </c>
      <c r="AJ326" s="16" t="s">
        <v>4521</v>
      </c>
      <c r="AK326" s="16" t="s">
        <v>4522</v>
      </c>
      <c r="AL326" s="16" t="s">
        <v>4523</v>
      </c>
      <c r="AM326" s="16" t="s">
        <v>4524</v>
      </c>
      <c r="AN326" s="16" t="s">
        <v>4525</v>
      </c>
      <c r="AO326" s="16" t="s">
        <v>4526</v>
      </c>
      <c r="AP326" s="16" t="s">
        <v>4527</v>
      </c>
      <c r="AQ326" s="16" t="s">
        <v>4528</v>
      </c>
      <c r="AR326" s="16" t="s">
        <v>4529</v>
      </c>
      <c r="AS326" s="16" t="s">
        <v>4530</v>
      </c>
      <c r="AT326" s="16" t="s">
        <v>4531</v>
      </c>
      <c r="AU326" s="16" t="s">
        <v>4532</v>
      </c>
      <c r="AV326" s="16" t="s">
        <v>4533</v>
      </c>
      <c r="AW326" s="16" t="s">
        <v>4534</v>
      </c>
      <c r="AX326" s="16" t="s">
        <v>4535</v>
      </c>
      <c r="AY326" s="16" t="s">
        <v>4536</v>
      </c>
      <c r="AZ326" s="16" t="s">
        <v>4537</v>
      </c>
      <c r="BA326" s="16" t="s">
        <v>4538</v>
      </c>
      <c r="BB326" s="16" t="s">
        <v>4539</v>
      </c>
      <c r="BC326" s="16" t="s">
        <v>4540</v>
      </c>
      <c r="BD326" s="16" t="s">
        <v>4541</v>
      </c>
      <c r="BE326" s="16" t="s">
        <v>4542</v>
      </c>
      <c r="BF326" s="16" t="s">
        <v>4543</v>
      </c>
      <c r="BG326" s="16" t="s">
        <v>4544</v>
      </c>
      <c r="BH326" s="16" t="s">
        <v>4545</v>
      </c>
      <c r="BI326" s="16" t="s">
        <v>4546</v>
      </c>
      <c r="BJ326" s="16" t="s">
        <v>4547</v>
      </c>
      <c r="BK326" s="16" t="s">
        <v>4548</v>
      </c>
      <c r="BL326" s="16" t="s">
        <v>4549</v>
      </c>
      <c r="BM326" s="16" t="s">
        <v>4550</v>
      </c>
      <c r="BN326" s="16" t="s">
        <v>4550</v>
      </c>
      <c r="BO326" s="16" t="s">
        <v>4550</v>
      </c>
      <c r="BP326" s="16" t="s">
        <v>4551</v>
      </c>
      <c r="BQ326" s="16" t="s">
        <v>4552</v>
      </c>
      <c r="BR326" s="16" t="s">
        <v>4553</v>
      </c>
      <c r="BS326" s="16" t="s">
        <v>4554</v>
      </c>
      <c r="BT326" s="16" t="s">
        <v>4555</v>
      </c>
      <c r="BU326" s="16" t="s">
        <v>4556</v>
      </c>
      <c r="BV326" s="16" t="s">
        <v>4557</v>
      </c>
      <c r="BW326" s="16" t="s">
        <v>4558</v>
      </c>
      <c r="BX326" s="16" t="s">
        <v>4559</v>
      </c>
      <c r="BY326" s="16" t="s">
        <v>4560</v>
      </c>
      <c r="BZ326" s="16" t="s">
        <v>4561</v>
      </c>
      <c r="CA326" s="16" t="s">
        <v>4562</v>
      </c>
      <c r="CB326" s="16" t="s">
        <v>4563</v>
      </c>
    </row>
    <row r="327" spans="1:158" ht="15.75" customHeight="1">
      <c r="A327" s="17">
        <v>224</v>
      </c>
      <c r="B327" s="16" t="s">
        <v>195</v>
      </c>
      <c r="C327" s="17" t="s">
        <v>4564</v>
      </c>
      <c r="D327" s="17" t="s">
        <v>4565</v>
      </c>
      <c r="E327" s="17">
        <v>2007</v>
      </c>
      <c r="F327" s="17" t="s">
        <v>4566</v>
      </c>
      <c r="G327" s="17" t="s">
        <v>4567</v>
      </c>
      <c r="H327" s="17" t="s">
        <v>4567</v>
      </c>
      <c r="I327" s="17" t="s">
        <v>4567</v>
      </c>
      <c r="J327" s="17">
        <v>1</v>
      </c>
      <c r="K327" s="17">
        <v>5</v>
      </c>
      <c r="L327" s="17">
        <v>1</v>
      </c>
      <c r="M327" s="17">
        <v>1</v>
      </c>
      <c r="N327" s="17">
        <v>1</v>
      </c>
      <c r="O327" s="17">
        <v>1</v>
      </c>
      <c r="P327" s="17">
        <v>2</v>
      </c>
      <c r="Q327" s="17">
        <v>1</v>
      </c>
      <c r="R327" s="17">
        <v>1</v>
      </c>
      <c r="S327" s="17">
        <v>1</v>
      </c>
      <c r="T327" s="17">
        <v>1</v>
      </c>
      <c r="U327" s="17">
        <v>4</v>
      </c>
      <c r="V327" s="17">
        <v>1</v>
      </c>
      <c r="W327" s="17">
        <v>1</v>
      </c>
      <c r="X327" s="17">
        <v>1</v>
      </c>
      <c r="Y327" s="17">
        <v>1</v>
      </c>
      <c r="Z327" s="17">
        <v>1</v>
      </c>
      <c r="AA327" s="16">
        <v>1</v>
      </c>
      <c r="AB327" s="16">
        <v>4</v>
      </c>
      <c r="AC327" s="16">
        <v>1</v>
      </c>
      <c r="AD327" s="16">
        <v>1</v>
      </c>
      <c r="AE327" s="16">
        <v>1</v>
      </c>
      <c r="AF327" s="16">
        <v>1</v>
      </c>
      <c r="AG327" s="16">
        <v>1</v>
      </c>
      <c r="AH327" s="16">
        <v>1</v>
      </c>
      <c r="AI327" s="16">
        <v>1</v>
      </c>
      <c r="AJ327" s="16">
        <v>1</v>
      </c>
      <c r="AK327" s="16">
        <v>1</v>
      </c>
      <c r="AL327" s="16">
        <v>1</v>
      </c>
      <c r="AM327" s="16">
        <v>1</v>
      </c>
      <c r="AN327" s="16">
        <v>1</v>
      </c>
      <c r="AO327" s="16">
        <v>1</v>
      </c>
      <c r="AP327" s="16">
        <v>1</v>
      </c>
      <c r="AQ327" s="16">
        <v>1</v>
      </c>
      <c r="AR327" s="16">
        <v>1</v>
      </c>
      <c r="AS327" s="16">
        <v>1</v>
      </c>
      <c r="AT327" s="16">
        <v>1</v>
      </c>
      <c r="AU327" s="16">
        <v>72</v>
      </c>
      <c r="AV327" s="16">
        <v>1</v>
      </c>
      <c r="AW327" s="16">
        <v>1</v>
      </c>
      <c r="AX327" s="16">
        <v>5.6</v>
      </c>
      <c r="AY327" s="16">
        <v>3.2</v>
      </c>
      <c r="AZ327" s="16">
        <v>8.1999999999999993</v>
      </c>
      <c r="BA327" s="16">
        <v>14.3</v>
      </c>
      <c r="BB327" s="16">
        <v>25.5</v>
      </c>
      <c r="BC327" s="16">
        <v>81</v>
      </c>
      <c r="BD327" s="16">
        <v>92</v>
      </c>
      <c r="BE327" s="16">
        <v>54</v>
      </c>
      <c r="BF327" s="16">
        <v>2.9</v>
      </c>
      <c r="BG327" s="16">
        <v>2.4</v>
      </c>
      <c r="BH327" s="16">
        <v>29.9</v>
      </c>
      <c r="BI327" s="16">
        <v>22.8</v>
      </c>
      <c r="BJ327" s="16">
        <v>55</v>
      </c>
      <c r="BK327" s="16">
        <v>2.802</v>
      </c>
      <c r="BL327" s="16">
        <v>81000</v>
      </c>
      <c r="BM327" s="16">
        <v>35.1</v>
      </c>
      <c r="BN327" s="16">
        <v>45.1</v>
      </c>
      <c r="BO327" s="16">
        <v>35.1</v>
      </c>
      <c r="BP327" s="90">
        <v>4.3750000000000004E-2</v>
      </c>
      <c r="BQ327" s="16">
        <v>20</v>
      </c>
      <c r="BR327" s="16">
        <v>24</v>
      </c>
      <c r="BS327" s="16">
        <v>5.4</v>
      </c>
      <c r="BT327" s="23">
        <v>1450</v>
      </c>
      <c r="BU327" s="16">
        <v>9170</v>
      </c>
      <c r="BV327" s="16">
        <v>17.899999999999999</v>
      </c>
      <c r="BW327" s="16">
        <v>46.4</v>
      </c>
      <c r="BX327" s="16">
        <v>51.7</v>
      </c>
      <c r="BY327" s="16">
        <v>1</v>
      </c>
      <c r="BZ327" s="16">
        <v>1</v>
      </c>
      <c r="CA327" s="16">
        <v>1368.41</v>
      </c>
      <c r="CB327" s="16">
        <v>375</v>
      </c>
    </row>
    <row r="328" spans="1:158" ht="15.95" customHeight="1">
      <c r="A328" s="17" t="s">
        <v>9</v>
      </c>
      <c r="C328" s="17"/>
      <c r="D328" s="17"/>
      <c r="E328" s="17"/>
      <c r="F328" s="17"/>
      <c r="G328" s="17"/>
      <c r="H328" s="17"/>
      <c r="I328" s="17"/>
      <c r="J328" s="17"/>
      <c r="K328" s="17"/>
      <c r="L328" s="17"/>
      <c r="M328" s="17"/>
      <c r="N328" s="17"/>
      <c r="O328" s="17"/>
      <c r="P328" s="17" t="s">
        <v>4568</v>
      </c>
      <c r="Q328" s="17"/>
      <c r="R328" s="17"/>
      <c r="S328" s="17"/>
      <c r="T328" s="17"/>
      <c r="U328" s="17"/>
      <c r="V328" s="17"/>
      <c r="W328" s="17"/>
      <c r="X328" s="17"/>
      <c r="Y328" s="17"/>
      <c r="Z328" s="17"/>
      <c r="AC328" s="16" t="s">
        <v>4569</v>
      </c>
      <c r="BM328" s="16" t="s">
        <v>4570</v>
      </c>
      <c r="BN328" s="16" t="s">
        <v>4571</v>
      </c>
      <c r="BO328" s="16" t="s">
        <v>4572</v>
      </c>
    </row>
    <row r="329" spans="1:158" s="22" customFormat="1">
      <c r="J329" s="22" t="s">
        <v>4573</v>
      </c>
      <c r="K329" s="22" t="s">
        <v>4574</v>
      </c>
      <c r="L329" s="22" t="s">
        <v>4575</v>
      </c>
      <c r="M329" s="22" t="s">
        <v>4576</v>
      </c>
      <c r="N329" s="22" t="s">
        <v>4577</v>
      </c>
      <c r="O329" s="22" t="s">
        <v>4578</v>
      </c>
      <c r="P329" s="22" t="s">
        <v>4579</v>
      </c>
      <c r="Q329" s="22" t="s">
        <v>4580</v>
      </c>
      <c r="R329" s="22" t="s">
        <v>4581</v>
      </c>
      <c r="S329" s="22" t="s">
        <v>4582</v>
      </c>
      <c r="T329" s="22" t="s">
        <v>4583</v>
      </c>
      <c r="U329" s="22" t="s">
        <v>4584</v>
      </c>
      <c r="V329" s="22" t="s">
        <v>4585</v>
      </c>
      <c r="W329" s="22" t="s">
        <v>4586</v>
      </c>
      <c r="X329" s="22" t="s">
        <v>4587</v>
      </c>
      <c r="Y329" s="22" t="s">
        <v>4588</v>
      </c>
      <c r="Z329" s="22" t="s">
        <v>4589</v>
      </c>
      <c r="AA329" s="22" t="s">
        <v>4590</v>
      </c>
      <c r="AB329" s="22" t="s">
        <v>4591</v>
      </c>
      <c r="AC329" s="22" t="s">
        <v>4592</v>
      </c>
      <c r="AD329" s="22" t="s">
        <v>4593</v>
      </c>
      <c r="AE329" s="22" t="s">
        <v>4594</v>
      </c>
      <c r="AF329" s="22" t="s">
        <v>4595</v>
      </c>
      <c r="AG329" s="22" t="s">
        <v>4596</v>
      </c>
      <c r="AH329" s="22" t="s">
        <v>4597</v>
      </c>
      <c r="AI329" s="22" t="s">
        <v>4598</v>
      </c>
      <c r="AJ329" s="22" t="s">
        <v>4599</v>
      </c>
      <c r="AK329" s="22" t="s">
        <v>4600</v>
      </c>
    </row>
    <row r="330" spans="1:158" s="22" customFormat="1">
      <c r="A330" s="22">
        <v>227</v>
      </c>
      <c r="B330" s="22" t="s">
        <v>195</v>
      </c>
      <c r="C330" s="22" t="s">
        <v>4601</v>
      </c>
      <c r="D330" s="22" t="s">
        <v>4602</v>
      </c>
      <c r="E330" s="22">
        <v>2005</v>
      </c>
      <c r="F330" s="22" t="s">
        <v>4603</v>
      </c>
      <c r="G330" s="22" t="s">
        <v>580</v>
      </c>
      <c r="H330" s="22" t="s">
        <v>580</v>
      </c>
      <c r="I330" s="22" t="s">
        <v>580</v>
      </c>
      <c r="J330" s="11">
        <v>329</v>
      </c>
      <c r="K330" s="11">
        <v>656</v>
      </c>
      <c r="L330" s="11">
        <v>43</v>
      </c>
      <c r="M330" s="11">
        <v>3143</v>
      </c>
      <c r="N330" s="11">
        <v>2573</v>
      </c>
      <c r="O330" s="11">
        <v>498</v>
      </c>
      <c r="P330" s="11">
        <v>19</v>
      </c>
      <c r="Q330" s="11">
        <v>35</v>
      </c>
      <c r="R330" s="11">
        <v>2</v>
      </c>
      <c r="S330" s="11">
        <v>3292</v>
      </c>
      <c r="T330" s="11">
        <v>2963</v>
      </c>
      <c r="U330" s="11">
        <v>2723</v>
      </c>
      <c r="V330" s="11">
        <v>57</v>
      </c>
      <c r="W330" s="11">
        <v>9</v>
      </c>
      <c r="X330" s="11">
        <v>5814</v>
      </c>
      <c r="Y330" s="11">
        <v>300</v>
      </c>
      <c r="Z330" s="11">
        <v>440</v>
      </c>
      <c r="AA330" s="11">
        <v>2080</v>
      </c>
      <c r="AB330" s="13">
        <v>794900</v>
      </c>
      <c r="AC330" s="13">
        <v>42</v>
      </c>
      <c r="AD330" s="11">
        <v>42</v>
      </c>
      <c r="AE330" s="11">
        <v>2014</v>
      </c>
      <c r="AF330" s="13">
        <v>794900</v>
      </c>
      <c r="AG330" s="22">
        <v>22.96</v>
      </c>
      <c r="AH330" s="22">
        <v>3.2</v>
      </c>
      <c r="AI330" s="29">
        <v>2.5</v>
      </c>
      <c r="AJ330" s="22">
        <v>18.61</v>
      </c>
      <c r="AK330" s="22">
        <v>4.3499999999999996</v>
      </c>
    </row>
    <row r="331" spans="1:158" s="22" customFormat="1">
      <c r="A331" s="22" t="s">
        <v>9</v>
      </c>
      <c r="C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3"/>
      <c r="AC331" s="13"/>
      <c r="AD331" s="11"/>
      <c r="AE331" s="11"/>
      <c r="AF331" s="13"/>
      <c r="AI331" s="29"/>
    </row>
    <row r="332" spans="1:158" s="22" customFormat="1">
      <c r="C332" s="11"/>
      <c r="F332" s="11"/>
      <c r="G332" s="11"/>
      <c r="H332" s="11"/>
      <c r="I332" s="11"/>
      <c r="J332" s="22" t="s">
        <v>4604</v>
      </c>
      <c r="K332" s="22" t="s">
        <v>4605</v>
      </c>
      <c r="L332" s="22" t="s">
        <v>4606</v>
      </c>
      <c r="M332" s="22" t="s">
        <v>4607</v>
      </c>
      <c r="N332" s="22" t="s">
        <v>4608</v>
      </c>
      <c r="O332" s="22" t="s">
        <v>4609</v>
      </c>
      <c r="P332" s="22" t="s">
        <v>4610</v>
      </c>
      <c r="Q332" s="22" t="s">
        <v>4611</v>
      </c>
      <c r="R332" s="22" t="s">
        <v>4612</v>
      </c>
      <c r="S332" s="22" t="s">
        <v>4613</v>
      </c>
      <c r="T332" s="22" t="s">
        <v>4614</v>
      </c>
      <c r="U332" s="22" t="s">
        <v>4615</v>
      </c>
      <c r="V332" s="22" t="s">
        <v>4616</v>
      </c>
      <c r="W332" s="22" t="s">
        <v>4617</v>
      </c>
      <c r="X332" s="22" t="s">
        <v>4618</v>
      </c>
      <c r="Y332" s="22" t="s">
        <v>4619</v>
      </c>
      <c r="Z332" s="22" t="s">
        <v>4620</v>
      </c>
      <c r="AA332" s="22" t="s">
        <v>4621</v>
      </c>
      <c r="AB332" s="22" t="s">
        <v>4622</v>
      </c>
      <c r="AC332" s="22" t="s">
        <v>4623</v>
      </c>
      <c r="AD332" s="22" t="s">
        <v>4624</v>
      </c>
      <c r="AE332" s="22" t="s">
        <v>4625</v>
      </c>
      <c r="AF332" s="22" t="s">
        <v>4626</v>
      </c>
    </row>
    <row r="333" spans="1:158" s="22" customFormat="1">
      <c r="A333" s="22">
        <v>228</v>
      </c>
      <c r="B333" s="22" t="s">
        <v>195</v>
      </c>
      <c r="C333" s="11" t="s">
        <v>4627</v>
      </c>
      <c r="D333" s="22" t="s">
        <v>4628</v>
      </c>
      <c r="E333" s="22">
        <v>2004</v>
      </c>
      <c r="F333" s="11" t="s">
        <v>4629</v>
      </c>
      <c r="G333" s="22" t="s">
        <v>580</v>
      </c>
      <c r="I333" s="11" t="s">
        <v>580</v>
      </c>
      <c r="J333" s="22">
        <v>132</v>
      </c>
      <c r="K333" s="22">
        <v>1050</v>
      </c>
      <c r="L333" s="22">
        <v>24</v>
      </c>
      <c r="M333" s="22">
        <v>3</v>
      </c>
      <c r="N333" s="22">
        <v>3</v>
      </c>
      <c r="O333" s="22">
        <v>21</v>
      </c>
      <c r="P333" s="22">
        <v>212</v>
      </c>
      <c r="Q333" s="22">
        <v>5</v>
      </c>
      <c r="R333" s="22">
        <v>40</v>
      </c>
      <c r="S333" s="22">
        <v>39</v>
      </c>
      <c r="T333" s="22">
        <v>5</v>
      </c>
      <c r="U333" s="22">
        <v>3057</v>
      </c>
      <c r="V333" s="22">
        <v>6744</v>
      </c>
      <c r="W333" s="22">
        <v>4</v>
      </c>
      <c r="X333" s="22">
        <v>60</v>
      </c>
      <c r="Y333" s="29">
        <v>60741</v>
      </c>
      <c r="Z333" s="22">
        <v>12</v>
      </c>
      <c r="AA333" s="22">
        <v>2056</v>
      </c>
      <c r="AB333" s="22">
        <v>0.85</v>
      </c>
      <c r="AC333" s="22">
        <v>0.68</v>
      </c>
      <c r="AD333" s="22">
        <v>3.71</v>
      </c>
      <c r="AE333" s="22">
        <v>16.510000000000002</v>
      </c>
      <c r="AF333" s="22">
        <v>3.55</v>
      </c>
    </row>
    <row r="334" spans="1:158" s="22" customFormat="1">
      <c r="A334" s="22" t="s">
        <v>9</v>
      </c>
      <c r="J334" s="22" t="s">
        <v>4630</v>
      </c>
      <c r="L334" s="29"/>
      <c r="M334" s="29" t="s">
        <v>4631</v>
      </c>
      <c r="N334" s="22" t="s">
        <v>4631</v>
      </c>
      <c r="Q334" s="22" t="s">
        <v>4632</v>
      </c>
      <c r="R334" s="22" t="s">
        <v>4633</v>
      </c>
      <c r="V334" s="22" t="s">
        <v>4634</v>
      </c>
      <c r="W334" s="22" t="s">
        <v>4635</v>
      </c>
      <c r="X334" s="22" t="s">
        <v>4636</v>
      </c>
      <c r="Z334" s="22" t="s">
        <v>4637</v>
      </c>
    </row>
    <row r="335" spans="1:158">
      <c r="A335" s="73"/>
      <c r="J335" s="22" t="s">
        <v>4638</v>
      </c>
      <c r="K335" s="22" t="s">
        <v>4639</v>
      </c>
      <c r="L335" s="22" t="s">
        <v>4640</v>
      </c>
      <c r="M335" s="22" t="s">
        <v>4641</v>
      </c>
      <c r="N335" s="22" t="s">
        <v>4642</v>
      </c>
      <c r="O335" s="22" t="s">
        <v>4643</v>
      </c>
      <c r="P335" s="22" t="s">
        <v>4644</v>
      </c>
      <c r="Q335" s="22" t="s">
        <v>4645</v>
      </c>
      <c r="R335" s="22" t="s">
        <v>4646</v>
      </c>
      <c r="S335" s="31" t="s">
        <v>4647</v>
      </c>
      <c r="T335" s="31" t="s">
        <v>4648</v>
      </c>
      <c r="U335" s="31" t="s">
        <v>4649</v>
      </c>
      <c r="V335" s="22" t="s">
        <v>4650</v>
      </c>
      <c r="W335" s="22"/>
      <c r="X335" s="22"/>
    </row>
    <row r="336" spans="1:158" s="22" customFormat="1" ht="21.75" customHeight="1">
      <c r="A336" s="64">
        <v>229</v>
      </c>
      <c r="B336" s="31" t="s">
        <v>195</v>
      </c>
      <c r="C336" s="31" t="s">
        <v>4651</v>
      </c>
      <c r="D336" s="31" t="s">
        <v>559</v>
      </c>
      <c r="E336" s="31">
        <v>2004</v>
      </c>
      <c r="F336" s="31" t="s">
        <v>4652</v>
      </c>
      <c r="G336" s="22" t="s">
        <v>4653</v>
      </c>
      <c r="H336" s="22" t="s">
        <v>4653</v>
      </c>
      <c r="I336" s="22" t="s">
        <v>4653</v>
      </c>
      <c r="J336" s="22">
        <v>27</v>
      </c>
      <c r="K336" s="29">
        <v>693</v>
      </c>
      <c r="L336" s="29">
        <v>454</v>
      </c>
      <c r="M336" s="91">
        <v>180</v>
      </c>
      <c r="N336" s="91">
        <v>4</v>
      </c>
      <c r="O336" s="92">
        <v>1312</v>
      </c>
      <c r="P336" s="92">
        <v>335</v>
      </c>
      <c r="Q336" s="92">
        <v>192</v>
      </c>
      <c r="R336" s="93">
        <v>300</v>
      </c>
      <c r="S336" s="93">
        <v>4</v>
      </c>
      <c r="T336" s="94">
        <v>1193</v>
      </c>
      <c r="U336" s="94">
        <v>98</v>
      </c>
      <c r="V336" s="22">
        <v>6.7</v>
      </c>
    </row>
    <row r="337" spans="1:29" s="22" customFormat="1" ht="21.75" customHeight="1">
      <c r="A337" s="64" t="s">
        <v>9</v>
      </c>
      <c r="B337" s="31"/>
      <c r="C337" s="31"/>
      <c r="D337" s="31"/>
      <c r="E337" s="31"/>
      <c r="F337" s="31"/>
      <c r="K337" s="29"/>
      <c r="L337" s="29"/>
      <c r="M337" s="91"/>
      <c r="N337" s="91"/>
      <c r="O337" s="92"/>
      <c r="P337" s="92"/>
      <c r="Q337" s="92"/>
      <c r="R337" s="93"/>
      <c r="S337" s="93"/>
      <c r="T337" s="94"/>
      <c r="U337" s="94"/>
    </row>
    <row r="338" spans="1:29" s="22" customFormat="1">
      <c r="A338" s="75"/>
      <c r="J338" s="22" t="s">
        <v>4654</v>
      </c>
      <c r="K338" s="22" t="s">
        <v>4655</v>
      </c>
      <c r="L338" s="22" t="s">
        <v>4656</v>
      </c>
      <c r="M338" s="22" t="s">
        <v>4657</v>
      </c>
      <c r="N338" s="22" t="s">
        <v>4658</v>
      </c>
      <c r="O338" s="22" t="s">
        <v>4659</v>
      </c>
      <c r="P338" s="22" t="s">
        <v>4660</v>
      </c>
      <c r="Q338" s="31" t="s">
        <v>4661</v>
      </c>
      <c r="R338" s="31" t="s">
        <v>4662</v>
      </c>
      <c r="S338" s="31" t="s">
        <v>4663</v>
      </c>
      <c r="T338" s="22" t="s">
        <v>4650</v>
      </c>
      <c r="U338" s="31"/>
    </row>
    <row r="339" spans="1:29" s="22" customFormat="1">
      <c r="A339" s="75">
        <v>229</v>
      </c>
      <c r="B339" s="31" t="s">
        <v>195</v>
      </c>
      <c r="C339" s="22" t="s">
        <v>4664</v>
      </c>
      <c r="D339" s="31" t="s">
        <v>559</v>
      </c>
      <c r="E339" s="31">
        <v>2004</v>
      </c>
      <c r="F339" s="22" t="s">
        <v>4665</v>
      </c>
      <c r="G339" s="22" t="s">
        <v>4653</v>
      </c>
      <c r="H339" s="22" t="s">
        <v>4653</v>
      </c>
      <c r="I339" s="22" t="s">
        <v>4653</v>
      </c>
      <c r="J339" s="22">
        <v>364</v>
      </c>
      <c r="K339" s="22">
        <v>188</v>
      </c>
      <c r="L339" s="22">
        <v>207</v>
      </c>
      <c r="M339" s="91">
        <v>653</v>
      </c>
      <c r="N339" s="68">
        <v>6</v>
      </c>
      <c r="O339" s="68">
        <v>217</v>
      </c>
      <c r="P339" s="68">
        <v>100</v>
      </c>
      <c r="Q339" s="68">
        <v>91</v>
      </c>
      <c r="R339" s="22">
        <v>62</v>
      </c>
      <c r="S339" s="22">
        <v>62</v>
      </c>
      <c r="T339" s="22">
        <v>5.7</v>
      </c>
    </row>
    <row r="340" spans="1:29" s="22" customFormat="1">
      <c r="A340" s="64" t="s">
        <v>9</v>
      </c>
    </row>
    <row r="341" spans="1:29" s="22" customFormat="1">
      <c r="A341" s="75"/>
      <c r="J341" s="22" t="s">
        <v>4666</v>
      </c>
      <c r="K341" s="31" t="s">
        <v>4667</v>
      </c>
      <c r="L341" s="22" t="s">
        <v>4668</v>
      </c>
      <c r="M341" s="22" t="s">
        <v>4669</v>
      </c>
      <c r="N341" s="22" t="s">
        <v>4670</v>
      </c>
      <c r="O341" s="22" t="s">
        <v>4671</v>
      </c>
      <c r="P341" s="22" t="s">
        <v>4672</v>
      </c>
      <c r="Q341" s="22" t="s">
        <v>4650</v>
      </c>
    </row>
    <row r="342" spans="1:29" s="22" customFormat="1">
      <c r="A342" s="75">
        <v>229</v>
      </c>
      <c r="B342" s="31" t="s">
        <v>195</v>
      </c>
      <c r="C342" s="22" t="s">
        <v>4673</v>
      </c>
      <c r="D342" s="31" t="s">
        <v>559</v>
      </c>
      <c r="E342" s="31">
        <v>2004</v>
      </c>
      <c r="F342" s="22" t="s">
        <v>4674</v>
      </c>
      <c r="G342" s="22" t="s">
        <v>4653</v>
      </c>
      <c r="H342" s="22" t="s">
        <v>4653</v>
      </c>
      <c r="I342" s="22" t="s">
        <v>4653</v>
      </c>
      <c r="J342" s="22">
        <v>174</v>
      </c>
      <c r="K342" s="22">
        <v>425</v>
      </c>
      <c r="L342" s="22">
        <v>43</v>
      </c>
      <c r="M342" s="22">
        <v>19</v>
      </c>
      <c r="N342" s="29">
        <v>1947</v>
      </c>
      <c r="O342" s="22">
        <v>174</v>
      </c>
      <c r="P342" s="22">
        <v>50</v>
      </c>
      <c r="Q342" s="22">
        <v>7.9</v>
      </c>
    </row>
    <row r="343" spans="1:29" s="22" customFormat="1">
      <c r="A343" s="64" t="s">
        <v>9</v>
      </c>
    </row>
    <row r="344" spans="1:29" s="22" customFormat="1">
      <c r="A344" s="75"/>
      <c r="J344" s="22" t="s">
        <v>4675</v>
      </c>
      <c r="K344" s="22" t="s">
        <v>4676</v>
      </c>
      <c r="L344" s="22" t="s">
        <v>4677</v>
      </c>
      <c r="M344" s="22" t="s">
        <v>4678</v>
      </c>
      <c r="N344" s="22" t="s">
        <v>4679</v>
      </c>
      <c r="O344" s="22" t="s">
        <v>4680</v>
      </c>
      <c r="P344" s="22" t="s">
        <v>4681</v>
      </c>
      <c r="Q344" s="22" t="s">
        <v>4682</v>
      </c>
      <c r="R344" s="22" t="s">
        <v>4683</v>
      </c>
      <c r="S344" s="22" t="s">
        <v>4684</v>
      </c>
      <c r="T344" s="22" t="s">
        <v>4685</v>
      </c>
      <c r="U344" s="22" t="s">
        <v>4686</v>
      </c>
      <c r="V344" s="22" t="s">
        <v>4687</v>
      </c>
      <c r="W344" s="22" t="s">
        <v>4688</v>
      </c>
      <c r="X344" s="22" t="s">
        <v>4689</v>
      </c>
      <c r="Y344" s="31" t="s">
        <v>4690</v>
      </c>
      <c r="Z344" s="22" t="s">
        <v>4691</v>
      </c>
      <c r="AA344" s="22" t="s">
        <v>4692</v>
      </c>
      <c r="AB344" s="22" t="s">
        <v>4693</v>
      </c>
      <c r="AC344" s="22" t="s">
        <v>4650</v>
      </c>
    </row>
    <row r="345" spans="1:29" s="22" customFormat="1">
      <c r="A345" s="75">
        <v>229</v>
      </c>
      <c r="B345" s="31" t="s">
        <v>195</v>
      </c>
      <c r="C345" s="22" t="s">
        <v>4694</v>
      </c>
      <c r="D345" s="31" t="s">
        <v>559</v>
      </c>
      <c r="E345" s="31">
        <v>2004</v>
      </c>
      <c r="F345" s="22" t="s">
        <v>4695</v>
      </c>
      <c r="G345" s="22" t="s">
        <v>4653</v>
      </c>
      <c r="H345" s="22" t="s">
        <v>4653</v>
      </c>
      <c r="I345" s="22" t="s">
        <v>4653</v>
      </c>
      <c r="J345" s="22">
        <v>190</v>
      </c>
      <c r="K345" s="22">
        <v>62</v>
      </c>
      <c r="L345" s="29">
        <v>12995</v>
      </c>
      <c r="M345" s="29">
        <v>3900000</v>
      </c>
      <c r="N345" s="22">
        <v>100</v>
      </c>
      <c r="O345" s="22">
        <v>20</v>
      </c>
      <c r="P345" s="22">
        <v>190</v>
      </c>
      <c r="Q345" s="22">
        <v>110</v>
      </c>
      <c r="R345" s="29">
        <v>2026</v>
      </c>
      <c r="S345" s="22">
        <v>110</v>
      </c>
      <c r="T345" s="22">
        <v>110</v>
      </c>
      <c r="U345" s="29">
        <v>3309</v>
      </c>
      <c r="V345" s="22">
        <v>50</v>
      </c>
      <c r="W345" s="22">
        <v>50</v>
      </c>
      <c r="X345" s="22">
        <v>85</v>
      </c>
      <c r="Y345" s="22">
        <v>50</v>
      </c>
      <c r="Z345" s="22">
        <v>50</v>
      </c>
      <c r="AA345" s="22">
        <v>62</v>
      </c>
      <c r="AB345" s="22">
        <v>305</v>
      </c>
      <c r="AC345" s="22">
        <v>5</v>
      </c>
    </row>
    <row r="346" spans="1:29" s="22" customFormat="1">
      <c r="A346" s="66" t="s">
        <v>9</v>
      </c>
    </row>
    <row r="347" spans="1:29" s="22" customFormat="1">
      <c r="A347" s="73"/>
      <c r="J347" s="22" t="s">
        <v>4696</v>
      </c>
      <c r="K347" s="22" t="s">
        <v>4697</v>
      </c>
      <c r="L347" s="17" t="s">
        <v>4698</v>
      </c>
      <c r="M347" s="22" t="s">
        <v>4699</v>
      </c>
      <c r="N347" s="22" t="s">
        <v>4700</v>
      </c>
    </row>
    <row r="348" spans="1:29" s="22" customFormat="1">
      <c r="A348" s="75">
        <v>230</v>
      </c>
      <c r="B348" s="31" t="s">
        <v>195</v>
      </c>
      <c r="C348" s="22" t="s">
        <v>4701</v>
      </c>
      <c r="D348" s="22" t="s">
        <v>4702</v>
      </c>
      <c r="E348" s="22">
        <v>2004</v>
      </c>
      <c r="F348" s="22" t="s">
        <v>4703</v>
      </c>
      <c r="G348" s="22" t="s">
        <v>4704</v>
      </c>
      <c r="H348" s="22" t="s">
        <v>4704</v>
      </c>
      <c r="I348" s="22" t="s">
        <v>4704</v>
      </c>
      <c r="J348" s="22">
        <v>1</v>
      </c>
      <c r="K348" s="22">
        <v>72</v>
      </c>
      <c r="L348" s="22">
        <v>1</v>
      </c>
      <c r="M348" s="22">
        <v>88</v>
      </c>
      <c r="N348" s="22">
        <v>37</v>
      </c>
    </row>
    <row r="349" spans="1:29" s="22" customFormat="1">
      <c r="A349" s="75" t="s">
        <v>9</v>
      </c>
    </row>
    <row r="350" spans="1:29" s="22" customFormat="1">
      <c r="A350" s="75"/>
      <c r="J350" s="22" t="s">
        <v>4705</v>
      </c>
      <c r="K350" s="22" t="s">
        <v>4706</v>
      </c>
      <c r="L350" s="22" t="s">
        <v>4707</v>
      </c>
    </row>
    <row r="351" spans="1:29" s="22" customFormat="1">
      <c r="A351" s="75">
        <v>230</v>
      </c>
      <c r="B351" s="31" t="s">
        <v>195</v>
      </c>
      <c r="C351" s="22" t="s">
        <v>4708</v>
      </c>
      <c r="D351" s="22" t="s">
        <v>4702</v>
      </c>
      <c r="E351" s="22">
        <v>2004</v>
      </c>
      <c r="F351" s="22" t="s">
        <v>4709</v>
      </c>
      <c r="G351" s="22" t="s">
        <v>4704</v>
      </c>
      <c r="H351" s="22" t="s">
        <v>4704</v>
      </c>
      <c r="I351" s="22" t="s">
        <v>4704</v>
      </c>
      <c r="J351" s="22">
        <v>5</v>
      </c>
      <c r="K351" s="22">
        <v>4</v>
      </c>
      <c r="L351" s="22">
        <v>1</v>
      </c>
    </row>
    <row r="352" spans="1:29" s="22" customFormat="1">
      <c r="A352" s="75" t="s">
        <v>9</v>
      </c>
    </row>
    <row r="353" spans="1:266" s="22" customFormat="1">
      <c r="A353" s="75"/>
      <c r="J353" s="22" t="s">
        <v>4710</v>
      </c>
      <c r="K353" s="22" t="s">
        <v>4711</v>
      </c>
      <c r="L353" s="22" t="s">
        <v>4712</v>
      </c>
      <c r="M353" s="22" t="s">
        <v>4713</v>
      </c>
      <c r="N353" s="22" t="s">
        <v>4714</v>
      </c>
      <c r="O353" s="22" t="s">
        <v>4715</v>
      </c>
      <c r="P353" s="22" t="s">
        <v>4716</v>
      </c>
    </row>
    <row r="354" spans="1:266" s="22" customFormat="1">
      <c r="A354" s="75">
        <v>230</v>
      </c>
      <c r="B354" s="31" t="s">
        <v>195</v>
      </c>
      <c r="C354" s="22" t="s">
        <v>4717</v>
      </c>
      <c r="D354" s="22" t="s">
        <v>4702</v>
      </c>
      <c r="E354" s="22">
        <v>2004</v>
      </c>
      <c r="F354" s="31" t="s">
        <v>4718</v>
      </c>
      <c r="G354" s="22" t="s">
        <v>4704</v>
      </c>
      <c r="H354" s="22" t="s">
        <v>4704</v>
      </c>
      <c r="I354" s="22" t="s">
        <v>4704</v>
      </c>
      <c r="J354" s="22">
        <v>1</v>
      </c>
      <c r="K354" s="22">
        <v>1</v>
      </c>
      <c r="L354" s="22">
        <v>1</v>
      </c>
      <c r="M354" s="22">
        <v>1</v>
      </c>
      <c r="N354" s="22">
        <v>1</v>
      </c>
      <c r="O354" s="22">
        <v>1</v>
      </c>
      <c r="P354" s="22">
        <v>1</v>
      </c>
    </row>
    <row r="355" spans="1:266" s="22" customFormat="1">
      <c r="A355" s="89" t="s">
        <v>9</v>
      </c>
    </row>
    <row r="356" spans="1:266">
      <c r="J356" s="16" t="s">
        <v>4719</v>
      </c>
      <c r="K356" s="16" t="s">
        <v>4720</v>
      </c>
      <c r="L356" s="16" t="s">
        <v>4720</v>
      </c>
      <c r="M356" s="16" t="s">
        <v>4720</v>
      </c>
      <c r="N356" s="16" t="s">
        <v>4720</v>
      </c>
      <c r="O356" s="16" t="s">
        <v>4720</v>
      </c>
      <c r="P356" s="16" t="s">
        <v>4721</v>
      </c>
      <c r="Q356" s="16" t="s">
        <v>4721</v>
      </c>
      <c r="R356" s="16" t="s">
        <v>4721</v>
      </c>
      <c r="S356" s="16" t="s">
        <v>4721</v>
      </c>
      <c r="T356" s="16" t="s">
        <v>4721</v>
      </c>
      <c r="U356" s="16" t="s">
        <v>4722</v>
      </c>
      <c r="V356" s="16" t="s">
        <v>4722</v>
      </c>
      <c r="W356" s="16" t="s">
        <v>4722</v>
      </c>
      <c r="X356" s="16" t="s">
        <v>4722</v>
      </c>
      <c r="Y356" s="16" t="s">
        <v>4723</v>
      </c>
      <c r="Z356" s="16" t="s">
        <v>4724</v>
      </c>
      <c r="AA356" s="16" t="s">
        <v>4725</v>
      </c>
      <c r="AB356" s="16" t="s">
        <v>4726</v>
      </c>
      <c r="AC356" s="16" t="s">
        <v>4727</v>
      </c>
      <c r="AD356" s="16" t="s">
        <v>4728</v>
      </c>
      <c r="AE356" s="16" t="s">
        <v>4729</v>
      </c>
      <c r="AF356" s="16" t="s">
        <v>4730</v>
      </c>
      <c r="AG356" s="16" t="s">
        <v>4731</v>
      </c>
      <c r="AH356" s="16" t="s">
        <v>4732</v>
      </c>
      <c r="AI356" s="16" t="s">
        <v>4733</v>
      </c>
      <c r="AJ356" s="16" t="s">
        <v>4734</v>
      </c>
      <c r="AK356" s="16" t="s">
        <v>4734</v>
      </c>
      <c r="AL356" s="16" t="s">
        <v>4735</v>
      </c>
      <c r="AM356" s="16" t="s">
        <v>4736</v>
      </c>
      <c r="AN356" s="16" t="s">
        <v>4737</v>
      </c>
      <c r="AO356" s="16" t="s">
        <v>10</v>
      </c>
    </row>
    <row r="357" spans="1:266">
      <c r="A357" s="16">
        <v>231</v>
      </c>
      <c r="B357" s="16" t="s">
        <v>195</v>
      </c>
      <c r="C357" s="16" t="s">
        <v>4738</v>
      </c>
      <c r="D357" s="16" t="s">
        <v>4739</v>
      </c>
      <c r="E357" s="23">
        <v>2004</v>
      </c>
      <c r="F357" s="16" t="s">
        <v>4740</v>
      </c>
      <c r="G357" s="16" t="s">
        <v>4741</v>
      </c>
      <c r="H357" s="16" t="s">
        <v>4741</v>
      </c>
      <c r="I357" s="16" t="s">
        <v>4741</v>
      </c>
      <c r="J357" s="24">
        <v>5</v>
      </c>
      <c r="K357" s="16">
        <v>1805</v>
      </c>
      <c r="L357" s="16">
        <v>613</v>
      </c>
      <c r="M357" s="16">
        <v>848</v>
      </c>
      <c r="N357" s="16">
        <v>3613</v>
      </c>
      <c r="O357" s="16">
        <v>1041</v>
      </c>
      <c r="P357" s="16">
        <v>115</v>
      </c>
      <c r="Q357" s="16">
        <v>12</v>
      </c>
      <c r="R357" s="16">
        <v>45</v>
      </c>
      <c r="S357" s="16">
        <v>63</v>
      </c>
      <c r="T357" s="16">
        <v>10</v>
      </c>
      <c r="U357" s="16">
        <v>19</v>
      </c>
      <c r="V357" s="16">
        <v>7</v>
      </c>
      <c r="W357" s="16">
        <v>9</v>
      </c>
      <c r="X357" s="16">
        <v>7</v>
      </c>
      <c r="Y357" s="24">
        <v>18730</v>
      </c>
      <c r="Z357" s="24">
        <v>29221</v>
      </c>
      <c r="AA357" s="24">
        <v>43575</v>
      </c>
      <c r="AB357" s="16">
        <v>99</v>
      </c>
      <c r="AC357" s="16">
        <v>509</v>
      </c>
      <c r="AD357" s="16">
        <v>1</v>
      </c>
      <c r="AE357" s="16">
        <v>1</v>
      </c>
      <c r="AF357" s="16">
        <v>4</v>
      </c>
      <c r="AG357" s="16">
        <v>15</v>
      </c>
      <c r="AH357" s="16">
        <v>2</v>
      </c>
      <c r="AI357" s="16">
        <v>5</v>
      </c>
      <c r="AJ357" s="16">
        <v>6</v>
      </c>
      <c r="AK357" s="16">
        <v>6</v>
      </c>
      <c r="AL357" s="16">
        <v>700</v>
      </c>
      <c r="AM357" s="16">
        <v>56</v>
      </c>
      <c r="AN357" s="16">
        <v>920</v>
      </c>
      <c r="AO357" s="24">
        <v>89300000</v>
      </c>
    </row>
    <row r="358" spans="1:266">
      <c r="A358" s="16" t="s">
        <v>9</v>
      </c>
      <c r="K358" s="16" t="s">
        <v>2117</v>
      </c>
      <c r="L358" s="16" t="s">
        <v>4742</v>
      </c>
      <c r="M358" s="16" t="s">
        <v>4743</v>
      </c>
      <c r="N358" s="16" t="s">
        <v>4744</v>
      </c>
      <c r="O358" s="16" t="s">
        <v>4745</v>
      </c>
      <c r="P358" s="16" t="s">
        <v>2117</v>
      </c>
      <c r="Q358" s="16" t="s">
        <v>4742</v>
      </c>
      <c r="R358" s="16" t="s">
        <v>4743</v>
      </c>
      <c r="S358" s="16" t="s">
        <v>4744</v>
      </c>
      <c r="T358" s="16" t="s">
        <v>4745</v>
      </c>
      <c r="U358" s="16" t="s">
        <v>2117</v>
      </c>
      <c r="V358" s="16" t="s">
        <v>4743</v>
      </c>
      <c r="W358" s="16" t="s">
        <v>4744</v>
      </c>
      <c r="X358" s="16" t="s">
        <v>4745</v>
      </c>
      <c r="AD358" s="16" t="s">
        <v>4746</v>
      </c>
      <c r="AK358" s="16" t="s">
        <v>2117</v>
      </c>
      <c r="AL358" s="16" t="s">
        <v>4747</v>
      </c>
      <c r="AM358" s="16" t="s">
        <v>4748</v>
      </c>
      <c r="AN358" s="16" t="s">
        <v>4744</v>
      </c>
      <c r="AO358" s="16" t="s">
        <v>4749</v>
      </c>
    </row>
    <row r="359" spans="1:266">
      <c r="J359" s="16" t="s">
        <v>46</v>
      </c>
      <c r="K359" s="16" t="s">
        <v>47</v>
      </c>
      <c r="L359" s="16" t="s">
        <v>4750</v>
      </c>
      <c r="M359" s="16" t="s">
        <v>4751</v>
      </c>
      <c r="N359" s="16" t="s">
        <v>4752</v>
      </c>
      <c r="O359" s="16" t="s">
        <v>4753</v>
      </c>
      <c r="P359" s="16" t="s">
        <v>4754</v>
      </c>
      <c r="Q359" s="16" t="s">
        <v>4755</v>
      </c>
      <c r="R359" s="16" t="s">
        <v>4756</v>
      </c>
      <c r="S359" s="16" t="s">
        <v>4757</v>
      </c>
      <c r="T359" s="16" t="s">
        <v>4758</v>
      </c>
      <c r="U359" s="16" t="s">
        <v>4759</v>
      </c>
      <c r="V359" s="16" t="s">
        <v>4760</v>
      </c>
      <c r="W359" s="16" t="s">
        <v>4761</v>
      </c>
      <c r="X359" s="16" t="s">
        <v>4762</v>
      </c>
      <c r="Y359" s="16" t="s">
        <v>4763</v>
      </c>
      <c r="Z359" s="16" t="s">
        <v>4764</v>
      </c>
      <c r="AA359" s="16" t="s">
        <v>4765</v>
      </c>
      <c r="AB359" s="16" t="s">
        <v>4766</v>
      </c>
      <c r="AC359" s="16" t="s">
        <v>4767</v>
      </c>
      <c r="AD359" s="16" t="s">
        <v>4768</v>
      </c>
      <c r="AE359" s="16" t="s">
        <v>4769</v>
      </c>
      <c r="AF359" s="16" t="s">
        <v>4770</v>
      </c>
      <c r="AG359" s="16" t="s">
        <v>4771</v>
      </c>
      <c r="AH359" s="16" t="s">
        <v>4772</v>
      </c>
      <c r="AI359" s="16" t="s">
        <v>4773</v>
      </c>
      <c r="AJ359" s="16" t="s">
        <v>4774</v>
      </c>
      <c r="AK359" s="22" t="s">
        <v>4775</v>
      </c>
      <c r="AL359" s="16" t="s">
        <v>4776</v>
      </c>
      <c r="AM359" s="16" t="s">
        <v>4777</v>
      </c>
      <c r="AN359" s="16" t="s">
        <v>4778</v>
      </c>
      <c r="AO359" s="16" t="s">
        <v>4779</v>
      </c>
      <c r="AP359" s="16" t="s">
        <v>4780</v>
      </c>
      <c r="AQ359" s="16" t="s">
        <v>4781</v>
      </c>
      <c r="AR359" s="16" t="s">
        <v>4782</v>
      </c>
      <c r="AS359" s="16" t="s">
        <v>4783</v>
      </c>
      <c r="AT359" s="16" t="s">
        <v>4784</v>
      </c>
      <c r="AU359" s="16" t="s">
        <v>4785</v>
      </c>
      <c r="AV359" s="16" t="s">
        <v>4786</v>
      </c>
      <c r="AW359" s="16" t="s">
        <v>4787</v>
      </c>
      <c r="AX359" s="16" t="s">
        <v>4788</v>
      </c>
      <c r="AY359" s="16" t="s">
        <v>4789</v>
      </c>
      <c r="AZ359" s="16" t="s">
        <v>4790</v>
      </c>
      <c r="BA359" s="16" t="s">
        <v>4791</v>
      </c>
      <c r="BB359" s="16" t="s">
        <v>4792</v>
      </c>
      <c r="BC359" s="16" t="s">
        <v>4793</v>
      </c>
      <c r="BD359" s="16" t="s">
        <v>4794</v>
      </c>
      <c r="BE359" s="16" t="s">
        <v>4795</v>
      </c>
      <c r="BF359" s="16" t="s">
        <v>4796</v>
      </c>
      <c r="BG359" s="16" t="s">
        <v>4797</v>
      </c>
      <c r="BH359" s="16" t="s">
        <v>4798</v>
      </c>
      <c r="BI359" s="16" t="s">
        <v>4799</v>
      </c>
      <c r="BJ359" s="16" t="s">
        <v>4800</v>
      </c>
      <c r="BK359" s="16" t="s">
        <v>4801</v>
      </c>
      <c r="BL359" s="16" t="s">
        <v>4802</v>
      </c>
      <c r="BM359" s="16" t="s">
        <v>4803</v>
      </c>
      <c r="BN359" s="16" t="s">
        <v>4804</v>
      </c>
      <c r="BO359" s="16" t="s">
        <v>4805</v>
      </c>
      <c r="BP359" s="16" t="s">
        <v>4806</v>
      </c>
      <c r="BQ359" s="16" t="s">
        <v>4807</v>
      </c>
      <c r="BR359" s="16" t="s">
        <v>4808</v>
      </c>
      <c r="BS359" s="16" t="s">
        <v>4809</v>
      </c>
      <c r="BT359" s="16" t="s">
        <v>4810</v>
      </c>
      <c r="BU359" s="16" t="s">
        <v>4811</v>
      </c>
      <c r="BV359" s="16" t="s">
        <v>4812</v>
      </c>
      <c r="BW359" s="16" t="s">
        <v>10</v>
      </c>
    </row>
    <row r="360" spans="1:266">
      <c r="A360" s="16">
        <v>232</v>
      </c>
      <c r="B360" s="16" t="s">
        <v>195</v>
      </c>
      <c r="C360" s="16" t="s">
        <v>4813</v>
      </c>
      <c r="D360" s="16" t="s">
        <v>4602</v>
      </c>
      <c r="E360" s="23">
        <v>2003</v>
      </c>
      <c r="F360" s="16" t="s">
        <v>4814</v>
      </c>
      <c r="G360" s="16" t="s">
        <v>4815</v>
      </c>
      <c r="H360" s="16" t="s">
        <v>4815</v>
      </c>
      <c r="I360" s="16" t="s">
        <v>4815</v>
      </c>
      <c r="J360" s="16">
        <v>4</v>
      </c>
      <c r="K360" s="16">
        <v>1</v>
      </c>
      <c r="L360" s="16">
        <v>12</v>
      </c>
      <c r="M360" s="16">
        <v>1</v>
      </c>
      <c r="N360" s="16">
        <v>6</v>
      </c>
      <c r="O360" s="16">
        <v>6</v>
      </c>
      <c r="P360" s="16">
        <v>12</v>
      </c>
      <c r="Q360" s="16">
        <v>1</v>
      </c>
      <c r="R360" s="16">
        <v>1</v>
      </c>
      <c r="S360" s="16">
        <v>3</v>
      </c>
      <c r="T360" s="16">
        <v>110</v>
      </c>
      <c r="U360" s="16">
        <v>1</v>
      </c>
      <c r="V360" s="16">
        <v>22</v>
      </c>
      <c r="W360" s="16">
        <v>12</v>
      </c>
      <c r="X360" s="16">
        <v>1</v>
      </c>
      <c r="Y360" s="16">
        <v>6</v>
      </c>
      <c r="Z360" s="16">
        <v>1</v>
      </c>
      <c r="AA360" s="16">
        <v>1</v>
      </c>
      <c r="AB360" s="16">
        <v>6</v>
      </c>
      <c r="AC360" s="16">
        <v>1200</v>
      </c>
      <c r="AD360" s="16">
        <v>30</v>
      </c>
      <c r="AE360" s="16">
        <v>10</v>
      </c>
      <c r="AF360" s="16">
        <v>6000</v>
      </c>
      <c r="AG360" s="16">
        <v>6</v>
      </c>
      <c r="AH360" s="16">
        <v>1</v>
      </c>
      <c r="AI360" s="16">
        <v>200</v>
      </c>
      <c r="AJ360" s="16">
        <v>1</v>
      </c>
      <c r="AK360" s="22">
        <v>4</v>
      </c>
      <c r="AL360" s="16">
        <v>11</v>
      </c>
      <c r="AM360" s="16">
        <v>1</v>
      </c>
      <c r="AN360" s="16">
        <v>3600</v>
      </c>
      <c r="AO360" s="16">
        <v>5</v>
      </c>
      <c r="AP360" s="16">
        <v>70</v>
      </c>
      <c r="AQ360" s="16">
        <v>20</v>
      </c>
      <c r="AR360" s="16">
        <v>5</v>
      </c>
      <c r="AS360" s="16">
        <v>1</v>
      </c>
      <c r="AT360" s="16">
        <v>30</v>
      </c>
      <c r="AU360" s="16">
        <v>22</v>
      </c>
      <c r="AV360" s="16">
        <v>17</v>
      </c>
      <c r="AW360" s="16">
        <v>6</v>
      </c>
      <c r="AX360" s="16">
        <v>1</v>
      </c>
      <c r="AY360" s="16">
        <v>10</v>
      </c>
      <c r="AZ360" s="16">
        <v>1</v>
      </c>
      <c r="BA360" s="16">
        <v>2000</v>
      </c>
      <c r="BB360" s="16">
        <v>5887</v>
      </c>
      <c r="BC360" s="16">
        <v>4</v>
      </c>
      <c r="BD360" s="24">
        <v>6700000</v>
      </c>
      <c r="BE360" s="24">
        <v>4400000</v>
      </c>
      <c r="BF360" s="16">
        <v>180</v>
      </c>
      <c r="BG360" s="16">
        <v>25</v>
      </c>
      <c r="BH360" s="16">
        <v>200</v>
      </c>
      <c r="BI360" s="16">
        <v>87197</v>
      </c>
      <c r="BJ360" s="16">
        <v>1030</v>
      </c>
      <c r="BK360" s="16">
        <v>3500</v>
      </c>
      <c r="BL360" s="24">
        <v>11200000</v>
      </c>
      <c r="BM360" s="16">
        <v>9</v>
      </c>
      <c r="BN360" s="16">
        <v>12</v>
      </c>
      <c r="BO360" s="23">
        <v>70</v>
      </c>
      <c r="BP360" s="16">
        <v>52</v>
      </c>
      <c r="BQ360" s="16">
        <v>12</v>
      </c>
      <c r="BR360" s="24">
        <v>1250000</v>
      </c>
      <c r="BS360" s="16">
        <v>8200</v>
      </c>
      <c r="BT360" s="24">
        <v>6300000</v>
      </c>
      <c r="BU360" s="24">
        <v>20000000</v>
      </c>
      <c r="BV360" s="24">
        <v>132100000</v>
      </c>
      <c r="BW360" s="24">
        <v>25700000</v>
      </c>
    </row>
    <row r="361" spans="1:266">
      <c r="A361" s="16" t="s">
        <v>9</v>
      </c>
      <c r="W361" s="16" t="s">
        <v>4745</v>
      </c>
      <c r="X361" s="16" t="s">
        <v>4816</v>
      </c>
      <c r="Y361" s="16" t="s">
        <v>4025</v>
      </c>
      <c r="AA361" s="16" t="s">
        <v>4817</v>
      </c>
      <c r="AK361" s="16" t="s">
        <v>4818</v>
      </c>
      <c r="AR361" s="16" t="s">
        <v>4745</v>
      </c>
      <c r="BB361" s="16" t="s">
        <v>4819</v>
      </c>
      <c r="BT361" s="16" t="s">
        <v>4820</v>
      </c>
      <c r="BU361" s="16" t="s">
        <v>2117</v>
      </c>
    </row>
    <row r="362" spans="1:266" s="17" customFormat="1">
      <c r="J362" s="17" t="s">
        <v>4821</v>
      </c>
      <c r="K362" s="17" t="s">
        <v>4822</v>
      </c>
      <c r="L362" s="17" t="s">
        <v>4823</v>
      </c>
      <c r="M362" s="17" t="s">
        <v>4824</v>
      </c>
      <c r="N362" s="17" t="s">
        <v>4825</v>
      </c>
      <c r="O362" s="17" t="s">
        <v>4826</v>
      </c>
      <c r="P362" s="17" t="s">
        <v>4827</v>
      </c>
      <c r="Q362" s="17" t="s">
        <v>4828</v>
      </c>
      <c r="R362" s="17" t="s">
        <v>4829</v>
      </c>
      <c r="S362" s="17" t="s">
        <v>4830</v>
      </c>
      <c r="T362" s="17" t="s">
        <v>4831</v>
      </c>
      <c r="U362" s="17" t="s">
        <v>4832</v>
      </c>
      <c r="V362" s="17" t="s">
        <v>4833</v>
      </c>
      <c r="W362" s="17" t="s">
        <v>4834</v>
      </c>
      <c r="X362" s="17" t="s">
        <v>4835</v>
      </c>
      <c r="Y362" s="17" t="s">
        <v>4836</v>
      </c>
      <c r="Z362" s="17" t="s">
        <v>4837</v>
      </c>
      <c r="AA362" s="17" t="s">
        <v>4838</v>
      </c>
      <c r="AB362" s="17" t="s">
        <v>4839</v>
      </c>
      <c r="AC362" s="17" t="s">
        <v>4840</v>
      </c>
      <c r="AD362" s="17" t="s">
        <v>4841</v>
      </c>
      <c r="AE362" s="17" t="s">
        <v>4842</v>
      </c>
      <c r="AF362" s="17" t="s">
        <v>4843</v>
      </c>
      <c r="AG362" s="17" t="s">
        <v>4844</v>
      </c>
      <c r="AH362" s="17" t="s">
        <v>4845</v>
      </c>
      <c r="AI362" s="17" t="s">
        <v>4846</v>
      </c>
      <c r="AJ362" s="17" t="s">
        <v>4847</v>
      </c>
      <c r="AK362" s="17" t="s">
        <v>4848</v>
      </c>
      <c r="AL362" s="17" t="s">
        <v>4849</v>
      </c>
      <c r="AM362" s="17" t="s">
        <v>4850</v>
      </c>
      <c r="AN362" s="17" t="s">
        <v>4851</v>
      </c>
      <c r="AO362" s="17" t="s">
        <v>4852</v>
      </c>
      <c r="AP362" s="17" t="s">
        <v>4853</v>
      </c>
      <c r="AQ362" s="17" t="s">
        <v>4854</v>
      </c>
      <c r="AR362" s="17" t="s">
        <v>4855</v>
      </c>
      <c r="AS362" s="17" t="s">
        <v>4856</v>
      </c>
      <c r="AT362" s="17" t="s">
        <v>4857</v>
      </c>
      <c r="AU362" s="17" t="s">
        <v>4858</v>
      </c>
      <c r="AV362" s="17" t="s">
        <v>4859</v>
      </c>
      <c r="AW362" s="17" t="s">
        <v>4860</v>
      </c>
      <c r="AX362" s="17" t="s">
        <v>4861</v>
      </c>
      <c r="AY362" s="17" t="s">
        <v>4862</v>
      </c>
      <c r="AZ362" s="17" t="s">
        <v>4863</v>
      </c>
      <c r="BA362" s="17" t="s">
        <v>4864</v>
      </c>
      <c r="BB362" s="17" t="s">
        <v>4865</v>
      </c>
      <c r="BC362" s="17" t="s">
        <v>4866</v>
      </c>
      <c r="BD362" s="17" t="s">
        <v>4867</v>
      </c>
      <c r="BE362" s="17" t="s">
        <v>4868</v>
      </c>
      <c r="BF362" s="17" t="s">
        <v>4869</v>
      </c>
      <c r="BG362" s="17" t="s">
        <v>4870</v>
      </c>
      <c r="BH362" s="17" t="s">
        <v>4871</v>
      </c>
      <c r="BI362" s="17" t="s">
        <v>4872</v>
      </c>
      <c r="BJ362" s="17" t="s">
        <v>4873</v>
      </c>
      <c r="BK362" s="17" t="s">
        <v>4874</v>
      </c>
      <c r="BL362" s="17" t="s">
        <v>4875</v>
      </c>
      <c r="BM362" s="17" t="s">
        <v>4876</v>
      </c>
      <c r="BN362" s="17" t="s">
        <v>4877</v>
      </c>
      <c r="BO362" s="17" t="s">
        <v>4878</v>
      </c>
      <c r="BP362" s="17" t="s">
        <v>4879</v>
      </c>
      <c r="BQ362" s="17" t="s">
        <v>4880</v>
      </c>
      <c r="BR362" s="17" t="s">
        <v>4881</v>
      </c>
      <c r="BS362" s="17" t="s">
        <v>4882</v>
      </c>
      <c r="BT362" s="17" t="s">
        <v>4883</v>
      </c>
      <c r="BU362" s="17" t="s">
        <v>4884</v>
      </c>
      <c r="BV362" s="17" t="s">
        <v>4885</v>
      </c>
      <c r="BW362" s="17" t="s">
        <v>4886</v>
      </c>
      <c r="BX362" s="17" t="s">
        <v>4887</v>
      </c>
      <c r="BY362" s="17" t="s">
        <v>4888</v>
      </c>
      <c r="BZ362" s="17" t="s">
        <v>4889</v>
      </c>
      <c r="CA362" s="17" t="s">
        <v>4890</v>
      </c>
      <c r="CB362" s="17" t="s">
        <v>4891</v>
      </c>
      <c r="CC362" s="17" t="s">
        <v>4892</v>
      </c>
      <c r="CD362" s="17" t="s">
        <v>4893</v>
      </c>
      <c r="CE362" s="17" t="s">
        <v>4894</v>
      </c>
      <c r="CF362" s="17" t="s">
        <v>4895</v>
      </c>
      <c r="CG362" s="17" t="s">
        <v>4896</v>
      </c>
      <c r="CH362" s="17" t="s">
        <v>4897</v>
      </c>
      <c r="CI362" s="17" t="s">
        <v>4898</v>
      </c>
      <c r="CJ362" s="17" t="s">
        <v>4899</v>
      </c>
      <c r="CK362" s="17" t="s">
        <v>4900</v>
      </c>
      <c r="CL362" s="17" t="s">
        <v>4901</v>
      </c>
      <c r="CM362" s="17" t="s">
        <v>4902</v>
      </c>
      <c r="CN362" s="17" t="s">
        <v>4903</v>
      </c>
      <c r="CO362" s="17" t="s">
        <v>4904</v>
      </c>
      <c r="CP362" s="17" t="s">
        <v>4905</v>
      </c>
      <c r="CQ362" s="17" t="s">
        <v>4906</v>
      </c>
      <c r="CR362" s="17" t="s">
        <v>4907</v>
      </c>
      <c r="CS362" s="17" t="s">
        <v>4908</v>
      </c>
      <c r="CT362" s="17" t="s">
        <v>4909</v>
      </c>
      <c r="CU362" s="17" t="s">
        <v>4910</v>
      </c>
      <c r="CV362" s="17" t="s">
        <v>4911</v>
      </c>
      <c r="CW362" s="17" t="s">
        <v>4912</v>
      </c>
      <c r="CX362" s="17" t="s">
        <v>4913</v>
      </c>
      <c r="CY362" s="17" t="s">
        <v>4914</v>
      </c>
      <c r="CZ362" s="17" t="s">
        <v>4915</v>
      </c>
      <c r="DA362" s="17" t="s">
        <v>4916</v>
      </c>
      <c r="DB362" s="17" t="s">
        <v>4917</v>
      </c>
      <c r="DC362" s="17" t="s">
        <v>4918</v>
      </c>
      <c r="DD362" s="17" t="s">
        <v>4919</v>
      </c>
      <c r="DE362" s="17" t="s">
        <v>4920</v>
      </c>
      <c r="DF362" s="17" t="s">
        <v>4921</v>
      </c>
      <c r="DG362" s="17" t="s">
        <v>4922</v>
      </c>
      <c r="DH362" s="17" t="s">
        <v>4923</v>
      </c>
      <c r="DI362" s="17" t="s">
        <v>4924</v>
      </c>
      <c r="DJ362" s="17" t="s">
        <v>4925</v>
      </c>
      <c r="DK362" s="17" t="s">
        <v>4926</v>
      </c>
      <c r="DL362" s="17" t="s">
        <v>4927</v>
      </c>
      <c r="DM362" s="17" t="s">
        <v>4928</v>
      </c>
      <c r="DN362" s="17" t="s">
        <v>4929</v>
      </c>
      <c r="DO362" s="17" t="s">
        <v>4930</v>
      </c>
      <c r="DP362" s="17" t="s">
        <v>4931</v>
      </c>
      <c r="DQ362" s="17" t="s">
        <v>4932</v>
      </c>
      <c r="DR362" s="17" t="s">
        <v>4933</v>
      </c>
      <c r="DS362" s="17" t="s">
        <v>4934</v>
      </c>
      <c r="DT362" s="17" t="s">
        <v>4935</v>
      </c>
      <c r="DU362" s="17" t="s">
        <v>4936</v>
      </c>
      <c r="DV362" s="17" t="s">
        <v>4937</v>
      </c>
      <c r="DW362" s="17" t="s">
        <v>4938</v>
      </c>
      <c r="DX362" s="17" t="s">
        <v>4939</v>
      </c>
      <c r="DY362" s="17" t="s">
        <v>4940</v>
      </c>
      <c r="DZ362" s="17" t="s">
        <v>4941</v>
      </c>
      <c r="EA362" s="17" t="s">
        <v>4942</v>
      </c>
      <c r="EB362" s="17" t="s">
        <v>4943</v>
      </c>
      <c r="EC362" s="17" t="s">
        <v>4944</v>
      </c>
      <c r="ED362" s="17" t="s">
        <v>4945</v>
      </c>
      <c r="EE362" s="17" t="s">
        <v>4946</v>
      </c>
      <c r="EF362" s="17" t="s">
        <v>4947</v>
      </c>
      <c r="EG362" s="17" t="s">
        <v>4948</v>
      </c>
      <c r="EH362" s="17" t="s">
        <v>4949</v>
      </c>
      <c r="EI362" s="17" t="s">
        <v>4950</v>
      </c>
      <c r="EJ362" s="17" t="s">
        <v>4951</v>
      </c>
      <c r="EK362" s="17" t="s">
        <v>4952</v>
      </c>
      <c r="EL362" s="17" t="s">
        <v>4953</v>
      </c>
      <c r="EM362" s="17" t="s">
        <v>4954</v>
      </c>
      <c r="EN362" s="17" t="s">
        <v>4955</v>
      </c>
      <c r="EO362" s="17" t="s">
        <v>4956</v>
      </c>
      <c r="EP362" s="17" t="s">
        <v>4957</v>
      </c>
      <c r="EQ362" s="17" t="s">
        <v>4958</v>
      </c>
      <c r="ER362" s="17" t="s">
        <v>4959</v>
      </c>
      <c r="ES362" s="17" t="s">
        <v>4960</v>
      </c>
      <c r="ET362" s="17" t="s">
        <v>4961</v>
      </c>
      <c r="EU362" s="17" t="s">
        <v>4962</v>
      </c>
      <c r="EV362" s="17" t="s">
        <v>4963</v>
      </c>
      <c r="EW362" s="17" t="s">
        <v>4964</v>
      </c>
      <c r="EX362" s="17" t="s">
        <v>4965</v>
      </c>
      <c r="EY362" s="17" t="s">
        <v>4966</v>
      </c>
      <c r="EZ362" s="17" t="s">
        <v>4967</v>
      </c>
      <c r="FA362" s="17" t="s">
        <v>4968</v>
      </c>
      <c r="FB362" s="17" t="s">
        <v>4969</v>
      </c>
      <c r="FC362" s="17" t="s">
        <v>4970</v>
      </c>
      <c r="FD362" s="17" t="s">
        <v>4971</v>
      </c>
      <c r="FE362" s="17" t="s">
        <v>4972</v>
      </c>
      <c r="FF362" s="17" t="s">
        <v>4973</v>
      </c>
      <c r="FG362" s="17" t="s">
        <v>4974</v>
      </c>
      <c r="FH362" s="17" t="s">
        <v>4975</v>
      </c>
      <c r="FI362" s="17" t="s">
        <v>4976</v>
      </c>
      <c r="FJ362" s="17" t="s">
        <v>4977</v>
      </c>
      <c r="FK362" s="17" t="s">
        <v>4978</v>
      </c>
      <c r="FL362" s="17" t="s">
        <v>4979</v>
      </c>
      <c r="FM362" s="17" t="s">
        <v>4980</v>
      </c>
      <c r="FN362" s="17" t="s">
        <v>4981</v>
      </c>
      <c r="FO362" s="17" t="s">
        <v>4982</v>
      </c>
      <c r="FP362" s="17" t="s">
        <v>4983</v>
      </c>
      <c r="FQ362" s="17" t="s">
        <v>4984</v>
      </c>
      <c r="FR362" s="17" t="s">
        <v>4985</v>
      </c>
      <c r="FS362" s="17" t="s">
        <v>4986</v>
      </c>
      <c r="FT362" s="17" t="s">
        <v>4987</v>
      </c>
      <c r="FU362" s="17" t="s">
        <v>4988</v>
      </c>
      <c r="FV362" s="17" t="s">
        <v>4989</v>
      </c>
      <c r="FW362" s="17" t="s">
        <v>4990</v>
      </c>
      <c r="FX362" s="17" t="s">
        <v>4991</v>
      </c>
      <c r="FY362" s="17" t="s">
        <v>4992</v>
      </c>
      <c r="FZ362" s="17" t="s">
        <v>4993</v>
      </c>
      <c r="GA362" s="17" t="s">
        <v>4994</v>
      </c>
      <c r="GB362" s="17" t="s">
        <v>4995</v>
      </c>
      <c r="GC362" s="17" t="s">
        <v>4996</v>
      </c>
      <c r="GD362" s="17" t="s">
        <v>4997</v>
      </c>
      <c r="GE362" s="17" t="s">
        <v>4998</v>
      </c>
      <c r="GF362" s="17" t="s">
        <v>4999</v>
      </c>
      <c r="GG362" s="17" t="s">
        <v>5000</v>
      </c>
      <c r="GH362" s="17" t="s">
        <v>5001</v>
      </c>
      <c r="GI362" s="17" t="s">
        <v>5002</v>
      </c>
      <c r="GJ362" s="17" t="s">
        <v>5003</v>
      </c>
      <c r="GK362" s="17" t="s">
        <v>5004</v>
      </c>
      <c r="GL362" s="17" t="s">
        <v>5005</v>
      </c>
      <c r="GM362" s="17" t="s">
        <v>5006</v>
      </c>
      <c r="GN362" s="17" t="s">
        <v>5007</v>
      </c>
      <c r="GO362" s="17" t="s">
        <v>5008</v>
      </c>
      <c r="GP362" s="17" t="s">
        <v>5009</v>
      </c>
      <c r="GQ362" s="17" t="s">
        <v>5010</v>
      </c>
      <c r="GR362" s="17" t="s">
        <v>5011</v>
      </c>
      <c r="GS362" s="17" t="s">
        <v>5012</v>
      </c>
      <c r="GT362" s="17" t="s">
        <v>5013</v>
      </c>
      <c r="GU362" s="17" t="s">
        <v>5014</v>
      </c>
      <c r="GV362" s="17" t="s">
        <v>5015</v>
      </c>
      <c r="GW362" s="17" t="s">
        <v>5016</v>
      </c>
      <c r="GX362" s="17" t="s">
        <v>5017</v>
      </c>
      <c r="GY362" s="17" t="s">
        <v>5018</v>
      </c>
      <c r="GZ362" s="17" t="s">
        <v>5019</v>
      </c>
      <c r="HA362" s="17" t="s">
        <v>5020</v>
      </c>
      <c r="HB362" s="17" t="s">
        <v>5021</v>
      </c>
      <c r="HC362" s="17" t="s">
        <v>5022</v>
      </c>
      <c r="HD362" s="17" t="s">
        <v>5023</v>
      </c>
      <c r="HE362" s="17" t="s">
        <v>5024</v>
      </c>
      <c r="HF362" s="17" t="s">
        <v>5025</v>
      </c>
      <c r="HG362" s="17" t="s">
        <v>5026</v>
      </c>
      <c r="HH362" s="17" t="s">
        <v>5027</v>
      </c>
      <c r="HI362" s="17" t="s">
        <v>5028</v>
      </c>
      <c r="HJ362" s="17" t="s">
        <v>5029</v>
      </c>
      <c r="HK362" s="17" t="s">
        <v>5030</v>
      </c>
      <c r="HL362" s="17" t="s">
        <v>5031</v>
      </c>
      <c r="HM362" s="17" t="s">
        <v>5032</v>
      </c>
      <c r="HN362" s="17" t="s">
        <v>5033</v>
      </c>
      <c r="HO362" s="17" t="s">
        <v>5034</v>
      </c>
      <c r="HP362" s="17" t="s">
        <v>5035</v>
      </c>
      <c r="HQ362" s="17" t="s">
        <v>5036</v>
      </c>
      <c r="HR362" s="17" t="s">
        <v>5037</v>
      </c>
      <c r="HS362" s="17" t="s">
        <v>5038</v>
      </c>
      <c r="HT362" s="17" t="s">
        <v>5039</v>
      </c>
      <c r="HU362" s="17" t="s">
        <v>5040</v>
      </c>
      <c r="HV362" s="17" t="s">
        <v>5041</v>
      </c>
      <c r="HW362" s="17" t="s">
        <v>5042</v>
      </c>
      <c r="HX362" s="17" t="s">
        <v>5043</v>
      </c>
      <c r="HY362" s="17" t="s">
        <v>5044</v>
      </c>
      <c r="HZ362" s="17" t="s">
        <v>5045</v>
      </c>
      <c r="IA362" s="17" t="s">
        <v>5046</v>
      </c>
      <c r="IB362" s="17" t="s">
        <v>5047</v>
      </c>
      <c r="IC362" s="17" t="s">
        <v>5048</v>
      </c>
      <c r="ID362" s="17" t="s">
        <v>5049</v>
      </c>
      <c r="IE362" s="17" t="s">
        <v>5050</v>
      </c>
      <c r="IF362" s="17" t="s">
        <v>5051</v>
      </c>
      <c r="IG362" s="17" t="s">
        <v>5052</v>
      </c>
      <c r="IH362" s="17" t="s">
        <v>5053</v>
      </c>
      <c r="II362" s="17" t="s">
        <v>5054</v>
      </c>
      <c r="IJ362" s="17" t="s">
        <v>5055</v>
      </c>
      <c r="IK362" s="17" t="s">
        <v>5056</v>
      </c>
      <c r="IL362" s="17" t="s">
        <v>5057</v>
      </c>
      <c r="IM362" s="17" t="s">
        <v>5058</v>
      </c>
      <c r="IN362" s="17" t="s">
        <v>5059</v>
      </c>
      <c r="IO362" s="17" t="s">
        <v>5060</v>
      </c>
      <c r="IP362" s="17" t="s">
        <v>5061</v>
      </c>
      <c r="IQ362" s="17" t="s">
        <v>5062</v>
      </c>
      <c r="IR362" s="17" t="s">
        <v>5063</v>
      </c>
      <c r="IS362" s="17" t="s">
        <v>5064</v>
      </c>
      <c r="IT362" s="17" t="s">
        <v>5065</v>
      </c>
      <c r="IU362" s="17" t="s">
        <v>5066</v>
      </c>
      <c r="IV362" s="17" t="s">
        <v>5067</v>
      </c>
      <c r="IW362" s="17" t="s">
        <v>5068</v>
      </c>
      <c r="IX362" s="17" t="s">
        <v>5069</v>
      </c>
      <c r="IY362" s="17" t="s">
        <v>5070</v>
      </c>
      <c r="IZ362" s="17" t="s">
        <v>5071</v>
      </c>
      <c r="JA362" s="17" t="s">
        <v>5072</v>
      </c>
      <c r="JB362" s="17" t="s">
        <v>5073</v>
      </c>
      <c r="JC362" s="17" t="s">
        <v>5074</v>
      </c>
      <c r="JD362" s="17" t="s">
        <v>5075</v>
      </c>
      <c r="JE362" s="17" t="s">
        <v>5076</v>
      </c>
      <c r="JF362" s="17" t="s">
        <v>5077</v>
      </c>
    </row>
    <row r="363" spans="1:266" s="17" customFormat="1">
      <c r="A363" s="17">
        <v>233</v>
      </c>
      <c r="B363" s="17" t="s">
        <v>128</v>
      </c>
      <c r="C363" s="17" t="s">
        <v>5078</v>
      </c>
      <c r="E363" s="17">
        <v>2003</v>
      </c>
      <c r="F363" s="17" t="s">
        <v>5079</v>
      </c>
      <c r="G363" s="17" t="s">
        <v>5080</v>
      </c>
      <c r="H363" s="17" t="s">
        <v>5080</v>
      </c>
      <c r="I363" s="17" t="s">
        <v>5080</v>
      </c>
      <c r="J363" s="17">
        <v>1</v>
      </c>
      <c r="K363" s="17">
        <v>1</v>
      </c>
      <c r="L363" s="17">
        <v>1</v>
      </c>
      <c r="M363" s="17">
        <v>1</v>
      </c>
      <c r="N363" s="17">
        <v>69</v>
      </c>
      <c r="O363" s="17">
        <v>1190</v>
      </c>
      <c r="P363" s="17">
        <v>23</v>
      </c>
      <c r="Q363" s="17">
        <v>256</v>
      </c>
      <c r="R363" s="17">
        <v>5</v>
      </c>
      <c r="S363" s="17">
        <v>15</v>
      </c>
      <c r="T363" s="17">
        <v>75</v>
      </c>
      <c r="U363" s="17">
        <v>6</v>
      </c>
      <c r="V363" s="17">
        <v>67</v>
      </c>
      <c r="W363" s="17">
        <v>173</v>
      </c>
      <c r="X363" s="17">
        <v>133</v>
      </c>
      <c r="Y363" s="17">
        <v>300</v>
      </c>
      <c r="Z363" s="17">
        <v>2</v>
      </c>
      <c r="AA363" s="17">
        <v>16</v>
      </c>
      <c r="AB363" s="17">
        <v>8610</v>
      </c>
      <c r="AC363" s="17">
        <v>9981</v>
      </c>
      <c r="AD363" s="17">
        <v>1</v>
      </c>
      <c r="AE363" s="17">
        <v>1232</v>
      </c>
      <c r="AF363" s="17">
        <v>24032</v>
      </c>
      <c r="AG363" s="17">
        <v>71856</v>
      </c>
      <c r="AH363" s="17">
        <v>4</v>
      </c>
      <c r="AI363" s="17">
        <v>1</v>
      </c>
      <c r="AJ363" s="17">
        <v>65</v>
      </c>
      <c r="AK363" s="17">
        <v>256</v>
      </c>
      <c r="AL363" s="17">
        <v>199</v>
      </c>
      <c r="AM363" s="17">
        <v>11</v>
      </c>
      <c r="AN363" s="17">
        <v>100</v>
      </c>
      <c r="AO363" s="17">
        <v>100</v>
      </c>
      <c r="AP363" s="17">
        <v>23</v>
      </c>
      <c r="AQ363" s="17">
        <v>12</v>
      </c>
      <c r="AR363" s="17">
        <v>100</v>
      </c>
      <c r="AS363" s="17">
        <v>100</v>
      </c>
      <c r="AT363" s="17">
        <v>100</v>
      </c>
      <c r="AU363" s="17">
        <v>5</v>
      </c>
      <c r="AV363" s="17">
        <v>1</v>
      </c>
      <c r="AW363" s="17">
        <v>2</v>
      </c>
      <c r="AX363" s="17">
        <v>1</v>
      </c>
      <c r="AY363" s="17">
        <v>1</v>
      </c>
      <c r="AZ363" s="17">
        <v>1</v>
      </c>
      <c r="BA363" s="17">
        <v>1</v>
      </c>
      <c r="BB363" s="17">
        <v>1</v>
      </c>
      <c r="BC363" s="17">
        <v>199</v>
      </c>
      <c r="BD363" s="17">
        <v>11</v>
      </c>
      <c r="BE363" s="17">
        <v>29</v>
      </c>
      <c r="BF363" s="17">
        <v>9</v>
      </c>
      <c r="BG363" s="17">
        <v>51000</v>
      </c>
      <c r="BH363" s="17">
        <v>122263</v>
      </c>
      <c r="BI363" s="17">
        <v>55000</v>
      </c>
      <c r="BJ363" s="17">
        <v>75035</v>
      </c>
      <c r="BK363" s="17">
        <v>45000</v>
      </c>
      <c r="BL363" s="17">
        <v>1500</v>
      </c>
      <c r="BM363" s="17">
        <v>1856</v>
      </c>
      <c r="BN363" s="17">
        <v>2000</v>
      </c>
      <c r="BO363" s="17">
        <v>1</v>
      </c>
      <c r="BP363" s="17">
        <v>2</v>
      </c>
      <c r="BQ363" s="17">
        <v>5</v>
      </c>
      <c r="BR363" s="17">
        <v>546.1</v>
      </c>
      <c r="BS363" s="17">
        <v>995.2</v>
      </c>
      <c r="BT363" s="17">
        <v>4.3899999999999997</v>
      </c>
      <c r="BU363" s="17">
        <v>5.29</v>
      </c>
      <c r="BV363" s="17">
        <v>116</v>
      </c>
      <c r="BW363" s="17">
        <v>2.1</v>
      </c>
      <c r="BX363" s="17">
        <v>0.9</v>
      </c>
      <c r="BY363" s="17">
        <v>40</v>
      </c>
      <c r="BZ363" s="17">
        <v>1.39</v>
      </c>
      <c r="CA363" s="17">
        <v>1.47</v>
      </c>
      <c r="CB363" s="17">
        <v>82</v>
      </c>
      <c r="CC363" s="17">
        <v>1.71</v>
      </c>
      <c r="CD363" s="17">
        <v>0.64</v>
      </c>
      <c r="CE363" s="17">
        <v>35</v>
      </c>
      <c r="CF363" s="17">
        <v>9.59</v>
      </c>
      <c r="CG363" s="17">
        <v>8.3000000000000007</v>
      </c>
      <c r="CH363" s="17">
        <v>0.32</v>
      </c>
      <c r="CI363" s="17">
        <v>0.02</v>
      </c>
      <c r="CJ363" s="17">
        <v>8</v>
      </c>
      <c r="CK363" s="17">
        <v>0.6</v>
      </c>
      <c r="CL363" s="17">
        <v>0.05</v>
      </c>
      <c r="CM363" s="17">
        <v>8</v>
      </c>
      <c r="CN363" s="17">
        <v>10.51</v>
      </c>
      <c r="CO363" s="17">
        <v>8.3699999999999992</v>
      </c>
      <c r="CP363" s="17">
        <v>10.51</v>
      </c>
      <c r="CQ363" s="17">
        <v>8.3699999999999992</v>
      </c>
      <c r="CR363" s="17">
        <v>0</v>
      </c>
      <c r="CS363" s="17">
        <v>0</v>
      </c>
      <c r="CT363" s="17">
        <v>2.61</v>
      </c>
      <c r="CU363" s="17">
        <v>2.48</v>
      </c>
      <c r="CV363" s="17">
        <v>0</v>
      </c>
      <c r="CW363" s="17">
        <v>0</v>
      </c>
      <c r="CX363" s="17">
        <v>0</v>
      </c>
      <c r="CY363" s="17">
        <v>0</v>
      </c>
      <c r="CZ363" s="17">
        <v>2.61</v>
      </c>
      <c r="DA363" s="17">
        <v>2.48</v>
      </c>
      <c r="DB363" s="17">
        <v>1.61</v>
      </c>
      <c r="DC363" s="17">
        <v>1.61</v>
      </c>
      <c r="DD363" s="17">
        <v>0</v>
      </c>
      <c r="DE363" s="17">
        <v>0</v>
      </c>
      <c r="DF363" s="17">
        <v>0.33</v>
      </c>
      <c r="DG363" s="17">
        <v>0.33</v>
      </c>
      <c r="DH363" s="17">
        <v>0</v>
      </c>
      <c r="DI363" s="17">
        <v>0</v>
      </c>
      <c r="DJ363" s="17">
        <v>1.94</v>
      </c>
      <c r="DK363" s="17">
        <v>1.94</v>
      </c>
      <c r="DL363" s="17">
        <v>0</v>
      </c>
      <c r="DM363" s="17">
        <v>0</v>
      </c>
      <c r="DN363" s="17">
        <v>0</v>
      </c>
      <c r="DO363" s="17">
        <v>0</v>
      </c>
      <c r="DP363" s="17">
        <v>0.56000000000000005</v>
      </c>
      <c r="DQ363" s="17">
        <v>0.56000000000000005</v>
      </c>
      <c r="DR363" s="17">
        <v>0</v>
      </c>
      <c r="DS363" s="17">
        <v>0</v>
      </c>
      <c r="DT363" s="17">
        <v>0.56000000000000005</v>
      </c>
      <c r="DU363" s="17">
        <v>0.56000000000000005</v>
      </c>
      <c r="DV363" s="17">
        <v>0</v>
      </c>
      <c r="DW363" s="17">
        <v>0</v>
      </c>
      <c r="DX363" s="17">
        <v>0</v>
      </c>
      <c r="DY363" s="17">
        <v>0</v>
      </c>
      <c r="DZ363" s="17">
        <v>1.76</v>
      </c>
      <c r="EA363" s="17">
        <v>1.76</v>
      </c>
      <c r="EB363" s="17">
        <v>0</v>
      </c>
      <c r="EC363" s="17">
        <v>0</v>
      </c>
      <c r="ED363" s="17">
        <v>1.76</v>
      </c>
      <c r="EE363" s="17">
        <v>1.76</v>
      </c>
      <c r="EF363" s="17">
        <v>0</v>
      </c>
      <c r="EG363" s="17">
        <v>0</v>
      </c>
      <c r="EH363" s="17">
        <v>0</v>
      </c>
      <c r="EI363" s="17">
        <v>0</v>
      </c>
      <c r="EJ363" s="17">
        <v>2.2000000000000002</v>
      </c>
      <c r="EK363" s="17">
        <v>1.88</v>
      </c>
      <c r="EL363" s="17">
        <v>0</v>
      </c>
      <c r="EM363" s="17">
        <v>0</v>
      </c>
      <c r="EN363" s="17">
        <v>2.2000000000000002</v>
      </c>
      <c r="EO363" s="17">
        <v>1.88</v>
      </c>
      <c r="EP363" s="17">
        <v>0</v>
      </c>
      <c r="EQ363" s="17">
        <v>0</v>
      </c>
      <c r="ER363" s="17">
        <v>0</v>
      </c>
      <c r="ES363" s="17">
        <v>0</v>
      </c>
      <c r="ET363" s="17">
        <v>1.43</v>
      </c>
      <c r="EU363" s="17">
        <v>0.38</v>
      </c>
      <c r="EV363" s="17">
        <v>0</v>
      </c>
      <c r="EW363" s="17">
        <v>0</v>
      </c>
      <c r="EX363" s="17">
        <v>1.43</v>
      </c>
      <c r="EY363" s="17">
        <v>0.38</v>
      </c>
      <c r="EZ363" s="17">
        <v>1.61</v>
      </c>
      <c r="FA363" s="17">
        <v>1.61</v>
      </c>
      <c r="FB363" s="17">
        <v>2.61</v>
      </c>
      <c r="FC363" s="17">
        <v>2.48</v>
      </c>
      <c r="FD363" s="17">
        <v>6.28</v>
      </c>
      <c r="FE363" s="17">
        <v>4.91</v>
      </c>
      <c r="FF363" s="17">
        <v>0</v>
      </c>
      <c r="FG363" s="17">
        <v>0</v>
      </c>
      <c r="FH363" s="17">
        <v>10.5</v>
      </c>
      <c r="FI363" s="17">
        <v>9</v>
      </c>
      <c r="FJ363" s="17">
        <v>0</v>
      </c>
      <c r="FK363" s="17">
        <v>0</v>
      </c>
      <c r="FL363" s="17">
        <v>1.61</v>
      </c>
      <c r="FM363" s="17">
        <v>1.53</v>
      </c>
      <c r="FN363" s="17">
        <v>0</v>
      </c>
      <c r="FO363" s="17">
        <v>0</v>
      </c>
      <c r="FP363" s="17">
        <v>0</v>
      </c>
      <c r="FQ363" s="17">
        <v>0</v>
      </c>
      <c r="FR363" s="17">
        <v>1.61</v>
      </c>
      <c r="FS363" s="17">
        <v>1.53</v>
      </c>
      <c r="FT363" s="17">
        <v>1.49</v>
      </c>
      <c r="FU363" s="17">
        <v>1.49</v>
      </c>
      <c r="FV363" s="17">
        <v>0</v>
      </c>
      <c r="FW363" s="17">
        <v>0</v>
      </c>
      <c r="FX363" s="17">
        <v>0.68</v>
      </c>
      <c r="FY363" s="17">
        <v>0.68</v>
      </c>
      <c r="FZ363" s="17">
        <v>0</v>
      </c>
      <c r="GA363" s="17">
        <v>0</v>
      </c>
      <c r="GB363" s="17">
        <v>2.17</v>
      </c>
      <c r="GC363" s="17">
        <v>2.17</v>
      </c>
      <c r="GD363" s="17">
        <v>0</v>
      </c>
      <c r="GE363" s="17">
        <v>0</v>
      </c>
      <c r="GF363" s="17">
        <v>0</v>
      </c>
      <c r="GG363" s="17">
        <v>0</v>
      </c>
      <c r="GH363" s="17">
        <v>0.95</v>
      </c>
      <c r="GI363" s="17">
        <v>0.95</v>
      </c>
      <c r="GJ363" s="17">
        <v>0</v>
      </c>
      <c r="GK363" s="17">
        <v>0</v>
      </c>
      <c r="GL363" s="17">
        <v>0.95</v>
      </c>
      <c r="GM363" s="17">
        <v>0.95</v>
      </c>
      <c r="GN363" s="17">
        <v>0</v>
      </c>
      <c r="GO363" s="17">
        <v>0</v>
      </c>
      <c r="GP363" s="17">
        <v>0</v>
      </c>
      <c r="GQ363" s="17">
        <v>0</v>
      </c>
      <c r="GR363" s="17">
        <v>1.1200000000000001</v>
      </c>
      <c r="GS363" s="17">
        <v>1.1200000000000001</v>
      </c>
      <c r="GT363" s="17">
        <v>0</v>
      </c>
      <c r="GU363" s="17">
        <v>0</v>
      </c>
      <c r="GV363" s="17">
        <v>1.1200000000000001</v>
      </c>
      <c r="GW363" s="17">
        <v>1.1200000000000001</v>
      </c>
      <c r="GX363" s="17">
        <v>0</v>
      </c>
      <c r="GY363" s="17">
        <v>0</v>
      </c>
      <c r="GZ363" s="17">
        <v>0</v>
      </c>
      <c r="HA363" s="17">
        <v>0</v>
      </c>
      <c r="HB363" s="17">
        <v>2.52</v>
      </c>
      <c r="HC363" s="17">
        <v>1.98</v>
      </c>
      <c r="HD363" s="17">
        <v>0</v>
      </c>
      <c r="HE363" s="17">
        <v>0</v>
      </c>
      <c r="HF363" s="17">
        <v>2.52</v>
      </c>
      <c r="HG363" s="17">
        <v>1.98</v>
      </c>
      <c r="HH363" s="17">
        <v>0</v>
      </c>
      <c r="HI363" s="17">
        <v>0</v>
      </c>
      <c r="HJ363" s="17">
        <v>0</v>
      </c>
      <c r="HK363" s="17">
        <v>0</v>
      </c>
      <c r="HL363" s="17">
        <v>0</v>
      </c>
      <c r="HM363" s="17">
        <v>0</v>
      </c>
      <c r="HN363" s="17">
        <v>0</v>
      </c>
      <c r="HO363" s="17">
        <v>0</v>
      </c>
      <c r="HP363" s="17">
        <v>0</v>
      </c>
      <c r="HQ363" s="17">
        <v>0</v>
      </c>
      <c r="HR363" s="17">
        <v>1.49</v>
      </c>
      <c r="HS363" s="17">
        <v>1.49</v>
      </c>
      <c r="HT363" s="17">
        <v>1.61</v>
      </c>
      <c r="HU363" s="17">
        <v>1.53</v>
      </c>
      <c r="HV363" s="17">
        <v>5.27</v>
      </c>
      <c r="HW363" s="17">
        <v>4.7300000000000004</v>
      </c>
      <c r="HX363" s="17">
        <v>0</v>
      </c>
      <c r="HY363" s="17">
        <v>0</v>
      </c>
      <c r="HZ363" s="17">
        <v>8.3699999999999992</v>
      </c>
      <c r="IA363" s="17">
        <v>7.75</v>
      </c>
      <c r="IB363" s="17">
        <v>4.2300000000000004</v>
      </c>
      <c r="IC363" s="17">
        <v>0.16</v>
      </c>
      <c r="ID363" s="17">
        <v>5.13</v>
      </c>
      <c r="IE363" s="17">
        <v>0.19</v>
      </c>
      <c r="IF363" s="17">
        <v>121.3</v>
      </c>
      <c r="IG363" s="17">
        <v>118.8</v>
      </c>
      <c r="IH363" s="17">
        <v>1.98</v>
      </c>
      <c r="II363" s="17">
        <v>0.11</v>
      </c>
      <c r="IJ363" s="17">
        <v>0.86</v>
      </c>
      <c r="IK363" s="17">
        <v>0.05</v>
      </c>
      <c r="IL363" s="17">
        <v>43.4</v>
      </c>
      <c r="IM363" s="17">
        <v>45.5</v>
      </c>
      <c r="IN363" s="17">
        <v>1.27</v>
      </c>
      <c r="IO363" s="17">
        <v>0.12</v>
      </c>
      <c r="IP363" s="17">
        <v>0.86</v>
      </c>
      <c r="IQ363" s="17">
        <v>0.05</v>
      </c>
      <c r="IR363" s="17">
        <v>90.6</v>
      </c>
      <c r="IS363" s="17">
        <v>41.7</v>
      </c>
      <c r="IT363" s="17">
        <v>1.71</v>
      </c>
      <c r="IU363" s="17">
        <v>1.05</v>
      </c>
      <c r="IV363" s="17">
        <v>0.61</v>
      </c>
      <c r="IW363" s="17">
        <v>0.33</v>
      </c>
      <c r="IX363" s="17">
        <v>35.700000000000003</v>
      </c>
      <c r="IY363" s="17">
        <v>31.4</v>
      </c>
      <c r="IZ363" s="17">
        <v>10.5</v>
      </c>
      <c r="JA363" s="17">
        <v>9</v>
      </c>
      <c r="JB363" s="17">
        <v>1.5</v>
      </c>
      <c r="JC363" s="17">
        <v>5000000</v>
      </c>
      <c r="JD363" s="17">
        <v>2200000</v>
      </c>
      <c r="JE363" s="17">
        <v>1500000</v>
      </c>
      <c r="JF363" s="17">
        <v>1800000</v>
      </c>
    </row>
    <row r="364" spans="1:266" s="17" customFormat="1">
      <c r="A364" s="17" t="s">
        <v>9</v>
      </c>
      <c r="AD364" s="17" t="s">
        <v>5081</v>
      </c>
      <c r="AE364" s="17" t="s">
        <v>5081</v>
      </c>
      <c r="AF364" s="17" t="s">
        <v>5081</v>
      </c>
      <c r="AG364" s="17" t="s">
        <v>5081</v>
      </c>
      <c r="AI364" s="17" t="s">
        <v>5081</v>
      </c>
      <c r="AJ364" s="17" t="s">
        <v>5081</v>
      </c>
      <c r="AS364" s="17" t="s">
        <v>5082</v>
      </c>
      <c r="AT364" s="17" t="s">
        <v>5083</v>
      </c>
    </row>
    <row r="365" spans="1:266" s="17" customFormat="1">
      <c r="J365" s="17" t="s">
        <v>5084</v>
      </c>
      <c r="K365" s="17" t="s">
        <v>5085</v>
      </c>
      <c r="L365" s="17" t="s">
        <v>5086</v>
      </c>
      <c r="M365" s="17" t="s">
        <v>5087</v>
      </c>
      <c r="N365" s="17" t="s">
        <v>5088</v>
      </c>
      <c r="O365" s="17" t="s">
        <v>5089</v>
      </c>
      <c r="P365" s="17" t="s">
        <v>5090</v>
      </c>
      <c r="Q365" s="17" t="s">
        <v>5091</v>
      </c>
      <c r="R365" s="17" t="s">
        <v>5092</v>
      </c>
      <c r="S365" s="17" t="s">
        <v>5093</v>
      </c>
      <c r="T365" s="17" t="s">
        <v>5094</v>
      </c>
      <c r="U365" s="17" t="s">
        <v>5095</v>
      </c>
      <c r="V365" s="17" t="s">
        <v>5096</v>
      </c>
      <c r="W365" s="17" t="s">
        <v>5097</v>
      </c>
      <c r="X365" s="17" t="s">
        <v>5098</v>
      </c>
      <c r="Y365" s="17" t="s">
        <v>5099</v>
      </c>
      <c r="Z365" s="17" t="s">
        <v>5100</v>
      </c>
      <c r="AA365" s="17" t="s">
        <v>5101</v>
      </c>
      <c r="AB365" s="17" t="s">
        <v>5102</v>
      </c>
      <c r="AC365" s="17" t="s">
        <v>5103</v>
      </c>
      <c r="AD365" s="17" t="s">
        <v>5104</v>
      </c>
      <c r="AE365" s="17" t="s">
        <v>5105</v>
      </c>
      <c r="AF365" s="17" t="s">
        <v>5106</v>
      </c>
      <c r="AG365" s="17" t="s">
        <v>5107</v>
      </c>
      <c r="AH365" s="17" t="s">
        <v>5108</v>
      </c>
      <c r="AI365" s="17" t="s">
        <v>5109</v>
      </c>
      <c r="AJ365" s="17" t="s">
        <v>5110</v>
      </c>
      <c r="AK365" s="17" t="s">
        <v>5111</v>
      </c>
      <c r="AL365" s="17" t="s">
        <v>5112</v>
      </c>
      <c r="AM365" s="17" t="s">
        <v>5113</v>
      </c>
      <c r="AN365" s="17" t="s">
        <v>5114</v>
      </c>
      <c r="AO365" s="17" t="s">
        <v>5115</v>
      </c>
      <c r="AP365" s="17" t="s">
        <v>5116</v>
      </c>
      <c r="AQ365" s="17" t="s">
        <v>5117</v>
      </c>
      <c r="AR365" s="17" t="s">
        <v>5118</v>
      </c>
      <c r="AS365" s="17" t="s">
        <v>5119</v>
      </c>
      <c r="AT365" s="17" t="s">
        <v>5120</v>
      </c>
      <c r="AU365" s="17" t="s">
        <v>5121</v>
      </c>
      <c r="AV365" s="17" t="s">
        <v>5122</v>
      </c>
      <c r="AW365" s="17" t="s">
        <v>5123</v>
      </c>
      <c r="AX365" s="17" t="s">
        <v>5124</v>
      </c>
      <c r="AY365" s="17" t="s">
        <v>5125</v>
      </c>
      <c r="AZ365" s="17" t="s">
        <v>5126</v>
      </c>
      <c r="BA365" s="17" t="s">
        <v>5127</v>
      </c>
      <c r="BB365" s="17" t="s">
        <v>5128</v>
      </c>
      <c r="BC365" s="17" t="s">
        <v>5129</v>
      </c>
      <c r="BD365" s="17" t="s">
        <v>5130</v>
      </c>
      <c r="BE365" s="17" t="s">
        <v>5131</v>
      </c>
      <c r="BF365" s="17" t="s">
        <v>5132</v>
      </c>
      <c r="BG365" s="17" t="s">
        <v>5133</v>
      </c>
      <c r="BH365" s="17" t="s">
        <v>5134</v>
      </c>
      <c r="BI365" s="17" t="s">
        <v>5135</v>
      </c>
      <c r="BJ365" s="17" t="s">
        <v>5136</v>
      </c>
      <c r="BK365" s="17" t="s">
        <v>5137</v>
      </c>
      <c r="BL365" s="17" t="s">
        <v>5138</v>
      </c>
      <c r="BM365" s="17" t="s">
        <v>5139</v>
      </c>
      <c r="BN365" s="17" t="s">
        <v>5140</v>
      </c>
      <c r="BO365" s="17" t="s">
        <v>5141</v>
      </c>
      <c r="BP365" s="17" t="s">
        <v>5142</v>
      </c>
      <c r="BQ365" s="17" t="s">
        <v>5143</v>
      </c>
      <c r="BR365" s="17" t="s">
        <v>5144</v>
      </c>
      <c r="BS365" s="17" t="s">
        <v>5145</v>
      </c>
      <c r="BT365" s="17" t="s">
        <v>5146</v>
      </c>
      <c r="BU365" s="17" t="s">
        <v>5147</v>
      </c>
      <c r="BV365" s="17" t="s">
        <v>5148</v>
      </c>
      <c r="BW365" s="17" t="s">
        <v>5149</v>
      </c>
      <c r="BX365" s="17" t="s">
        <v>5150</v>
      </c>
      <c r="BY365" s="17" t="s">
        <v>5151</v>
      </c>
      <c r="BZ365" s="17" t="s">
        <v>5152</v>
      </c>
      <c r="CA365" s="17" t="s">
        <v>5153</v>
      </c>
      <c r="CB365" s="17" t="s">
        <v>5154</v>
      </c>
      <c r="CC365" s="17" t="s">
        <v>5155</v>
      </c>
      <c r="CD365" s="17" t="s">
        <v>5156</v>
      </c>
      <c r="CE365" s="17" t="s">
        <v>5157</v>
      </c>
      <c r="CF365" s="17" t="s">
        <v>5157</v>
      </c>
      <c r="CG365" s="17" t="s">
        <v>5158</v>
      </c>
      <c r="CH365" s="17" t="s">
        <v>5159</v>
      </c>
      <c r="CI365" s="17" t="s">
        <v>5160</v>
      </c>
      <c r="CJ365" s="17" t="s">
        <v>5160</v>
      </c>
      <c r="CK365" s="17" t="s">
        <v>5161</v>
      </c>
      <c r="CL365" s="17" t="s">
        <v>5162</v>
      </c>
      <c r="CM365" s="17" t="s">
        <v>5163</v>
      </c>
      <c r="CN365" s="17" t="s">
        <v>5164</v>
      </c>
      <c r="CO365" s="17" t="s">
        <v>5165</v>
      </c>
      <c r="CP365" s="17" t="s">
        <v>5166</v>
      </c>
      <c r="CQ365" s="17" t="s">
        <v>5167</v>
      </c>
      <c r="CR365" s="17" t="s">
        <v>5168</v>
      </c>
      <c r="CS365" s="17" t="s">
        <v>5169</v>
      </c>
      <c r="CT365" s="17" t="s">
        <v>5170</v>
      </c>
      <c r="CU365" s="17" t="s">
        <v>5171</v>
      </c>
      <c r="CV365" s="17" t="s">
        <v>5172</v>
      </c>
      <c r="CW365" s="17" t="s">
        <v>5173</v>
      </c>
      <c r="CX365" s="17" t="s">
        <v>5174</v>
      </c>
      <c r="CY365" s="17" t="s">
        <v>5175</v>
      </c>
      <c r="CZ365" s="17" t="s">
        <v>5176</v>
      </c>
      <c r="DA365" s="17" t="s">
        <v>5177</v>
      </c>
      <c r="DB365" s="17" t="s">
        <v>5178</v>
      </c>
      <c r="DC365" s="17" t="s">
        <v>5179</v>
      </c>
      <c r="DD365" s="17" t="s">
        <v>5180</v>
      </c>
      <c r="DE365" s="17" t="s">
        <v>5181</v>
      </c>
      <c r="DF365" s="17" t="s">
        <v>5182</v>
      </c>
      <c r="DG365" s="17" t="s">
        <v>5183</v>
      </c>
      <c r="DH365" s="17" t="s">
        <v>5184</v>
      </c>
      <c r="DI365" s="17" t="s">
        <v>5185</v>
      </c>
      <c r="DJ365" s="17" t="s">
        <v>5185</v>
      </c>
      <c r="DK365" s="17" t="s">
        <v>5185</v>
      </c>
      <c r="DL365" s="17" t="s">
        <v>5185</v>
      </c>
      <c r="DM365" s="17" t="s">
        <v>5186</v>
      </c>
      <c r="DN365" s="17" t="s">
        <v>5187</v>
      </c>
      <c r="DO365" s="17" t="s">
        <v>5188</v>
      </c>
      <c r="DP365" s="17" t="s">
        <v>5189</v>
      </c>
      <c r="DQ365" s="17" t="s">
        <v>5190</v>
      </c>
      <c r="DR365" s="17" t="s">
        <v>5191</v>
      </c>
      <c r="DS365" s="17" t="s">
        <v>5191</v>
      </c>
      <c r="DT365" s="17" t="s">
        <v>5192</v>
      </c>
      <c r="DU365" s="17" t="s">
        <v>5193</v>
      </c>
      <c r="DV365" s="17" t="s">
        <v>5194</v>
      </c>
      <c r="DW365" s="17" t="s">
        <v>5195</v>
      </c>
      <c r="DX365" s="17" t="s">
        <v>5196</v>
      </c>
      <c r="DY365" s="17" t="s">
        <v>5197</v>
      </c>
      <c r="DZ365" s="17" t="s">
        <v>5198</v>
      </c>
      <c r="EA365" s="17" t="s">
        <v>5199</v>
      </c>
      <c r="EB365" s="17" t="s">
        <v>5199</v>
      </c>
      <c r="EC365" s="17" t="s">
        <v>5200</v>
      </c>
      <c r="ED365" s="17" t="s">
        <v>5201</v>
      </c>
      <c r="EE365" s="17" t="s">
        <v>5202</v>
      </c>
      <c r="EF365" s="17" t="s">
        <v>5202</v>
      </c>
      <c r="EG365" s="17" t="s">
        <v>5203</v>
      </c>
      <c r="EH365" s="17" t="s">
        <v>5204</v>
      </c>
      <c r="EI365" s="17" t="s">
        <v>5205</v>
      </c>
      <c r="EJ365" s="17" t="s">
        <v>5206</v>
      </c>
      <c r="EK365" s="17" t="s">
        <v>5207</v>
      </c>
      <c r="EL365" s="17" t="s">
        <v>5208</v>
      </c>
      <c r="EM365" s="17" t="s">
        <v>5209</v>
      </c>
      <c r="EN365" s="17" t="s">
        <v>5210</v>
      </c>
      <c r="EO365" s="17" t="s">
        <v>5211</v>
      </c>
      <c r="EP365" s="17" t="s">
        <v>5212</v>
      </c>
      <c r="EQ365" s="17" t="s">
        <v>5213</v>
      </c>
      <c r="ER365" s="17" t="s">
        <v>5214</v>
      </c>
      <c r="ES365" s="17" t="s">
        <v>5215</v>
      </c>
      <c r="ET365" s="17" t="s">
        <v>5216</v>
      </c>
      <c r="EU365" s="17" t="s">
        <v>5217</v>
      </c>
      <c r="EV365" s="17" t="s">
        <v>5218</v>
      </c>
      <c r="EW365" s="17" t="s">
        <v>5219</v>
      </c>
      <c r="EX365" s="17" t="s">
        <v>5220</v>
      </c>
      <c r="EY365" s="17" t="s">
        <v>5221</v>
      </c>
      <c r="EZ365" s="17" t="s">
        <v>5222</v>
      </c>
      <c r="FA365" s="17" t="s">
        <v>5223</v>
      </c>
      <c r="FB365" s="17" t="s">
        <v>5224</v>
      </c>
      <c r="FC365" s="17" t="s">
        <v>5225</v>
      </c>
      <c r="FD365" s="17" t="s">
        <v>5226</v>
      </c>
      <c r="FE365" s="17" t="s">
        <v>5227</v>
      </c>
      <c r="FF365" s="17" t="s">
        <v>5228</v>
      </c>
      <c r="FG365" s="17" t="s">
        <v>5229</v>
      </c>
      <c r="FH365" s="17" t="s">
        <v>5230</v>
      </c>
      <c r="FI365" s="17" t="s">
        <v>5231</v>
      </c>
      <c r="FJ365" s="17" t="s">
        <v>5232</v>
      </c>
      <c r="FK365" s="17" t="s">
        <v>5233</v>
      </c>
      <c r="FL365" s="17" t="s">
        <v>5234</v>
      </c>
      <c r="FM365" s="17" t="s">
        <v>5235</v>
      </c>
      <c r="FN365" s="17" t="s">
        <v>5236</v>
      </c>
      <c r="FO365" s="17" t="s">
        <v>5237</v>
      </c>
      <c r="FP365" s="17" t="s">
        <v>5238</v>
      </c>
      <c r="FQ365" s="17" t="s">
        <v>5239</v>
      </c>
      <c r="FR365" s="17" t="s">
        <v>5240</v>
      </c>
      <c r="FS365" s="17" t="s">
        <v>5241</v>
      </c>
      <c r="FT365" s="17" t="s">
        <v>5242</v>
      </c>
      <c r="FU365" s="17" t="s">
        <v>5243</v>
      </c>
      <c r="FV365" s="17" t="s">
        <v>5244</v>
      </c>
      <c r="FW365" s="17" t="s">
        <v>4977</v>
      </c>
      <c r="FX365" s="17" t="s">
        <v>4978</v>
      </c>
      <c r="FY365" s="17" t="s">
        <v>4979</v>
      </c>
      <c r="FZ365" s="17" t="s">
        <v>4980</v>
      </c>
      <c r="GA365" s="17" t="s">
        <v>4981</v>
      </c>
      <c r="GB365" s="17" t="s">
        <v>4982</v>
      </c>
      <c r="GC365" s="17" t="s">
        <v>4983</v>
      </c>
      <c r="GD365" s="17" t="s">
        <v>4984</v>
      </c>
      <c r="GE365" s="17" t="s">
        <v>4985</v>
      </c>
      <c r="GF365" s="17" t="s">
        <v>4986</v>
      </c>
      <c r="GG365" s="17" t="s">
        <v>4987</v>
      </c>
      <c r="GH365" s="17" t="s">
        <v>4988</v>
      </c>
      <c r="GI365" s="17" t="s">
        <v>4989</v>
      </c>
      <c r="GJ365" s="17" t="s">
        <v>4990</v>
      </c>
      <c r="GK365" s="17" t="s">
        <v>4991</v>
      </c>
      <c r="GL365" s="17" t="s">
        <v>4992</v>
      </c>
      <c r="GM365" s="17" t="s">
        <v>4993</v>
      </c>
      <c r="GN365" s="17" t="s">
        <v>4994</v>
      </c>
      <c r="GO365" s="17" t="s">
        <v>4995</v>
      </c>
      <c r="GP365" s="17" t="s">
        <v>4996</v>
      </c>
      <c r="GQ365" s="17" t="s">
        <v>5245</v>
      </c>
      <c r="GR365" s="17" t="s">
        <v>5246</v>
      </c>
      <c r="GS365" s="17" t="s">
        <v>5247</v>
      </c>
      <c r="GT365" s="17" t="s">
        <v>5248</v>
      </c>
      <c r="GU365" s="17" t="s">
        <v>5249</v>
      </c>
      <c r="GV365" s="17" t="s">
        <v>5250</v>
      </c>
      <c r="GW365" s="17" t="s">
        <v>5251</v>
      </c>
      <c r="GX365" s="17" t="s">
        <v>5252</v>
      </c>
      <c r="GY365" s="17" t="s">
        <v>5253</v>
      </c>
      <c r="GZ365" s="17" t="s">
        <v>5254</v>
      </c>
      <c r="HA365" s="17" t="s">
        <v>5255</v>
      </c>
      <c r="HB365" s="17" t="s">
        <v>5256</v>
      </c>
      <c r="HC365" s="17" t="s">
        <v>5257</v>
      </c>
      <c r="HD365" s="17" t="s">
        <v>5258</v>
      </c>
      <c r="HE365" s="17" t="s">
        <v>5259</v>
      </c>
      <c r="HF365" s="17" t="s">
        <v>5260</v>
      </c>
      <c r="HG365" s="17" t="s">
        <v>5261</v>
      </c>
      <c r="HH365" s="17" t="s">
        <v>5262</v>
      </c>
      <c r="HI365" s="17" t="s">
        <v>5263</v>
      </c>
      <c r="HJ365" s="17" t="s">
        <v>5264</v>
      </c>
      <c r="HK365" s="17" t="s">
        <v>5037</v>
      </c>
      <c r="HL365" s="17" t="s">
        <v>5038</v>
      </c>
      <c r="HM365" s="17" t="s">
        <v>5039</v>
      </c>
      <c r="HN365" s="17" t="s">
        <v>5040</v>
      </c>
      <c r="HO365" s="17" t="s">
        <v>5041</v>
      </c>
      <c r="HP365" s="17" t="s">
        <v>5042</v>
      </c>
      <c r="HQ365" s="17" t="s">
        <v>5043</v>
      </c>
      <c r="HR365" s="17" t="s">
        <v>5044</v>
      </c>
      <c r="HS365" s="17" t="s">
        <v>5045</v>
      </c>
      <c r="HT365" s="17" t="s">
        <v>5046</v>
      </c>
      <c r="HU365" s="17" t="s">
        <v>5265</v>
      </c>
      <c r="HV365" s="17" t="s">
        <v>5266</v>
      </c>
      <c r="HW365" s="17" t="s">
        <v>5267</v>
      </c>
      <c r="HX365" s="17" t="s">
        <v>5268</v>
      </c>
      <c r="HY365" s="17" t="s">
        <v>5269</v>
      </c>
      <c r="HZ365" s="17" t="s">
        <v>5270</v>
      </c>
      <c r="IA365" s="17" t="s">
        <v>5271</v>
      </c>
      <c r="IB365" s="17" t="s">
        <v>5272</v>
      </c>
      <c r="IC365" s="17" t="s">
        <v>5273</v>
      </c>
      <c r="ID365" s="17" t="s">
        <v>5274</v>
      </c>
      <c r="IE365" s="17" t="s">
        <v>5275</v>
      </c>
      <c r="IF365" s="17" t="s">
        <v>5276</v>
      </c>
      <c r="IG365" s="17" t="s">
        <v>5277</v>
      </c>
      <c r="IH365" s="17" t="s">
        <v>5278</v>
      </c>
      <c r="II365" s="17" t="s">
        <v>5279</v>
      </c>
      <c r="IJ365" s="17" t="s">
        <v>5280</v>
      </c>
      <c r="IK365" s="17" t="s">
        <v>5281</v>
      </c>
      <c r="IL365" s="17" t="s">
        <v>5282</v>
      </c>
    </row>
    <row r="366" spans="1:266" s="17" customFormat="1">
      <c r="A366" s="17">
        <v>234</v>
      </c>
      <c r="B366" s="17" t="s">
        <v>128</v>
      </c>
      <c r="C366" s="17" t="s">
        <v>5283</v>
      </c>
      <c r="D366" s="17" t="s">
        <v>5284</v>
      </c>
      <c r="E366" s="17">
        <v>2003</v>
      </c>
      <c r="F366" s="17" t="s">
        <v>5285</v>
      </c>
      <c r="G366" s="17" t="s">
        <v>5286</v>
      </c>
      <c r="H366" s="17" t="s">
        <v>5286</v>
      </c>
      <c r="I366" s="17" t="s">
        <v>5286</v>
      </c>
      <c r="J366" s="17">
        <v>1</v>
      </c>
      <c r="K366" s="17">
        <v>1</v>
      </c>
      <c r="L366" s="17">
        <v>1</v>
      </c>
      <c r="M366" s="17">
        <v>1</v>
      </c>
      <c r="N366" s="17">
        <v>1</v>
      </c>
      <c r="O366" s="17">
        <v>1</v>
      </c>
      <c r="P366" s="17">
        <v>1</v>
      </c>
      <c r="Q366" s="17">
        <v>1</v>
      </c>
      <c r="R366" s="17">
        <v>1</v>
      </c>
      <c r="S366" s="17">
        <v>1</v>
      </c>
      <c r="T366" s="17">
        <v>1</v>
      </c>
      <c r="U366" s="17">
        <v>1</v>
      </c>
      <c r="V366" s="17">
        <v>1</v>
      </c>
      <c r="W366" s="17">
        <v>1</v>
      </c>
      <c r="X366" s="17">
        <v>1</v>
      </c>
      <c r="Y366" s="17">
        <v>1</v>
      </c>
      <c r="Z366" s="17">
        <v>1</v>
      </c>
      <c r="AA366" s="17">
        <v>1</v>
      </c>
      <c r="AB366" s="17">
        <v>1</v>
      </c>
      <c r="AC366" s="17">
        <v>0.39</v>
      </c>
      <c r="AD366" s="17">
        <v>0.49</v>
      </c>
      <c r="AE366" s="17">
        <v>49.6</v>
      </c>
      <c r="AF366" s="17">
        <v>76</v>
      </c>
      <c r="AG366" s="17">
        <v>49</v>
      </c>
      <c r="AH366" s="17">
        <v>98</v>
      </c>
      <c r="AI366" s="17">
        <v>85</v>
      </c>
      <c r="AJ366" s="17">
        <v>98</v>
      </c>
      <c r="AK366" s="17">
        <v>38</v>
      </c>
      <c r="AL366" s="17">
        <v>50</v>
      </c>
      <c r="AM366" s="17">
        <v>15</v>
      </c>
      <c r="AN366" s="17">
        <v>45</v>
      </c>
      <c r="AO366" s="17">
        <v>10</v>
      </c>
      <c r="AP366" s="17">
        <v>9.1</v>
      </c>
      <c r="AQ366" s="17" t="s">
        <v>5287</v>
      </c>
      <c r="AR366" s="17">
        <v>45</v>
      </c>
      <c r="AS366" s="17">
        <v>9</v>
      </c>
      <c r="AT366" s="17">
        <v>8</v>
      </c>
      <c r="AU366" s="17">
        <v>7402</v>
      </c>
      <c r="AV366" s="17">
        <v>4750</v>
      </c>
      <c r="AW366" s="17">
        <v>20</v>
      </c>
      <c r="AX366" s="17">
        <v>3</v>
      </c>
      <c r="AY366" s="17">
        <v>44000</v>
      </c>
      <c r="AZ366" s="17">
        <v>2</v>
      </c>
      <c r="BA366" s="17">
        <v>11</v>
      </c>
      <c r="BB366" s="17">
        <v>126</v>
      </c>
      <c r="BC366" s="17">
        <v>3</v>
      </c>
      <c r="BD366" s="17">
        <v>7</v>
      </c>
      <c r="BE366" s="17">
        <v>85</v>
      </c>
      <c r="BF366" s="17">
        <v>0.49</v>
      </c>
      <c r="BG366" s="17">
        <v>34.9</v>
      </c>
      <c r="BH366" s="17">
        <v>7</v>
      </c>
      <c r="BI366" s="17">
        <v>11</v>
      </c>
      <c r="BJ366" s="17">
        <v>66</v>
      </c>
      <c r="BK366" s="17">
        <v>61</v>
      </c>
      <c r="BL366" s="17">
        <v>132</v>
      </c>
      <c r="BM366" s="17">
        <v>110</v>
      </c>
      <c r="BN366" s="17">
        <v>214</v>
      </c>
      <c r="BO366" s="17" t="s">
        <v>5288</v>
      </c>
      <c r="BP366" s="17">
        <v>5.5</v>
      </c>
      <c r="BQ366" s="17">
        <v>4.5999999999999996</v>
      </c>
      <c r="BR366" s="17">
        <v>55.7</v>
      </c>
      <c r="BS366" s="17">
        <v>57</v>
      </c>
      <c r="BT366" s="17">
        <v>27.3</v>
      </c>
      <c r="BU366" s="17">
        <v>25</v>
      </c>
      <c r="BV366" s="17">
        <v>1</v>
      </c>
      <c r="BW366" s="17">
        <v>1</v>
      </c>
      <c r="BX366" s="17">
        <v>1</v>
      </c>
      <c r="BY366" s="17">
        <v>1</v>
      </c>
      <c r="BZ366" s="17">
        <v>400</v>
      </c>
      <c r="CA366" s="17">
        <v>1</v>
      </c>
      <c r="CB366" s="17">
        <v>1</v>
      </c>
      <c r="CC366" s="17">
        <v>1</v>
      </c>
      <c r="CD366" s="17">
        <v>1</v>
      </c>
      <c r="CE366" s="17">
        <v>59650</v>
      </c>
      <c r="CF366" s="17">
        <v>10927</v>
      </c>
      <c r="CG366" s="17">
        <v>1</v>
      </c>
      <c r="CH366" s="17">
        <v>1</v>
      </c>
      <c r="CI366" s="17">
        <v>3104</v>
      </c>
      <c r="CJ366" s="17">
        <v>1522</v>
      </c>
      <c r="CK366" s="17" t="s">
        <v>5289</v>
      </c>
      <c r="CL366" s="17">
        <v>3</v>
      </c>
      <c r="CM366" s="17">
        <v>17</v>
      </c>
      <c r="CN366" s="17">
        <v>23</v>
      </c>
      <c r="CO366" s="17">
        <v>82</v>
      </c>
      <c r="CP366" s="17">
        <v>67</v>
      </c>
      <c r="CQ366" s="17">
        <v>1</v>
      </c>
      <c r="CR366" s="17">
        <v>37</v>
      </c>
      <c r="CS366" s="17">
        <v>11</v>
      </c>
      <c r="CT366" s="17">
        <v>100</v>
      </c>
      <c r="CU366" s="17">
        <v>100</v>
      </c>
      <c r="CV366" s="17">
        <v>100</v>
      </c>
      <c r="CW366" s="17">
        <v>15</v>
      </c>
      <c r="CX366" s="17" t="s">
        <v>5290</v>
      </c>
      <c r="CY366" s="17">
        <v>0</v>
      </c>
      <c r="CZ366" s="17">
        <v>6400154</v>
      </c>
      <c r="DA366" s="17">
        <v>9199549</v>
      </c>
      <c r="DB366" s="17">
        <v>44</v>
      </c>
      <c r="DC366" s="17">
        <v>0.38</v>
      </c>
      <c r="DD366" s="17">
        <v>0.45</v>
      </c>
      <c r="DE366" s="17">
        <v>18</v>
      </c>
      <c r="DF366" s="17">
        <v>0.49</v>
      </c>
      <c r="DG366" s="17">
        <v>9</v>
      </c>
      <c r="DH366" s="17">
        <v>0.49</v>
      </c>
      <c r="DI366" s="17">
        <v>0.63</v>
      </c>
      <c r="DJ366" s="17">
        <v>0.56000000000000005</v>
      </c>
      <c r="DK366" s="17">
        <v>0.53</v>
      </c>
      <c r="DL366" s="17">
        <v>0.33</v>
      </c>
      <c r="DM366" s="17">
        <v>524129</v>
      </c>
      <c r="DN366" s="17">
        <v>659514</v>
      </c>
      <c r="DO366" s="17">
        <v>28.4</v>
      </c>
      <c r="DP366" s="17">
        <v>34.9</v>
      </c>
      <c r="DQ366" s="17">
        <v>64.599999999999994</v>
      </c>
      <c r="DR366" s="17">
        <v>48.6</v>
      </c>
      <c r="DS366" s="17">
        <v>89.1</v>
      </c>
      <c r="DT366" s="17">
        <v>64.599999999999994</v>
      </c>
      <c r="DU366" s="17">
        <v>58.5</v>
      </c>
      <c r="DV366" s="17">
        <v>82.4</v>
      </c>
      <c r="DW366" s="17">
        <v>59.6</v>
      </c>
      <c r="DX366" s="17">
        <v>76.3</v>
      </c>
      <c r="DY366" s="17">
        <v>40.6</v>
      </c>
      <c r="DZ366" s="17">
        <v>50.4</v>
      </c>
      <c r="EA366" s="17">
        <v>35.6</v>
      </c>
      <c r="EB366" s="17">
        <v>63.4</v>
      </c>
      <c r="EC366" s="17">
        <v>46.3</v>
      </c>
      <c r="ED366" s="17">
        <v>44.9</v>
      </c>
      <c r="EE366" s="17">
        <v>11.1</v>
      </c>
      <c r="EF366" s="17">
        <v>70.5</v>
      </c>
      <c r="EG366" s="17">
        <v>1069</v>
      </c>
      <c r="EH366" s="17">
        <v>828</v>
      </c>
      <c r="EI366" s="17">
        <v>12192</v>
      </c>
      <c r="EJ366" s="17">
        <v>9247</v>
      </c>
      <c r="EK366" s="17">
        <v>1</v>
      </c>
      <c r="EL366" s="17">
        <v>1</v>
      </c>
      <c r="EM366" s="17">
        <v>1</v>
      </c>
      <c r="EN366" s="17">
        <v>1</v>
      </c>
      <c r="EO366" s="17">
        <v>1</v>
      </c>
      <c r="EP366" s="17">
        <v>1</v>
      </c>
      <c r="EQ366" s="17">
        <v>250</v>
      </c>
      <c r="ER366" s="17">
        <v>48</v>
      </c>
      <c r="ES366" s="17">
        <v>6</v>
      </c>
      <c r="ET366" s="17">
        <v>27</v>
      </c>
      <c r="EU366" s="17">
        <v>952</v>
      </c>
      <c r="EV366" s="17">
        <v>1135</v>
      </c>
      <c r="EW366" s="17">
        <v>1.9</v>
      </c>
      <c r="EX366" s="17">
        <v>1.9</v>
      </c>
      <c r="EY366" s="17">
        <v>29</v>
      </c>
      <c r="EZ366" s="17">
        <v>3.3</v>
      </c>
      <c r="FA366" s="17">
        <v>3.3</v>
      </c>
      <c r="FB366" s="17">
        <v>60</v>
      </c>
      <c r="FC366" s="17">
        <v>14</v>
      </c>
      <c r="FD366" s="17">
        <v>6</v>
      </c>
      <c r="FE366" s="17">
        <v>6</v>
      </c>
      <c r="FF366" s="17">
        <v>33</v>
      </c>
      <c r="FG366" s="17">
        <v>17</v>
      </c>
      <c r="FH366" s="17">
        <v>8.8000000000000007</v>
      </c>
      <c r="FI366" s="17">
        <v>3</v>
      </c>
      <c r="FJ366" s="17">
        <v>11.8</v>
      </c>
      <c r="FK366" s="17">
        <v>46</v>
      </c>
      <c r="FL366" s="17">
        <v>32</v>
      </c>
      <c r="FM366" s="17">
        <v>8.3000000000000007</v>
      </c>
      <c r="FN366" s="17">
        <v>2.9</v>
      </c>
      <c r="FO366" s="17">
        <v>11.2</v>
      </c>
      <c r="FP366" s="17">
        <v>39</v>
      </c>
      <c r="FQ366" s="17">
        <v>24</v>
      </c>
      <c r="FR366" s="17">
        <v>26.4</v>
      </c>
      <c r="FS366" s="17">
        <v>7.8</v>
      </c>
      <c r="FT366" s="17">
        <v>34.200000000000003</v>
      </c>
      <c r="FU366" s="17">
        <v>51</v>
      </c>
      <c r="FV366" s="17">
        <v>23</v>
      </c>
      <c r="FW366" s="17">
        <v>0</v>
      </c>
      <c r="FX366" s="17">
        <v>0</v>
      </c>
      <c r="FY366" s="17">
        <v>11.7</v>
      </c>
      <c r="FZ366" s="17">
        <v>0</v>
      </c>
      <c r="GA366" s="17">
        <v>8.1</v>
      </c>
      <c r="GB366" s="17">
        <v>0</v>
      </c>
      <c r="GC366" s="17">
        <v>0</v>
      </c>
      <c r="GD366" s="17">
        <v>0</v>
      </c>
      <c r="GE366" s="17">
        <v>19.8</v>
      </c>
      <c r="GF366" s="17">
        <v>0</v>
      </c>
      <c r="GG366" s="17">
        <v>30.2</v>
      </c>
      <c r="GH366" s="17">
        <v>1.89</v>
      </c>
      <c r="GI366" s="17">
        <v>1.7</v>
      </c>
      <c r="GJ366" s="17">
        <v>0</v>
      </c>
      <c r="GK366" s="17">
        <v>14.3</v>
      </c>
      <c r="GL366" s="17">
        <v>6.27</v>
      </c>
      <c r="GM366" s="17">
        <v>0</v>
      </c>
      <c r="GN366" s="17">
        <v>0</v>
      </c>
      <c r="GO366" s="17">
        <v>46.2</v>
      </c>
      <c r="GP366" s="17">
        <v>8.15</v>
      </c>
      <c r="GQ366" s="17">
        <v>1.2</v>
      </c>
      <c r="GR366" s="17">
        <v>0</v>
      </c>
      <c r="GS366" s="17">
        <v>0</v>
      </c>
      <c r="GT366" s="17">
        <v>0</v>
      </c>
      <c r="GU366" s="17">
        <v>0.22</v>
      </c>
      <c r="GV366" s="17">
        <v>0</v>
      </c>
      <c r="GW366" s="17">
        <v>0</v>
      </c>
      <c r="GX366" s="17">
        <v>0</v>
      </c>
      <c r="GY366" s="17">
        <v>1.42</v>
      </c>
      <c r="GZ366" s="17">
        <v>0</v>
      </c>
      <c r="HA366" s="17">
        <v>0</v>
      </c>
      <c r="HB366" s="17">
        <v>0</v>
      </c>
      <c r="HC366" s="17">
        <v>0</v>
      </c>
      <c r="HD366" s="17">
        <v>0</v>
      </c>
      <c r="HE366" s="17">
        <v>0</v>
      </c>
      <c r="HF366" s="17">
        <v>0</v>
      </c>
      <c r="HG366" s="17">
        <v>0</v>
      </c>
      <c r="HH366" s="17">
        <v>0</v>
      </c>
      <c r="HI366" s="17">
        <v>0</v>
      </c>
      <c r="HJ366" s="17">
        <v>0</v>
      </c>
      <c r="HK366" s="17">
        <v>31.4</v>
      </c>
      <c r="HL366" s="17">
        <v>1.89</v>
      </c>
      <c r="HM366" s="17">
        <v>13.4</v>
      </c>
      <c r="HN366" s="17">
        <v>0</v>
      </c>
      <c r="HO366" s="17">
        <v>22.62</v>
      </c>
      <c r="HP366" s="17">
        <v>6.27</v>
      </c>
      <c r="HQ366" s="17">
        <v>0</v>
      </c>
      <c r="HR366" s="17">
        <v>0</v>
      </c>
      <c r="HS366" s="17">
        <v>67.42</v>
      </c>
      <c r="HT366" s="17">
        <v>8.15</v>
      </c>
      <c r="HU366" s="17">
        <v>34.200000000000003</v>
      </c>
      <c r="HV366" s="17">
        <v>530.6</v>
      </c>
      <c r="HW366" s="17">
        <v>127.6</v>
      </c>
      <c r="HX366" s="17">
        <v>97.7</v>
      </c>
      <c r="HY366" s="17">
        <v>92.5</v>
      </c>
      <c r="HZ366" s="17">
        <v>77.3</v>
      </c>
      <c r="IA366" s="17">
        <v>35</v>
      </c>
      <c r="IB366" s="17">
        <v>827000000</v>
      </c>
      <c r="IC366" s="17">
        <v>26</v>
      </c>
      <c r="ID366" s="17">
        <v>3.3</v>
      </c>
      <c r="IE366" s="17">
        <v>1.91</v>
      </c>
      <c r="IF366" s="17">
        <v>3.28</v>
      </c>
      <c r="IG366" s="17">
        <v>6.01</v>
      </c>
      <c r="IH366" s="17">
        <v>11.81</v>
      </c>
      <c r="II366" s="17">
        <v>11.2</v>
      </c>
      <c r="IJ366" s="17">
        <v>34.21</v>
      </c>
      <c r="IK366" s="17">
        <v>34.21</v>
      </c>
      <c r="IL366" s="17">
        <v>34.21</v>
      </c>
    </row>
    <row r="367" spans="1:266" s="17" customFormat="1">
      <c r="A367" s="17" t="s">
        <v>9</v>
      </c>
      <c r="CA367" s="17" t="s">
        <v>5291</v>
      </c>
      <c r="CE367" s="17" t="s">
        <v>5292</v>
      </c>
      <c r="CF367" s="17" t="s">
        <v>5293</v>
      </c>
      <c r="CI367" s="17" t="s">
        <v>5292</v>
      </c>
      <c r="CJ367" s="17" t="s">
        <v>5293</v>
      </c>
      <c r="CO367" s="17" t="s">
        <v>5294</v>
      </c>
      <c r="DI367" s="17" t="s">
        <v>2556</v>
      </c>
      <c r="DJ367" s="17" t="s">
        <v>2653</v>
      </c>
      <c r="DK367" s="17" t="s">
        <v>5293</v>
      </c>
      <c r="DL367" s="17" t="s">
        <v>1568</v>
      </c>
      <c r="DR367" s="17" t="s">
        <v>5295</v>
      </c>
      <c r="DS367" s="17" t="s">
        <v>5296</v>
      </c>
      <c r="DT367" s="17" t="s">
        <v>5296</v>
      </c>
      <c r="EA367" s="17" t="s">
        <v>5297</v>
      </c>
      <c r="EB367" s="17" t="s">
        <v>3592</v>
      </c>
      <c r="EE367" s="17" t="s">
        <v>5298</v>
      </c>
      <c r="EF367" s="17" t="s">
        <v>3592</v>
      </c>
      <c r="EL367" s="17" t="s">
        <v>5299</v>
      </c>
      <c r="EM367" s="17" t="s">
        <v>5296</v>
      </c>
      <c r="EO367" s="17" t="s">
        <v>5300</v>
      </c>
      <c r="EP367" s="17" t="s">
        <v>5301</v>
      </c>
    </row>
    <row r="368" spans="1:266" s="36" customFormat="1">
      <c r="J368" s="36" t="s">
        <v>5302</v>
      </c>
      <c r="K368" s="36" t="s">
        <v>5303</v>
      </c>
      <c r="L368" s="36" t="s">
        <v>5304</v>
      </c>
      <c r="M368" s="36" t="s">
        <v>5305</v>
      </c>
      <c r="N368" s="36" t="s">
        <v>5306</v>
      </c>
      <c r="O368" s="36" t="s">
        <v>5307</v>
      </c>
      <c r="P368" s="36" t="s">
        <v>5308</v>
      </c>
      <c r="Q368" s="36" t="s">
        <v>5309</v>
      </c>
      <c r="S368" s="36" t="s">
        <v>5310</v>
      </c>
      <c r="T368" s="36" t="s">
        <v>5311</v>
      </c>
      <c r="U368" s="36" t="s">
        <v>5312</v>
      </c>
      <c r="V368" s="36" t="s">
        <v>5313</v>
      </c>
      <c r="W368" s="95" t="s">
        <v>5314</v>
      </c>
      <c r="X368" s="36" t="s">
        <v>5315</v>
      </c>
      <c r="Y368" s="36" t="s">
        <v>5316</v>
      </c>
      <c r="Z368" s="36" t="s">
        <v>5317</v>
      </c>
      <c r="AA368" s="36" t="s">
        <v>5318</v>
      </c>
      <c r="AB368" s="36" t="s">
        <v>5319</v>
      </c>
      <c r="AC368" s="36" t="s">
        <v>5320</v>
      </c>
      <c r="AD368" s="36" t="s">
        <v>5321</v>
      </c>
      <c r="AE368" s="95" t="s">
        <v>5322</v>
      </c>
      <c r="AF368" s="95" t="s">
        <v>5323</v>
      </c>
      <c r="AG368" s="95" t="s">
        <v>5324</v>
      </c>
      <c r="AH368" s="95" t="s">
        <v>5325</v>
      </c>
      <c r="AI368" s="96" t="s">
        <v>5326</v>
      </c>
      <c r="AJ368" s="96" t="s">
        <v>5327</v>
      </c>
      <c r="AK368" s="96" t="s">
        <v>5328</v>
      </c>
      <c r="AL368" s="96" t="s">
        <v>5329</v>
      </c>
      <c r="AM368" s="96" t="s">
        <v>5330</v>
      </c>
      <c r="AN368" s="96" t="s">
        <v>5331</v>
      </c>
      <c r="AO368" s="96" t="s">
        <v>5332</v>
      </c>
      <c r="AP368" s="96" t="s">
        <v>5333</v>
      </c>
      <c r="AQ368" s="96" t="s">
        <v>5334</v>
      </c>
      <c r="AR368" s="96" t="s">
        <v>5335</v>
      </c>
      <c r="AS368" s="96" t="s">
        <v>5336</v>
      </c>
      <c r="AT368" s="96" t="s">
        <v>5337</v>
      </c>
      <c r="AU368" s="95" t="s">
        <v>5338</v>
      </c>
      <c r="AV368" s="96" t="s">
        <v>5339</v>
      </c>
      <c r="AW368" s="96" t="s">
        <v>5340</v>
      </c>
      <c r="AX368" s="96" t="s">
        <v>5341</v>
      </c>
      <c r="AY368" s="95" t="s">
        <v>5342</v>
      </c>
      <c r="AZ368" s="95" t="s">
        <v>5343</v>
      </c>
      <c r="BA368" s="95" t="s">
        <v>5344</v>
      </c>
      <c r="BB368" s="95" t="s">
        <v>5345</v>
      </c>
      <c r="BC368" s="95" t="s">
        <v>5346</v>
      </c>
    </row>
    <row r="369" spans="1:145" s="36" customFormat="1">
      <c r="A369" s="23">
        <v>235</v>
      </c>
      <c r="B369" s="36" t="s">
        <v>128</v>
      </c>
      <c r="C369" s="36" t="s">
        <v>5347</v>
      </c>
      <c r="D369" s="36" t="s">
        <v>5284</v>
      </c>
      <c r="E369" s="23">
        <v>2002</v>
      </c>
      <c r="F369" s="36" t="s">
        <v>5348</v>
      </c>
      <c r="G369" s="36" t="s">
        <v>5349</v>
      </c>
      <c r="H369" s="36" t="s">
        <v>5349</v>
      </c>
      <c r="I369" s="36" t="s">
        <v>5349</v>
      </c>
      <c r="J369" s="23">
        <v>1</v>
      </c>
      <c r="K369" s="23">
        <v>1</v>
      </c>
      <c r="L369" s="23">
        <v>1</v>
      </c>
      <c r="M369" s="23">
        <v>90</v>
      </c>
      <c r="N369" s="23">
        <v>1</v>
      </c>
      <c r="O369" s="23">
        <v>10</v>
      </c>
      <c r="P369" s="23">
        <v>25</v>
      </c>
      <c r="Q369" s="23">
        <v>16.2</v>
      </c>
      <c r="S369" s="23">
        <v>12</v>
      </c>
      <c r="T369" s="23">
        <v>25</v>
      </c>
      <c r="U369" s="23">
        <v>9</v>
      </c>
      <c r="V369" s="23">
        <v>22</v>
      </c>
      <c r="W369" s="23">
        <v>30</v>
      </c>
      <c r="X369" s="23">
        <v>5</v>
      </c>
      <c r="Y369" s="23">
        <v>10</v>
      </c>
      <c r="Z369" s="23">
        <v>220</v>
      </c>
      <c r="AA369" s="23">
        <v>46</v>
      </c>
      <c r="AB369" s="23">
        <v>1136</v>
      </c>
      <c r="AC369" s="23">
        <v>40.79</v>
      </c>
      <c r="AD369" s="23">
        <v>16</v>
      </c>
      <c r="AE369" s="23">
        <v>321</v>
      </c>
      <c r="AF369" s="23">
        <v>108</v>
      </c>
      <c r="AG369" s="23">
        <v>3</v>
      </c>
      <c r="AH369" s="23">
        <v>285</v>
      </c>
      <c r="AI369" s="23">
        <v>4</v>
      </c>
      <c r="AJ369" s="24">
        <v>1467988144</v>
      </c>
      <c r="AK369" s="23">
        <v>20</v>
      </c>
      <c r="AL369" s="24">
        <v>6877044613</v>
      </c>
      <c r="AM369" s="23">
        <v>951</v>
      </c>
      <c r="AN369" s="23">
        <v>1.25</v>
      </c>
      <c r="AO369" s="23">
        <v>44</v>
      </c>
      <c r="AP369" s="23">
        <v>306</v>
      </c>
      <c r="AQ369" s="24">
        <v>910000</v>
      </c>
      <c r="AR369" s="97">
        <v>111.5</v>
      </c>
      <c r="AS369" s="97">
        <v>10.4</v>
      </c>
      <c r="AT369" s="97">
        <v>5.2</v>
      </c>
      <c r="AU369" s="97">
        <v>12.3</v>
      </c>
      <c r="AV369" s="23">
        <v>1</v>
      </c>
      <c r="AW369" s="97">
        <v>2.2999999999999998</v>
      </c>
      <c r="AX369" s="98">
        <v>1.5</v>
      </c>
      <c r="AY369" s="23">
        <v>2.6</v>
      </c>
      <c r="AZ369" s="98">
        <v>7.5</v>
      </c>
      <c r="BA369" s="98">
        <v>5.0999999999999996</v>
      </c>
      <c r="BB369" s="98">
        <v>4.2</v>
      </c>
      <c r="BC369" s="98">
        <v>1.9</v>
      </c>
    </row>
    <row r="370" spans="1:145" s="36" customFormat="1">
      <c r="A370" s="36" t="s">
        <v>9</v>
      </c>
      <c r="M370" s="36" t="s">
        <v>5350</v>
      </c>
      <c r="AG370" s="36" t="s">
        <v>5351</v>
      </c>
      <c r="AN370" s="99"/>
      <c r="AR370" s="99"/>
      <c r="AS370" s="99"/>
      <c r="AT370" s="99"/>
      <c r="AU370" s="99"/>
      <c r="AV370" s="99"/>
      <c r="AW370" s="99"/>
      <c r="AY370" s="99"/>
    </row>
    <row r="371" spans="1:145" s="36" customFormat="1">
      <c r="J371" s="36" t="s">
        <v>5352</v>
      </c>
      <c r="K371" s="36" t="s">
        <v>5353</v>
      </c>
      <c r="L371" s="36" t="s">
        <v>5354</v>
      </c>
      <c r="M371" s="36" t="s">
        <v>5355</v>
      </c>
      <c r="N371" s="36" t="s">
        <v>5356</v>
      </c>
      <c r="O371" s="36" t="s">
        <v>5357</v>
      </c>
      <c r="P371" s="36" t="s">
        <v>5358</v>
      </c>
      <c r="Q371" s="36" t="s">
        <v>5359</v>
      </c>
      <c r="R371" s="95" t="s">
        <v>5360</v>
      </c>
      <c r="S371" s="36" t="s">
        <v>5361</v>
      </c>
      <c r="T371" s="36" t="s">
        <v>5362</v>
      </c>
      <c r="U371" s="95" t="s">
        <v>5363</v>
      </c>
      <c r="V371" s="36" t="s">
        <v>5364</v>
      </c>
      <c r="W371" s="36" t="s">
        <v>5364</v>
      </c>
      <c r="X371" s="36" t="s">
        <v>5364</v>
      </c>
      <c r="Y371" s="36" t="s">
        <v>5364</v>
      </c>
      <c r="Z371" s="36" t="s">
        <v>5364</v>
      </c>
      <c r="AA371" s="36" t="s">
        <v>5364</v>
      </c>
      <c r="AB371" s="36" t="s">
        <v>5365</v>
      </c>
      <c r="AC371" s="95" t="s">
        <v>5366</v>
      </c>
      <c r="AD371" s="36" t="s">
        <v>5367</v>
      </c>
      <c r="AE371" s="36" t="s">
        <v>5368</v>
      </c>
      <c r="AF371" s="36" t="s">
        <v>5369</v>
      </c>
      <c r="AG371" s="36" t="s">
        <v>5370</v>
      </c>
      <c r="AH371" s="36" t="s">
        <v>5371</v>
      </c>
      <c r="AI371" s="36" t="s">
        <v>5372</v>
      </c>
    </row>
    <row r="372" spans="1:145" s="36" customFormat="1">
      <c r="A372" s="23">
        <v>237</v>
      </c>
      <c r="B372" s="36" t="s">
        <v>128</v>
      </c>
      <c r="C372" s="36" t="s">
        <v>5373</v>
      </c>
      <c r="D372" s="36" t="s">
        <v>5374</v>
      </c>
      <c r="E372" s="23">
        <v>2001</v>
      </c>
      <c r="F372" s="36" t="s">
        <v>5375</v>
      </c>
      <c r="G372" s="36" t="s">
        <v>5376</v>
      </c>
      <c r="H372" s="36" t="s">
        <v>5376</v>
      </c>
      <c r="I372" s="36" t="s">
        <v>5376</v>
      </c>
      <c r="J372" s="36">
        <v>7.94</v>
      </c>
      <c r="K372" s="23">
        <v>8.8699999999999992</v>
      </c>
      <c r="L372" s="23">
        <v>5.96</v>
      </c>
      <c r="M372" s="23">
        <v>563</v>
      </c>
      <c r="N372" s="23">
        <v>725</v>
      </c>
      <c r="O372" s="24">
        <v>2610</v>
      </c>
      <c r="P372" s="24">
        <v>6000</v>
      </c>
      <c r="Q372" s="23">
        <v>826</v>
      </c>
      <c r="R372" s="23">
        <v>1154</v>
      </c>
      <c r="S372" s="23">
        <v>140</v>
      </c>
      <c r="T372" s="23">
        <v>38</v>
      </c>
      <c r="U372" s="23">
        <v>38</v>
      </c>
      <c r="V372" s="23">
        <v>5</v>
      </c>
      <c r="W372" s="23">
        <v>4</v>
      </c>
      <c r="X372" s="23">
        <v>6</v>
      </c>
      <c r="Y372" s="23">
        <v>5</v>
      </c>
      <c r="Z372" s="23">
        <v>4</v>
      </c>
      <c r="AA372" s="23">
        <v>5</v>
      </c>
      <c r="AB372" s="24">
        <v>450000</v>
      </c>
      <c r="AC372" s="24">
        <v>20000</v>
      </c>
      <c r="AD372" s="23">
        <v>8.35</v>
      </c>
      <c r="AE372" s="23">
        <v>4.45</v>
      </c>
      <c r="AF372" s="23">
        <v>12.07</v>
      </c>
      <c r="AG372" s="23">
        <v>0.18</v>
      </c>
      <c r="AH372" s="23">
        <v>25.05</v>
      </c>
      <c r="AI372" s="23">
        <v>1</v>
      </c>
    </row>
    <row r="373" spans="1:145" s="36" customFormat="1">
      <c r="A373" s="36" t="s">
        <v>9</v>
      </c>
      <c r="O373" s="36" t="s">
        <v>5377</v>
      </c>
      <c r="P373" s="36" t="s">
        <v>5377</v>
      </c>
      <c r="V373" s="36" t="s">
        <v>5378</v>
      </c>
      <c r="W373" s="36" t="s">
        <v>2556</v>
      </c>
      <c r="X373" s="36" t="s">
        <v>2555</v>
      </c>
      <c r="Y373" s="36" t="s">
        <v>5379</v>
      </c>
      <c r="Z373" s="36" t="s">
        <v>3877</v>
      </c>
      <c r="AA373" s="36" t="s">
        <v>3878</v>
      </c>
    </row>
    <row r="374" spans="1:145" s="17" customFormat="1">
      <c r="A374" s="100"/>
      <c r="D374" s="100"/>
      <c r="F374" s="100"/>
      <c r="G374" s="100"/>
      <c r="J374" s="100" t="s">
        <v>5380</v>
      </c>
      <c r="K374" s="100" t="s">
        <v>5381</v>
      </c>
      <c r="L374" s="100" t="s">
        <v>5382</v>
      </c>
      <c r="M374" s="100" t="s">
        <v>5383</v>
      </c>
      <c r="N374" s="100" t="s">
        <v>5384</v>
      </c>
      <c r="O374" s="100" t="s">
        <v>5385</v>
      </c>
      <c r="P374" s="100" t="s">
        <v>5386</v>
      </c>
      <c r="Q374" s="100" t="s">
        <v>5387</v>
      </c>
      <c r="R374" s="100" t="s">
        <v>5388</v>
      </c>
      <c r="S374" s="100" t="s">
        <v>5389</v>
      </c>
      <c r="T374" s="100" t="s">
        <v>5390</v>
      </c>
      <c r="U374" s="100" t="s">
        <v>5391</v>
      </c>
      <c r="V374" s="17" t="s">
        <v>5392</v>
      </c>
      <c r="W374" s="17" t="s">
        <v>5393</v>
      </c>
      <c r="X374" s="17" t="s">
        <v>5394</v>
      </c>
      <c r="Y374" s="17" t="s">
        <v>5395</v>
      </c>
      <c r="Z374" s="17" t="s">
        <v>5396</v>
      </c>
      <c r="AA374" s="17" t="s">
        <v>5397</v>
      </c>
      <c r="AB374" s="17" t="s">
        <v>5398</v>
      </c>
      <c r="AC374" s="17" t="s">
        <v>5399</v>
      </c>
      <c r="AD374" s="17" t="s">
        <v>5400</v>
      </c>
      <c r="AE374" s="17" t="s">
        <v>5401</v>
      </c>
      <c r="AF374" s="17" t="s">
        <v>5402</v>
      </c>
      <c r="AG374" s="17" t="s">
        <v>5403</v>
      </c>
      <c r="AH374" s="17" t="s">
        <v>5404</v>
      </c>
      <c r="AI374" s="17" t="s">
        <v>5405</v>
      </c>
      <c r="AJ374" s="17" t="s">
        <v>5406</v>
      </c>
      <c r="AK374" s="17" t="s">
        <v>5407</v>
      </c>
      <c r="AL374" s="17" t="s">
        <v>5408</v>
      </c>
      <c r="AM374" s="17" t="s">
        <v>5409</v>
      </c>
      <c r="AN374" s="17" t="s">
        <v>5410</v>
      </c>
      <c r="AO374" s="17" t="s">
        <v>5411</v>
      </c>
      <c r="AP374" s="17" t="s">
        <v>5412</v>
      </c>
      <c r="AQ374" s="17" t="s">
        <v>5413</v>
      </c>
      <c r="AR374" s="17" t="s">
        <v>5414</v>
      </c>
      <c r="AS374" s="17" t="s">
        <v>5415</v>
      </c>
      <c r="AT374" s="17" t="s">
        <v>5416</v>
      </c>
      <c r="AU374" s="17" t="s">
        <v>5417</v>
      </c>
      <c r="AV374" s="17" t="s">
        <v>5418</v>
      </c>
      <c r="AW374" s="17" t="s">
        <v>5419</v>
      </c>
      <c r="AX374" s="17" t="s">
        <v>5420</v>
      </c>
      <c r="AY374" s="17" t="s">
        <v>5421</v>
      </c>
      <c r="AZ374" s="17" t="s">
        <v>5422</v>
      </c>
      <c r="BA374" s="17" t="s">
        <v>5423</v>
      </c>
      <c r="BB374" s="17" t="s">
        <v>5424</v>
      </c>
      <c r="BC374" s="17" t="s">
        <v>5425</v>
      </c>
      <c r="BD374" s="17" t="s">
        <v>5426</v>
      </c>
      <c r="BE374" s="17" t="s">
        <v>5427</v>
      </c>
      <c r="BF374" s="17" t="s">
        <v>5428</v>
      </c>
      <c r="BG374" s="17" t="s">
        <v>5429</v>
      </c>
      <c r="BH374" s="17" t="s">
        <v>5430</v>
      </c>
      <c r="BI374" s="17" t="s">
        <v>5431</v>
      </c>
      <c r="BJ374" s="17" t="s">
        <v>5432</v>
      </c>
      <c r="BK374" s="17" t="s">
        <v>5433</v>
      </c>
      <c r="BL374" s="17" t="s">
        <v>5434</v>
      </c>
      <c r="BM374" s="17" t="s">
        <v>5435</v>
      </c>
      <c r="BN374" s="17" t="s">
        <v>5436</v>
      </c>
      <c r="BO374" s="17" t="s">
        <v>5437</v>
      </c>
      <c r="BP374" s="17" t="s">
        <v>5438</v>
      </c>
      <c r="BQ374" s="17" t="s">
        <v>5439</v>
      </c>
      <c r="BR374" s="17" t="s">
        <v>5440</v>
      </c>
      <c r="BS374" s="17" t="s">
        <v>5441</v>
      </c>
      <c r="BT374" s="17" t="s">
        <v>5442</v>
      </c>
      <c r="BU374" s="17" t="s">
        <v>5443</v>
      </c>
      <c r="BV374" s="17" t="s">
        <v>5444</v>
      </c>
      <c r="BW374" s="17" t="s">
        <v>5445</v>
      </c>
      <c r="BX374" s="17" t="s">
        <v>5446</v>
      </c>
      <c r="BY374" s="17" t="s">
        <v>5447</v>
      </c>
      <c r="BZ374" s="17" t="s">
        <v>5448</v>
      </c>
      <c r="CA374" s="17" t="s">
        <v>5449</v>
      </c>
      <c r="CB374" s="17" t="s">
        <v>5450</v>
      </c>
      <c r="CC374" s="17" t="s">
        <v>5451</v>
      </c>
      <c r="CD374" s="17" t="s">
        <v>5452</v>
      </c>
      <c r="CE374" s="17" t="s">
        <v>5453</v>
      </c>
      <c r="CF374" s="17" t="s">
        <v>5454</v>
      </c>
      <c r="CG374" s="17" t="s">
        <v>5455</v>
      </c>
      <c r="CH374" s="17" t="s">
        <v>5456</v>
      </c>
      <c r="CI374" s="17" t="s">
        <v>5457</v>
      </c>
      <c r="CJ374" s="17" t="s">
        <v>5458</v>
      </c>
      <c r="CK374" s="17" t="s">
        <v>5459</v>
      </c>
      <c r="CL374" s="17" t="s">
        <v>5460</v>
      </c>
      <c r="CM374" s="17" t="s">
        <v>5461</v>
      </c>
      <c r="CN374" s="17" t="s">
        <v>5462</v>
      </c>
      <c r="CO374" s="17" t="s">
        <v>5463</v>
      </c>
      <c r="CP374" s="17" t="s">
        <v>5464</v>
      </c>
      <c r="CQ374" s="17" t="s">
        <v>5465</v>
      </c>
      <c r="CR374" s="17" t="s">
        <v>5466</v>
      </c>
      <c r="CS374" s="17" t="s">
        <v>5467</v>
      </c>
      <c r="CT374" s="17" t="s">
        <v>5468</v>
      </c>
      <c r="CU374" s="17" t="s">
        <v>5469</v>
      </c>
      <c r="CV374" s="17" t="s">
        <v>5470</v>
      </c>
      <c r="CW374" s="17" t="s">
        <v>5471</v>
      </c>
      <c r="CX374" s="17" t="s">
        <v>5472</v>
      </c>
      <c r="CY374" s="17" t="s">
        <v>5473</v>
      </c>
      <c r="CZ374" s="17" t="s">
        <v>5474</v>
      </c>
      <c r="DA374" s="17" t="s">
        <v>5475</v>
      </c>
      <c r="DB374" s="17" t="s">
        <v>5476</v>
      </c>
      <c r="DC374" s="17" t="s">
        <v>5477</v>
      </c>
      <c r="DD374" s="17" t="s">
        <v>5478</v>
      </c>
      <c r="DE374" s="17" t="s">
        <v>5479</v>
      </c>
      <c r="DF374" s="17" t="s">
        <v>5480</v>
      </c>
      <c r="DG374" s="17" t="s">
        <v>5481</v>
      </c>
      <c r="DH374" s="17" t="s">
        <v>5482</v>
      </c>
      <c r="DI374" s="17" t="s">
        <v>5483</v>
      </c>
      <c r="DJ374" s="17" t="s">
        <v>5484</v>
      </c>
      <c r="DK374" s="17" t="s">
        <v>5485</v>
      </c>
      <c r="DL374" s="17" t="s">
        <v>5486</v>
      </c>
      <c r="DM374" s="17" t="s">
        <v>5487</v>
      </c>
      <c r="DN374" s="17" t="s">
        <v>5488</v>
      </c>
      <c r="DO374" s="17" t="s">
        <v>5489</v>
      </c>
      <c r="DP374" s="17" t="s">
        <v>5490</v>
      </c>
      <c r="DQ374" s="17" t="s">
        <v>5491</v>
      </c>
      <c r="DR374" s="17" t="s">
        <v>5492</v>
      </c>
      <c r="DS374" s="17" t="s">
        <v>5493</v>
      </c>
      <c r="DT374" s="17" t="s">
        <v>5494</v>
      </c>
      <c r="DU374" s="17" t="s">
        <v>5495</v>
      </c>
      <c r="DV374" s="17" t="s">
        <v>5496</v>
      </c>
      <c r="DW374" s="17" t="s">
        <v>5497</v>
      </c>
      <c r="DX374" s="17" t="s">
        <v>5498</v>
      </c>
      <c r="DY374" s="17" t="s">
        <v>5499</v>
      </c>
      <c r="DZ374" s="17" t="s">
        <v>5500</v>
      </c>
      <c r="EA374" s="17" t="s">
        <v>5501</v>
      </c>
      <c r="EB374" s="17" t="s">
        <v>5502</v>
      </c>
      <c r="EC374" s="17" t="s">
        <v>5503</v>
      </c>
      <c r="ED374" s="17" t="s">
        <v>5504</v>
      </c>
      <c r="EE374" s="17" t="s">
        <v>5505</v>
      </c>
      <c r="EF374" s="17" t="s">
        <v>5506</v>
      </c>
      <c r="EG374" s="17" t="s">
        <v>5507</v>
      </c>
      <c r="EH374" s="17" t="s">
        <v>5508</v>
      </c>
      <c r="EI374" s="17" t="s">
        <v>5509</v>
      </c>
      <c r="EJ374" s="17" t="s">
        <v>5510</v>
      </c>
      <c r="EK374" s="17" t="s">
        <v>5511</v>
      </c>
      <c r="EL374" s="17" t="s">
        <v>5512</v>
      </c>
      <c r="EM374" s="17" t="s">
        <v>5513</v>
      </c>
      <c r="EN374" s="17" t="s">
        <v>5514</v>
      </c>
      <c r="EO374" s="17" t="s">
        <v>5515</v>
      </c>
    </row>
    <row r="375" spans="1:145" s="17" customFormat="1">
      <c r="A375" s="100">
        <v>239</v>
      </c>
      <c r="B375" s="17" t="s">
        <v>5516</v>
      </c>
      <c r="C375" s="17" t="s">
        <v>5517</v>
      </c>
      <c r="D375" s="17" t="s">
        <v>5518</v>
      </c>
      <c r="E375" s="17">
        <v>2009</v>
      </c>
      <c r="F375" s="17" t="s">
        <v>5519</v>
      </c>
      <c r="G375" s="17" t="s">
        <v>5520</v>
      </c>
      <c r="H375" s="17" t="s">
        <v>5520</v>
      </c>
      <c r="J375" s="17">
        <v>12</v>
      </c>
      <c r="K375" s="17">
        <v>1</v>
      </c>
      <c r="L375" s="17">
        <v>1</v>
      </c>
      <c r="M375" s="17">
        <v>1</v>
      </c>
      <c r="N375" s="17">
        <v>6</v>
      </c>
      <c r="O375" s="17">
        <v>6</v>
      </c>
      <c r="P375" s="17">
        <v>16560</v>
      </c>
      <c r="Q375" s="17">
        <v>3318</v>
      </c>
      <c r="R375" s="17">
        <v>3294</v>
      </c>
      <c r="S375" s="17">
        <v>1200</v>
      </c>
      <c r="T375" s="17">
        <v>1545</v>
      </c>
      <c r="U375" s="17">
        <v>19787</v>
      </c>
      <c r="V375" s="17">
        <v>480</v>
      </c>
      <c r="W375" s="17">
        <v>80</v>
      </c>
      <c r="X375" s="17">
        <v>30</v>
      </c>
      <c r="Y375" s="17">
        <v>1</v>
      </c>
      <c r="Z375" s="17">
        <v>1</v>
      </c>
      <c r="AA375" s="17">
        <v>1</v>
      </c>
      <c r="AB375" s="17">
        <v>1</v>
      </c>
      <c r="AC375" s="17">
        <v>1</v>
      </c>
      <c r="AD375" s="17">
        <v>1</v>
      </c>
      <c r="AE375" s="17">
        <v>1</v>
      </c>
      <c r="AF375" s="17">
        <v>1</v>
      </c>
      <c r="AG375" s="17">
        <v>1</v>
      </c>
      <c r="AH375" s="17">
        <v>1</v>
      </c>
      <c r="AI375" s="17">
        <v>1</v>
      </c>
      <c r="AJ375" s="17">
        <v>1</v>
      </c>
      <c r="AK375" s="17">
        <v>1</v>
      </c>
      <c r="AL375" s="17">
        <v>1</v>
      </c>
      <c r="AM375" s="17">
        <v>831</v>
      </c>
      <c r="AN375" s="17">
        <v>1064</v>
      </c>
      <c r="AO375" s="17">
        <v>1417</v>
      </c>
      <c r="AP375" s="17">
        <v>2158</v>
      </c>
      <c r="AQ375" s="17">
        <v>1045</v>
      </c>
      <c r="AR375" s="17">
        <v>1706</v>
      </c>
      <c r="AS375" s="17">
        <v>3293</v>
      </c>
      <c r="AT375" s="17">
        <v>4928</v>
      </c>
      <c r="AU375" s="17">
        <v>5</v>
      </c>
      <c r="AV375" s="17">
        <v>21</v>
      </c>
      <c r="AW375" s="17">
        <v>23</v>
      </c>
      <c r="AX375" s="17">
        <v>49</v>
      </c>
      <c r="AY375" s="17">
        <v>278</v>
      </c>
      <c r="AZ375" s="17">
        <v>375</v>
      </c>
      <c r="BA375" s="17">
        <v>184</v>
      </c>
      <c r="BB375" s="17">
        <v>837</v>
      </c>
      <c r="BC375" s="17">
        <v>158</v>
      </c>
      <c r="BD375" s="17">
        <v>260</v>
      </c>
      <c r="BE375" s="17">
        <v>181</v>
      </c>
      <c r="BF375" s="17">
        <v>599</v>
      </c>
      <c r="BG375" s="17">
        <v>1093</v>
      </c>
      <c r="BH375" s="17">
        <v>1679</v>
      </c>
      <c r="BI375" s="17">
        <v>4344</v>
      </c>
      <c r="BJ375" s="17">
        <v>8622</v>
      </c>
      <c r="BK375" s="17">
        <v>7371</v>
      </c>
      <c r="BL375" s="17">
        <v>8474</v>
      </c>
      <c r="BM375" s="17">
        <v>12808</v>
      </c>
      <c r="BN375" s="17">
        <v>18785</v>
      </c>
      <c r="BO375" s="17">
        <v>55</v>
      </c>
      <c r="BP375" s="17">
        <v>122</v>
      </c>
      <c r="BQ375" s="17">
        <v>174</v>
      </c>
      <c r="BR375" s="17">
        <v>351</v>
      </c>
      <c r="BS375" s="17">
        <v>322</v>
      </c>
      <c r="BT375" s="17">
        <v>3788</v>
      </c>
      <c r="BU375" s="17">
        <v>3694</v>
      </c>
      <c r="BV375" s="17">
        <v>7804</v>
      </c>
      <c r="BW375" s="17">
        <v>113</v>
      </c>
      <c r="BX375" s="17">
        <v>473</v>
      </c>
      <c r="BY375" s="17">
        <v>548</v>
      </c>
      <c r="BZ375" s="17">
        <v>1134</v>
      </c>
      <c r="CA375" s="17">
        <v>40</v>
      </c>
      <c r="CB375" s="17">
        <v>82</v>
      </c>
      <c r="CC375" s="17">
        <v>131</v>
      </c>
      <c r="CD375" s="17">
        <v>138</v>
      </c>
      <c r="CE375" s="17">
        <v>59</v>
      </c>
      <c r="CF375" s="17">
        <v>175</v>
      </c>
      <c r="CG375" s="17">
        <v>341</v>
      </c>
      <c r="CH375" s="17">
        <v>422</v>
      </c>
      <c r="CI375" s="17">
        <v>15490</v>
      </c>
      <c r="CJ375" s="17">
        <v>30046</v>
      </c>
      <c r="CK375" s="17">
        <v>71307</v>
      </c>
      <c r="CL375" s="17">
        <v>131903</v>
      </c>
      <c r="CM375" s="17">
        <v>150499</v>
      </c>
      <c r="CN375" s="17">
        <v>55</v>
      </c>
      <c r="CO375" s="17">
        <v>16525</v>
      </c>
      <c r="CP375" s="17">
        <v>77</v>
      </c>
      <c r="CQ375" s="17">
        <v>54906</v>
      </c>
      <c r="CR375" s="17">
        <v>52</v>
      </c>
      <c r="CS375" s="17">
        <v>175</v>
      </c>
      <c r="CT375" s="17">
        <v>327</v>
      </c>
      <c r="CU375" s="17">
        <v>408</v>
      </c>
      <c r="CV375" s="17">
        <v>52</v>
      </c>
      <c r="CW375" s="17">
        <v>82</v>
      </c>
      <c r="CX375" s="17">
        <v>131</v>
      </c>
      <c r="CY375" s="17">
        <v>138</v>
      </c>
      <c r="CZ375" s="17">
        <v>8490</v>
      </c>
      <c r="DA375" s="17">
        <v>20296</v>
      </c>
      <c r="DB375" s="17">
        <v>36155</v>
      </c>
      <c r="DC375" s="17">
        <v>109334</v>
      </c>
      <c r="DD375" s="17">
        <v>109531</v>
      </c>
      <c r="DE375" s="17">
        <v>78</v>
      </c>
      <c r="DF375" s="17">
        <v>90</v>
      </c>
      <c r="DG375" s="17">
        <v>87.8</v>
      </c>
      <c r="DH375" s="17">
        <v>23</v>
      </c>
      <c r="DI375" s="17">
        <v>36</v>
      </c>
      <c r="DJ375" s="17">
        <v>80</v>
      </c>
      <c r="DK375" s="17">
        <v>5</v>
      </c>
      <c r="DL375" s="17">
        <v>5</v>
      </c>
      <c r="DM375" s="17">
        <v>0</v>
      </c>
      <c r="DN375" s="17">
        <v>2028</v>
      </c>
      <c r="DO375" s="17">
        <v>3800</v>
      </c>
      <c r="DP375" s="17">
        <v>6993</v>
      </c>
      <c r="DQ375" s="17">
        <v>13357</v>
      </c>
      <c r="DR375" s="17">
        <v>14086</v>
      </c>
      <c r="DS375" s="17">
        <v>60</v>
      </c>
      <c r="DT375" s="17">
        <v>62</v>
      </c>
      <c r="DU375" s="17">
        <v>5</v>
      </c>
      <c r="DV375" s="17">
        <v>4</v>
      </c>
      <c r="DW375" s="17">
        <v>28</v>
      </c>
      <c r="DX375" s="17">
        <v>46</v>
      </c>
      <c r="DY375" s="17">
        <v>90</v>
      </c>
      <c r="DZ375" s="17">
        <v>4</v>
      </c>
      <c r="EA375" s="17">
        <v>32</v>
      </c>
      <c r="EB375" s="17">
        <v>4054</v>
      </c>
      <c r="EC375" s="17">
        <v>9396</v>
      </c>
      <c r="ED375" s="17">
        <v>15563</v>
      </c>
      <c r="EE375" s="17">
        <v>27111</v>
      </c>
      <c r="EF375" s="17">
        <v>14086</v>
      </c>
      <c r="EG375" s="17">
        <v>63</v>
      </c>
      <c r="EH375" s="17">
        <v>62</v>
      </c>
      <c r="EI375" s="17">
        <v>2360</v>
      </c>
      <c r="EJ375" s="17">
        <v>649</v>
      </c>
      <c r="EK375" s="17">
        <v>1</v>
      </c>
      <c r="EL375" s="17">
        <v>1</v>
      </c>
      <c r="EM375" s="17">
        <v>1</v>
      </c>
      <c r="EN375" s="17">
        <v>1</v>
      </c>
      <c r="EO375" s="17">
        <v>1</v>
      </c>
    </row>
    <row r="376" spans="1:145" s="17" customFormat="1">
      <c r="A376" s="100" t="s">
        <v>9</v>
      </c>
      <c r="J376" s="17" t="s">
        <v>5521</v>
      </c>
      <c r="K376" s="17" t="s">
        <v>5521</v>
      </c>
      <c r="L376" s="17" t="s">
        <v>5521</v>
      </c>
      <c r="M376" s="17" t="s">
        <v>5521</v>
      </c>
      <c r="N376" s="17" t="s">
        <v>5521</v>
      </c>
      <c r="O376" s="17" t="s">
        <v>5522</v>
      </c>
    </row>
    <row r="377" spans="1:145" s="22" customFormat="1">
      <c r="J377" s="16" t="s">
        <v>5523</v>
      </c>
      <c r="K377" s="16" t="s">
        <v>5524</v>
      </c>
      <c r="L377" s="16" t="s">
        <v>5525</v>
      </c>
      <c r="M377" s="16" t="s">
        <v>5526</v>
      </c>
      <c r="N377" s="16" t="s">
        <v>5527</v>
      </c>
      <c r="O377" s="16" t="s">
        <v>5528</v>
      </c>
      <c r="P377" s="16" t="s">
        <v>5529</v>
      </c>
      <c r="Q377" s="16" t="s">
        <v>5530</v>
      </c>
      <c r="R377" s="16" t="s">
        <v>5531</v>
      </c>
      <c r="S377" s="16" t="s">
        <v>5532</v>
      </c>
      <c r="T377" s="16" t="s">
        <v>5533</v>
      </c>
      <c r="U377" s="16" t="s">
        <v>5534</v>
      </c>
      <c r="V377" s="16" t="s">
        <v>5535</v>
      </c>
      <c r="W377" s="16" t="s">
        <v>5536</v>
      </c>
      <c r="X377" s="16" t="s">
        <v>5537</v>
      </c>
      <c r="Y377" s="16" t="s">
        <v>5538</v>
      </c>
      <c r="Z377" s="16" t="s">
        <v>5539</v>
      </c>
      <c r="AA377" s="16" t="s">
        <v>5540</v>
      </c>
      <c r="AB377" s="16" t="s">
        <v>5541</v>
      </c>
      <c r="AC377" s="16" t="s">
        <v>5529</v>
      </c>
      <c r="AD377" s="16" t="s">
        <v>5542</v>
      </c>
      <c r="AE377" s="16" t="s">
        <v>5543</v>
      </c>
      <c r="AF377" s="16" t="s">
        <v>5544</v>
      </c>
      <c r="AG377" s="16" t="s">
        <v>5545</v>
      </c>
      <c r="AH377" s="16" t="s">
        <v>5546</v>
      </c>
      <c r="AI377" s="16" t="s">
        <v>5547</v>
      </c>
      <c r="AJ377" s="16" t="s">
        <v>5548</v>
      </c>
      <c r="AK377" s="16" t="s">
        <v>5549</v>
      </c>
      <c r="AL377" s="16" t="s">
        <v>5550</v>
      </c>
      <c r="AM377" s="16" t="s">
        <v>5551</v>
      </c>
      <c r="AN377" s="16" t="s">
        <v>5552</v>
      </c>
      <c r="AO377" s="16" t="s">
        <v>5553</v>
      </c>
      <c r="AP377" s="16" t="s">
        <v>5554</v>
      </c>
      <c r="AQ377" s="16" t="s">
        <v>5555</v>
      </c>
      <c r="AR377" s="16" t="s">
        <v>5556</v>
      </c>
      <c r="AS377" s="16" t="s">
        <v>5557</v>
      </c>
      <c r="AT377" s="16" t="s">
        <v>5558</v>
      </c>
      <c r="AU377" s="16" t="s">
        <v>5559</v>
      </c>
      <c r="AV377" s="16" t="s">
        <v>5560</v>
      </c>
      <c r="AW377" s="16" t="s">
        <v>5561</v>
      </c>
      <c r="AX377" s="16" t="s">
        <v>5562</v>
      </c>
      <c r="AY377" s="16" t="s">
        <v>5563</v>
      </c>
      <c r="AZ377" s="16" t="s">
        <v>5564</v>
      </c>
      <c r="BA377" s="16" t="s">
        <v>5565</v>
      </c>
      <c r="BB377" s="16" t="s">
        <v>5566</v>
      </c>
      <c r="BC377" s="16" t="s">
        <v>5567</v>
      </c>
      <c r="BD377" s="16" t="s">
        <v>5568</v>
      </c>
      <c r="BE377" s="16" t="s">
        <v>5569</v>
      </c>
      <c r="BF377" s="16" t="s">
        <v>5570</v>
      </c>
    </row>
    <row r="378" spans="1:145">
      <c r="A378" s="16">
        <v>249</v>
      </c>
      <c r="B378" s="16" t="s">
        <v>5571</v>
      </c>
      <c r="C378" s="16" t="s">
        <v>5572</v>
      </c>
      <c r="D378" s="16">
        <v>2015</v>
      </c>
      <c r="E378" s="16">
        <v>2015</v>
      </c>
      <c r="F378" s="16" t="s">
        <v>5573</v>
      </c>
      <c r="I378" s="16" t="s">
        <v>5574</v>
      </c>
      <c r="J378" s="71">
        <v>4000</v>
      </c>
      <c r="K378" s="71">
        <v>1000</v>
      </c>
      <c r="L378" s="71">
        <v>12000</v>
      </c>
      <c r="M378" s="71">
        <v>2000</v>
      </c>
      <c r="N378" s="71">
        <v>25000</v>
      </c>
      <c r="O378" s="71">
        <v>500</v>
      </c>
      <c r="P378" s="71">
        <v>35000</v>
      </c>
      <c r="Q378" s="71">
        <f>5000+10000+20000+25000</f>
        <v>60000</v>
      </c>
      <c r="R378" s="71">
        <v>40000</v>
      </c>
      <c r="S378" s="71">
        <v>10000</v>
      </c>
      <c r="T378" s="71">
        <v>134500</v>
      </c>
      <c r="U378" s="71">
        <v>27000</v>
      </c>
      <c r="V378" s="71">
        <v>2000</v>
      </c>
      <c r="W378" s="71">
        <v>58000</v>
      </c>
      <c r="X378" s="71">
        <v>8000</v>
      </c>
      <c r="Y378" s="71">
        <v>8000</v>
      </c>
      <c r="Z378" s="71">
        <f>3000+4000+1500+5000+1400+5000</f>
        <v>19900</v>
      </c>
      <c r="AA378" s="71">
        <v>20000</v>
      </c>
      <c r="AB378" s="71">
        <v>130000</v>
      </c>
      <c r="AC378" s="71">
        <v>17000</v>
      </c>
      <c r="AD378" s="71">
        <v>30000</v>
      </c>
      <c r="AE378" s="71">
        <v>50000</v>
      </c>
      <c r="AF378" s="71">
        <v>164900</v>
      </c>
      <c r="AG378" s="71">
        <v>429400</v>
      </c>
      <c r="AH378" s="71">
        <v>96000</v>
      </c>
      <c r="AI378" s="71">
        <v>2000</v>
      </c>
      <c r="AJ378" s="71">
        <v>2000</v>
      </c>
      <c r="AK378" s="71">
        <v>1500</v>
      </c>
      <c r="AL378" s="71">
        <v>1000</v>
      </c>
      <c r="AM378" s="71">
        <v>1440</v>
      </c>
      <c r="AN378" s="71">
        <v>1200</v>
      </c>
      <c r="AO378" s="71">
        <v>2400</v>
      </c>
      <c r="AP378" s="71">
        <v>9540</v>
      </c>
      <c r="AQ378" s="71">
        <v>2000</v>
      </c>
      <c r="AR378" s="71">
        <v>5000</v>
      </c>
      <c r="AS378" s="71">
        <v>10000</v>
      </c>
      <c r="AT378" s="71">
        <v>6000</v>
      </c>
      <c r="AU378" s="71">
        <v>12000</v>
      </c>
      <c r="AV378" s="71">
        <v>6000</v>
      </c>
      <c r="AW378" s="71">
        <v>3000</v>
      </c>
      <c r="AX378" s="71">
        <v>2000</v>
      </c>
      <c r="AY378" s="24">
        <v>23000</v>
      </c>
      <c r="AZ378" s="24">
        <v>144540</v>
      </c>
      <c r="BA378" s="71">
        <v>55000</v>
      </c>
      <c r="BB378" s="71">
        <v>628940</v>
      </c>
      <c r="BC378" s="34">
        <v>42680.56</v>
      </c>
      <c r="BD378" s="34">
        <v>671620.56</v>
      </c>
      <c r="BE378" s="34">
        <v>576187.56000000006</v>
      </c>
      <c r="BF378" s="24">
        <v>95433</v>
      </c>
    </row>
    <row r="379" spans="1:145">
      <c r="A379" s="16" t="s">
        <v>9</v>
      </c>
    </row>
    <row r="380" spans="1:145">
      <c r="J380" s="16" t="s">
        <v>5575</v>
      </c>
      <c r="K380" s="22" t="s">
        <v>5576</v>
      </c>
      <c r="L380" s="22" t="s">
        <v>5577</v>
      </c>
      <c r="M380" s="22" t="s">
        <v>5578</v>
      </c>
      <c r="N380" s="22" t="s">
        <v>5579</v>
      </c>
      <c r="O380" s="22" t="s">
        <v>5580</v>
      </c>
      <c r="P380" s="22" t="s">
        <v>5581</v>
      </c>
      <c r="Q380" s="22" t="s">
        <v>5582</v>
      </c>
      <c r="R380" s="22" t="s">
        <v>5583</v>
      </c>
      <c r="S380" s="16" t="s">
        <v>5584</v>
      </c>
      <c r="T380" s="22" t="s">
        <v>5585</v>
      </c>
      <c r="U380" s="22" t="s">
        <v>5586</v>
      </c>
      <c r="V380" s="22" t="s">
        <v>5587</v>
      </c>
      <c r="W380" s="22" t="s">
        <v>5588</v>
      </c>
      <c r="X380" s="22" t="s">
        <v>5589</v>
      </c>
      <c r="Y380" s="22" t="s">
        <v>5590</v>
      </c>
      <c r="Z380" s="22" t="s">
        <v>5591</v>
      </c>
      <c r="AA380" s="22" t="s">
        <v>5592</v>
      </c>
      <c r="AB380" s="16" t="s">
        <v>5593</v>
      </c>
      <c r="AC380" s="16" t="s">
        <v>5594</v>
      </c>
      <c r="AD380" s="16" t="s">
        <v>5595</v>
      </c>
    </row>
    <row r="381" spans="1:145">
      <c r="A381" s="16">
        <v>252</v>
      </c>
      <c r="B381" s="16" t="s">
        <v>5596</v>
      </c>
      <c r="C381" s="16" t="s">
        <v>5597</v>
      </c>
      <c r="D381" s="16" t="s">
        <v>3463</v>
      </c>
      <c r="F381" s="16" t="s">
        <v>5598</v>
      </c>
      <c r="G381" s="16" t="s">
        <v>5599</v>
      </c>
      <c r="I381" s="16" t="s">
        <v>5599</v>
      </c>
      <c r="J381" s="16">
        <v>1</v>
      </c>
      <c r="K381" s="22">
        <v>1</v>
      </c>
      <c r="L381" s="22">
        <v>1</v>
      </c>
      <c r="M381" s="22">
        <v>1</v>
      </c>
      <c r="N381" s="22">
        <v>1</v>
      </c>
      <c r="O381" s="22">
        <v>1</v>
      </c>
      <c r="P381" s="22">
        <v>1</v>
      </c>
      <c r="Q381" s="22">
        <v>8</v>
      </c>
      <c r="R381" s="22">
        <v>1</v>
      </c>
      <c r="S381" s="16">
        <v>1</v>
      </c>
      <c r="T381" s="16">
        <v>1</v>
      </c>
      <c r="U381" s="16">
        <v>1</v>
      </c>
      <c r="V381" s="16">
        <v>1</v>
      </c>
      <c r="W381" s="16">
        <v>1</v>
      </c>
      <c r="X381" s="16">
        <v>1</v>
      </c>
      <c r="Y381" s="16">
        <v>1</v>
      </c>
      <c r="Z381" s="16">
        <v>1</v>
      </c>
      <c r="AA381" s="16">
        <v>1</v>
      </c>
      <c r="AB381" s="84">
        <v>27000</v>
      </c>
      <c r="AC381" s="16">
        <v>20000</v>
      </c>
      <c r="AD381" s="16">
        <v>7000</v>
      </c>
    </row>
    <row r="382" spans="1:145">
      <c r="A382" s="16" t="s">
        <v>9</v>
      </c>
      <c r="K382" s="22"/>
      <c r="L382" s="22"/>
      <c r="M382" s="22"/>
      <c r="N382" s="22"/>
      <c r="O382" s="22"/>
      <c r="P382" s="22"/>
      <c r="Q382" s="22"/>
      <c r="R382" s="22"/>
    </row>
    <row r="383" spans="1:145">
      <c r="J383" s="16" t="s">
        <v>2633</v>
      </c>
      <c r="K383" s="16" t="s">
        <v>2634</v>
      </c>
      <c r="L383" s="16" t="s">
        <v>2635</v>
      </c>
      <c r="M383" s="16" t="s">
        <v>2636</v>
      </c>
      <c r="N383" s="16" t="s">
        <v>2637</v>
      </c>
    </row>
    <row r="384" spans="1:145">
      <c r="A384" s="53">
        <v>255</v>
      </c>
      <c r="B384" s="16" t="s">
        <v>689</v>
      </c>
      <c r="C384" s="16" t="s">
        <v>5600</v>
      </c>
      <c r="D384" s="16">
        <v>2014</v>
      </c>
      <c r="E384" s="23">
        <v>2014</v>
      </c>
      <c r="F384" s="16" t="s">
        <v>5601</v>
      </c>
      <c r="G384" s="16" t="s">
        <v>5602</v>
      </c>
      <c r="H384" s="16" t="s">
        <v>5602</v>
      </c>
      <c r="J384" s="24">
        <v>1</v>
      </c>
      <c r="K384" s="16">
        <v>1</v>
      </c>
      <c r="L384" s="16">
        <v>1</v>
      </c>
    </row>
    <row r="385" spans="1:20">
      <c r="A385" s="11" t="s">
        <v>9</v>
      </c>
    </row>
    <row r="386" spans="1:20">
      <c r="J386" s="16" t="s">
        <v>5603</v>
      </c>
      <c r="K386" s="16" t="s">
        <v>5604</v>
      </c>
      <c r="L386" s="16" t="s">
        <v>5605</v>
      </c>
      <c r="M386" s="16" t="s">
        <v>5606</v>
      </c>
      <c r="N386" s="16" t="s">
        <v>5607</v>
      </c>
      <c r="O386" s="16" t="s">
        <v>5608</v>
      </c>
      <c r="P386" s="16" t="s">
        <v>5609</v>
      </c>
      <c r="Q386" s="16" t="s">
        <v>5610</v>
      </c>
      <c r="R386" s="16" t="s">
        <v>5611</v>
      </c>
      <c r="S386" s="16" t="s">
        <v>5612</v>
      </c>
      <c r="T386" s="16" t="s">
        <v>10</v>
      </c>
    </row>
    <row r="387" spans="1:20">
      <c r="A387" s="53">
        <v>256</v>
      </c>
      <c r="B387" s="16" t="s">
        <v>689</v>
      </c>
      <c r="C387" s="16" t="s">
        <v>5613</v>
      </c>
      <c r="D387" s="16" t="s">
        <v>19</v>
      </c>
      <c r="E387" s="23">
        <v>2015</v>
      </c>
      <c r="F387" s="16" t="s">
        <v>5614</v>
      </c>
      <c r="G387" s="16" t="s">
        <v>5615</v>
      </c>
      <c r="H387" s="16" t="s">
        <v>5615</v>
      </c>
      <c r="I387" s="16" t="s">
        <v>5615</v>
      </c>
      <c r="J387" s="16">
        <v>1</v>
      </c>
      <c r="K387" s="16">
        <v>1</v>
      </c>
      <c r="L387" s="16">
        <v>1</v>
      </c>
      <c r="M387" s="16">
        <v>1</v>
      </c>
      <c r="N387" s="16">
        <v>1</v>
      </c>
      <c r="O387" s="16">
        <v>1</v>
      </c>
      <c r="P387" s="16">
        <v>1</v>
      </c>
      <c r="Q387" s="16">
        <v>1</v>
      </c>
      <c r="R387" s="16">
        <v>1</v>
      </c>
      <c r="S387" s="16">
        <v>1</v>
      </c>
      <c r="T387" s="24">
        <v>3362656</v>
      </c>
    </row>
    <row r="388" spans="1:20">
      <c r="A388" s="11" t="s">
        <v>9</v>
      </c>
      <c r="C388" s="16" t="s">
        <v>4030</v>
      </c>
    </row>
    <row r="389" spans="1:20">
      <c r="J389" s="16" t="s">
        <v>10</v>
      </c>
    </row>
    <row r="390" spans="1:20">
      <c r="A390" s="53">
        <v>257</v>
      </c>
      <c r="B390" s="16" t="s">
        <v>689</v>
      </c>
      <c r="C390" s="16" t="s">
        <v>5616</v>
      </c>
      <c r="D390" s="16" t="s">
        <v>654</v>
      </c>
      <c r="E390" s="23">
        <v>2014</v>
      </c>
      <c r="F390" s="16" t="s">
        <v>5617</v>
      </c>
      <c r="I390" s="16" t="s">
        <v>5618</v>
      </c>
      <c r="J390" s="24">
        <v>9289144</v>
      </c>
    </row>
    <row r="391" spans="1:20">
      <c r="A391" s="11" t="s">
        <v>9</v>
      </c>
    </row>
    <row r="392" spans="1:20">
      <c r="J392" s="16" t="s">
        <v>5619</v>
      </c>
    </row>
    <row r="393" spans="1:20">
      <c r="A393" s="53">
        <v>258</v>
      </c>
      <c r="B393" s="16" t="s">
        <v>689</v>
      </c>
      <c r="C393" s="16" t="s">
        <v>5620</v>
      </c>
      <c r="D393" s="16" t="s">
        <v>667</v>
      </c>
      <c r="E393" s="23">
        <v>2015</v>
      </c>
      <c r="F393" s="23" t="s">
        <v>5621</v>
      </c>
      <c r="I393" s="16" t="s">
        <v>5622</v>
      </c>
      <c r="J393" s="16" t="s">
        <v>5623</v>
      </c>
      <c r="K393" s="24"/>
      <c r="M393" s="24"/>
    </row>
    <row r="394" spans="1:20">
      <c r="A394" s="11" t="s">
        <v>9</v>
      </c>
    </row>
    <row r="395" spans="1:20">
      <c r="J395" s="16" t="s">
        <v>10</v>
      </c>
    </row>
    <row r="396" spans="1:20">
      <c r="A396" s="53">
        <v>266</v>
      </c>
      <c r="B396" s="16" t="s">
        <v>864</v>
      </c>
      <c r="C396" s="16" t="s">
        <v>5624</v>
      </c>
      <c r="D396" s="16" t="s">
        <v>5625</v>
      </c>
      <c r="E396" s="23">
        <v>2015</v>
      </c>
      <c r="F396" s="23" t="s">
        <v>5626</v>
      </c>
      <c r="I396" s="16" t="s">
        <v>5627</v>
      </c>
      <c r="J396" s="24">
        <v>3300664</v>
      </c>
      <c r="K396" s="24"/>
    </row>
    <row r="397" spans="1:20">
      <c r="A397" s="11" t="s">
        <v>9</v>
      </c>
    </row>
    <row r="398" spans="1:20">
      <c r="J398" s="16" t="s">
        <v>5628</v>
      </c>
      <c r="K398" s="16" t="s">
        <v>10</v>
      </c>
    </row>
    <row r="399" spans="1:20">
      <c r="A399" s="53">
        <v>267</v>
      </c>
      <c r="B399" s="16" t="s">
        <v>864</v>
      </c>
      <c r="C399" s="16" t="s">
        <v>5629</v>
      </c>
      <c r="D399" s="16" t="s">
        <v>11</v>
      </c>
      <c r="E399" s="23">
        <v>2015</v>
      </c>
      <c r="F399" s="23" t="s">
        <v>5630</v>
      </c>
      <c r="G399" s="16" t="s">
        <v>5631</v>
      </c>
      <c r="H399" s="16" t="s">
        <v>5631</v>
      </c>
      <c r="I399" s="16" t="s">
        <v>5631</v>
      </c>
      <c r="J399" s="24">
        <v>122622</v>
      </c>
      <c r="K399" s="24">
        <v>13325139</v>
      </c>
    </row>
    <row r="400" spans="1:20">
      <c r="A400" s="11" t="s">
        <v>9</v>
      </c>
    </row>
    <row r="401" spans="1:80">
      <c r="J401" s="16" t="s">
        <v>5632</v>
      </c>
      <c r="K401" s="16" t="s">
        <v>5633</v>
      </c>
      <c r="L401" s="24" t="s">
        <v>5634</v>
      </c>
      <c r="M401" s="24" t="s">
        <v>5635</v>
      </c>
      <c r="N401" s="16" t="s">
        <v>5636</v>
      </c>
      <c r="O401" s="16" t="s">
        <v>5637</v>
      </c>
      <c r="P401" s="16" t="s">
        <v>5638</v>
      </c>
      <c r="Q401" s="16" t="s">
        <v>10</v>
      </c>
    </row>
    <row r="402" spans="1:80">
      <c r="A402" s="53">
        <v>269</v>
      </c>
      <c r="B402" s="16" t="s">
        <v>864</v>
      </c>
      <c r="C402" s="16" t="s">
        <v>5639</v>
      </c>
      <c r="D402" s="16" t="s">
        <v>5640</v>
      </c>
      <c r="E402" s="23">
        <v>2013</v>
      </c>
      <c r="F402" s="16" t="s">
        <v>5641</v>
      </c>
      <c r="G402" s="16" t="s">
        <v>5642</v>
      </c>
      <c r="H402" s="16" t="s">
        <v>5642</v>
      </c>
      <c r="I402" s="16" t="s">
        <v>5643</v>
      </c>
      <c r="J402" s="24">
        <v>6698</v>
      </c>
      <c r="K402" s="24">
        <v>4399</v>
      </c>
      <c r="L402" s="16">
        <v>884</v>
      </c>
      <c r="M402" s="24">
        <v>6404</v>
      </c>
      <c r="N402" s="24">
        <v>104</v>
      </c>
      <c r="O402" s="24">
        <v>894</v>
      </c>
      <c r="P402" s="24">
        <v>153</v>
      </c>
      <c r="Q402" s="24">
        <v>14170222</v>
      </c>
      <c r="T402" s="24"/>
      <c r="U402" s="24"/>
      <c r="V402" s="24"/>
    </row>
    <row r="403" spans="1:80">
      <c r="A403" s="11" t="s">
        <v>9</v>
      </c>
    </row>
    <row r="404" spans="1:80">
      <c r="J404" s="16" t="s">
        <v>5644</v>
      </c>
      <c r="K404" s="16" t="s">
        <v>5645</v>
      </c>
      <c r="L404" s="16" t="s">
        <v>5646</v>
      </c>
      <c r="M404" s="16" t="s">
        <v>5647</v>
      </c>
      <c r="N404" s="16" t="s">
        <v>5648</v>
      </c>
      <c r="O404" s="16" t="s">
        <v>5649</v>
      </c>
      <c r="P404" s="16" t="s">
        <v>5650</v>
      </c>
      <c r="Q404" s="16" t="s">
        <v>5651</v>
      </c>
      <c r="R404" s="16" t="s">
        <v>5652</v>
      </c>
      <c r="S404" s="16" t="s">
        <v>5653</v>
      </c>
      <c r="T404" s="16" t="s">
        <v>5654</v>
      </c>
      <c r="U404" s="16" t="s">
        <v>5655</v>
      </c>
      <c r="V404" s="16" t="s">
        <v>5656</v>
      </c>
      <c r="W404" s="16" t="s">
        <v>5657</v>
      </c>
      <c r="X404" s="16" t="s">
        <v>5658</v>
      </c>
      <c r="Y404" s="16" t="s">
        <v>5659</v>
      </c>
      <c r="Z404" s="16" t="s">
        <v>5660</v>
      </c>
      <c r="AA404" s="16" t="s">
        <v>5661</v>
      </c>
      <c r="AB404" s="16" t="s">
        <v>5662</v>
      </c>
      <c r="AC404" s="16" t="s">
        <v>5663</v>
      </c>
      <c r="AD404" s="16" t="s">
        <v>10</v>
      </c>
    </row>
    <row r="405" spans="1:80">
      <c r="A405" s="53">
        <v>270</v>
      </c>
      <c r="B405" s="16" t="s">
        <v>864</v>
      </c>
      <c r="C405" s="16" t="s">
        <v>5664</v>
      </c>
      <c r="D405" s="16" t="s">
        <v>5665</v>
      </c>
      <c r="E405" s="23">
        <v>2013</v>
      </c>
      <c r="F405" s="16" t="s">
        <v>5666</v>
      </c>
      <c r="G405" s="16" t="s">
        <v>5667</v>
      </c>
      <c r="H405" s="16" t="s">
        <v>5667</v>
      </c>
      <c r="I405" s="16" t="s">
        <v>5668</v>
      </c>
      <c r="J405" s="24">
        <v>150000</v>
      </c>
      <c r="K405" s="24">
        <v>261541</v>
      </c>
      <c r="L405" s="24">
        <v>5024</v>
      </c>
      <c r="M405" s="16">
        <v>1454</v>
      </c>
      <c r="N405" s="16">
        <v>2838</v>
      </c>
      <c r="O405" s="16">
        <v>4186</v>
      </c>
      <c r="P405" s="16">
        <v>129</v>
      </c>
      <c r="Q405" s="16">
        <v>10</v>
      </c>
      <c r="R405" s="24">
        <v>3315</v>
      </c>
      <c r="S405" s="24">
        <v>342990</v>
      </c>
      <c r="T405" s="16">
        <v>989</v>
      </c>
      <c r="U405" s="16">
        <v>544</v>
      </c>
      <c r="V405" s="24">
        <v>8135</v>
      </c>
      <c r="W405" s="24">
        <v>226039</v>
      </c>
      <c r="X405" s="16">
        <v>75</v>
      </c>
      <c r="Y405" s="24">
        <v>984000</v>
      </c>
      <c r="Z405" s="24">
        <v>37604</v>
      </c>
      <c r="AA405" s="24">
        <v>36240</v>
      </c>
      <c r="AB405" s="24">
        <v>291</v>
      </c>
      <c r="AC405" s="24">
        <v>275400</v>
      </c>
      <c r="AD405" s="24">
        <v>9356933</v>
      </c>
    </row>
    <row r="406" spans="1:80">
      <c r="A406" s="11" t="s">
        <v>9</v>
      </c>
      <c r="J406" s="22"/>
      <c r="K406" s="22"/>
      <c r="L406" s="22"/>
    </row>
    <row r="407" spans="1:80">
      <c r="J407" s="22" t="s">
        <v>5669</v>
      </c>
      <c r="K407" s="22" t="s">
        <v>5670</v>
      </c>
      <c r="L407" s="22" t="s">
        <v>5671</v>
      </c>
      <c r="M407" s="22" t="s">
        <v>5672</v>
      </c>
      <c r="N407" s="22" t="s">
        <v>5673</v>
      </c>
      <c r="O407" s="22" t="s">
        <v>5674</v>
      </c>
      <c r="P407" s="22" t="s">
        <v>5675</v>
      </c>
      <c r="Q407" s="16" t="s">
        <v>5676</v>
      </c>
      <c r="R407" s="16" t="s">
        <v>5677</v>
      </c>
      <c r="S407" s="16" t="s">
        <v>5678</v>
      </c>
      <c r="T407" s="16" t="s">
        <v>5679</v>
      </c>
      <c r="U407" s="16" t="s">
        <v>5680</v>
      </c>
      <c r="V407" s="16" t="s">
        <v>5681</v>
      </c>
      <c r="W407" s="16" t="s">
        <v>5682</v>
      </c>
      <c r="X407" s="16" t="s">
        <v>5683</v>
      </c>
      <c r="Y407" s="22" t="s">
        <v>5684</v>
      </c>
      <c r="Z407" s="22" t="s">
        <v>5685</v>
      </c>
      <c r="AA407" s="22" t="s">
        <v>5686</v>
      </c>
      <c r="AB407" s="22" t="s">
        <v>5687</v>
      </c>
      <c r="AC407" s="22" t="s">
        <v>5688</v>
      </c>
      <c r="AD407" s="22" t="s">
        <v>5689</v>
      </c>
      <c r="AE407" s="22" t="s">
        <v>5690</v>
      </c>
      <c r="AF407" s="22" t="s">
        <v>5691</v>
      </c>
      <c r="AG407" s="22" t="s">
        <v>5692</v>
      </c>
      <c r="AH407" s="22" t="s">
        <v>5693</v>
      </c>
      <c r="AI407" s="22" t="s">
        <v>5694</v>
      </c>
      <c r="AJ407" s="22" t="s">
        <v>5695</v>
      </c>
      <c r="AK407" s="16" t="s">
        <v>5696</v>
      </c>
    </row>
    <row r="408" spans="1:80">
      <c r="A408" s="53">
        <v>271</v>
      </c>
      <c r="B408" s="16" t="s">
        <v>864</v>
      </c>
      <c r="C408" s="16" t="s">
        <v>5697</v>
      </c>
      <c r="D408" s="16" t="s">
        <v>5698</v>
      </c>
      <c r="E408" s="23">
        <v>2012</v>
      </c>
      <c r="F408" s="76" t="s">
        <v>5699</v>
      </c>
      <c r="G408" s="16" t="s">
        <v>5700</v>
      </c>
      <c r="H408" s="16" t="s">
        <v>5700</v>
      </c>
      <c r="I408" s="16" t="s">
        <v>5701</v>
      </c>
      <c r="J408" s="24">
        <v>313104</v>
      </c>
      <c r="K408" s="29">
        <v>556944</v>
      </c>
      <c r="L408" s="29">
        <v>683615</v>
      </c>
      <c r="M408" s="29">
        <v>11932</v>
      </c>
      <c r="N408" s="24">
        <v>197839</v>
      </c>
      <c r="O408" s="24">
        <v>3</v>
      </c>
      <c r="P408" s="24">
        <v>12813</v>
      </c>
      <c r="Q408" s="24">
        <v>7637</v>
      </c>
      <c r="R408" s="24">
        <v>9465</v>
      </c>
      <c r="S408" s="24">
        <v>3155</v>
      </c>
      <c r="T408" s="24">
        <v>3379396</v>
      </c>
      <c r="U408" s="24">
        <v>59</v>
      </c>
      <c r="V408" s="24">
        <v>508</v>
      </c>
      <c r="W408" s="24">
        <v>3189</v>
      </c>
      <c r="X408" s="24">
        <v>5437</v>
      </c>
      <c r="Y408" s="23">
        <v>26.2</v>
      </c>
      <c r="Z408" s="24">
        <v>1343104</v>
      </c>
      <c r="AA408" s="23">
        <v>26.4</v>
      </c>
      <c r="AB408" s="50">
        <v>0.53</v>
      </c>
      <c r="AC408" s="16">
        <v>57</v>
      </c>
      <c r="AD408" s="23">
        <v>81</v>
      </c>
      <c r="AE408" s="23">
        <v>99</v>
      </c>
      <c r="AF408" s="23">
        <v>99</v>
      </c>
      <c r="AG408" s="24">
        <v>3831334</v>
      </c>
      <c r="AH408" s="23">
        <v>46.3</v>
      </c>
      <c r="AI408" s="23">
        <v>29.9</v>
      </c>
      <c r="AJ408" s="16">
        <v>3526</v>
      </c>
      <c r="AK408" s="24">
        <v>108489988</v>
      </c>
    </row>
    <row r="409" spans="1:80">
      <c r="A409" s="11" t="s">
        <v>9</v>
      </c>
      <c r="F409" s="76"/>
      <c r="J409" s="22"/>
      <c r="K409" s="22"/>
      <c r="L409" s="22"/>
      <c r="M409" s="22"/>
    </row>
    <row r="410" spans="1:80" s="22" customFormat="1">
      <c r="B410" s="16"/>
      <c r="C410" s="16"/>
      <c r="D410" s="16"/>
      <c r="E410" s="16"/>
      <c r="F410" s="76"/>
      <c r="G410" s="16"/>
      <c r="H410" s="16"/>
      <c r="I410" s="16"/>
      <c r="J410" s="22" t="s">
        <v>5702</v>
      </c>
      <c r="K410" s="22" t="s">
        <v>5703</v>
      </c>
      <c r="L410" s="22" t="s">
        <v>5704</v>
      </c>
      <c r="M410" s="22" t="s">
        <v>5705</v>
      </c>
      <c r="N410" s="22" t="s">
        <v>5706</v>
      </c>
      <c r="O410" s="22" t="s">
        <v>5707</v>
      </c>
      <c r="P410" s="22" t="s">
        <v>5708</v>
      </c>
      <c r="Q410" s="22" t="s">
        <v>5709</v>
      </c>
      <c r="R410" s="22" t="s">
        <v>5710</v>
      </c>
      <c r="S410" s="22" t="s">
        <v>5711</v>
      </c>
      <c r="T410" s="22" t="s">
        <v>5712</v>
      </c>
      <c r="U410" s="22" t="s">
        <v>5713</v>
      </c>
      <c r="V410" s="22" t="s">
        <v>5714</v>
      </c>
      <c r="W410" s="22" t="s">
        <v>5715</v>
      </c>
      <c r="X410" s="22" t="s">
        <v>5716</v>
      </c>
      <c r="Y410" s="22" t="s">
        <v>5717</v>
      </c>
      <c r="Z410" s="22" t="s">
        <v>5718</v>
      </c>
      <c r="AA410" s="22" t="s">
        <v>5719</v>
      </c>
      <c r="AB410" s="22" t="s">
        <v>5720</v>
      </c>
      <c r="AC410" s="22" t="s">
        <v>5721</v>
      </c>
      <c r="AD410" s="22" t="s">
        <v>5722</v>
      </c>
      <c r="AE410" s="22" t="s">
        <v>5723</v>
      </c>
      <c r="AF410" s="22" t="s">
        <v>5724</v>
      </c>
      <c r="AG410" s="22" t="s">
        <v>5725</v>
      </c>
      <c r="AH410" s="22" t="s">
        <v>5726</v>
      </c>
      <c r="AI410" s="22" t="s">
        <v>5727</v>
      </c>
    </row>
    <row r="411" spans="1:80">
      <c r="A411" s="53">
        <v>272</v>
      </c>
      <c r="B411" s="22" t="s">
        <v>864</v>
      </c>
      <c r="C411" s="22" t="s">
        <v>5728</v>
      </c>
      <c r="D411" s="22" t="s">
        <v>5729</v>
      </c>
      <c r="E411" s="68">
        <v>2013</v>
      </c>
      <c r="F411" s="78" t="s">
        <v>5730</v>
      </c>
      <c r="G411" s="68" t="s">
        <v>5731</v>
      </c>
      <c r="H411" s="68" t="s">
        <v>5731</v>
      </c>
      <c r="I411" s="22" t="s">
        <v>5732</v>
      </c>
      <c r="J411" s="16">
        <v>7781</v>
      </c>
      <c r="K411" s="16">
        <v>1548</v>
      </c>
      <c r="L411" s="22">
        <v>408</v>
      </c>
      <c r="M411" s="22">
        <v>1436</v>
      </c>
      <c r="N411" s="24">
        <v>922</v>
      </c>
      <c r="O411" s="24">
        <v>408</v>
      </c>
      <c r="P411" s="24">
        <v>1769</v>
      </c>
      <c r="Q411" s="24">
        <v>215</v>
      </c>
      <c r="R411" s="24">
        <v>73339</v>
      </c>
      <c r="S411" s="16">
        <v>162</v>
      </c>
      <c r="T411" s="24">
        <v>70275</v>
      </c>
      <c r="U411" s="24">
        <v>1553</v>
      </c>
      <c r="V411" s="29">
        <v>210475</v>
      </c>
      <c r="W411" s="29">
        <v>422</v>
      </c>
      <c r="X411" s="29">
        <v>140200</v>
      </c>
      <c r="Y411" s="29">
        <v>4135</v>
      </c>
      <c r="Z411" s="29">
        <v>17300</v>
      </c>
      <c r="AA411" s="29">
        <v>13429</v>
      </c>
      <c r="AB411" s="29">
        <v>95</v>
      </c>
      <c r="AC411" s="29">
        <v>80</v>
      </c>
      <c r="AD411" s="29">
        <v>95</v>
      </c>
      <c r="AE411" s="29">
        <v>9737</v>
      </c>
      <c r="AF411" s="29">
        <v>6118</v>
      </c>
      <c r="AG411" s="29">
        <v>138</v>
      </c>
      <c r="AH411" s="24">
        <v>31630098</v>
      </c>
      <c r="AI411" s="24">
        <v>97098678</v>
      </c>
    </row>
    <row r="412" spans="1:80">
      <c r="A412" s="11" t="s">
        <v>9</v>
      </c>
      <c r="F412" s="76"/>
    </row>
    <row r="413" spans="1:80" s="22" customFormat="1">
      <c r="J413" s="22" t="s">
        <v>5733</v>
      </c>
      <c r="K413" s="22" t="s">
        <v>5734</v>
      </c>
      <c r="L413" s="22" t="s">
        <v>5735</v>
      </c>
      <c r="M413" s="22" t="s">
        <v>5736</v>
      </c>
      <c r="N413" s="22" t="s">
        <v>5737</v>
      </c>
      <c r="O413" s="22" t="s">
        <v>5738</v>
      </c>
      <c r="P413" s="22" t="s">
        <v>5739</v>
      </c>
      <c r="Q413" s="22" t="s">
        <v>5740</v>
      </c>
      <c r="R413" s="22" t="s">
        <v>5741</v>
      </c>
      <c r="S413" s="22" t="s">
        <v>5742</v>
      </c>
      <c r="T413" s="22" t="s">
        <v>5743</v>
      </c>
      <c r="U413" s="22" t="s">
        <v>5744</v>
      </c>
      <c r="V413" s="22" t="s">
        <v>5745</v>
      </c>
      <c r="W413" s="22" t="s">
        <v>5746</v>
      </c>
      <c r="X413" s="22" t="s">
        <v>5747</v>
      </c>
      <c r="Y413" s="22" t="s">
        <v>5748</v>
      </c>
      <c r="Z413" s="22" t="s">
        <v>5749</v>
      </c>
      <c r="AA413" s="22" t="s">
        <v>5750</v>
      </c>
      <c r="AB413" s="22" t="s">
        <v>5751</v>
      </c>
      <c r="AC413" s="22" t="s">
        <v>5752</v>
      </c>
      <c r="AD413" s="22" t="s">
        <v>5753</v>
      </c>
      <c r="AE413" s="22" t="s">
        <v>5754</v>
      </c>
      <c r="AF413" s="22" t="s">
        <v>5755</v>
      </c>
      <c r="AG413" s="22" t="s">
        <v>5756</v>
      </c>
      <c r="AH413" s="22" t="s">
        <v>5757</v>
      </c>
      <c r="AI413" s="22" t="s">
        <v>5758</v>
      </c>
      <c r="AJ413" s="22" t="s">
        <v>5759</v>
      </c>
      <c r="AK413" s="22" t="s">
        <v>5760</v>
      </c>
      <c r="AL413" s="22" t="s">
        <v>5761</v>
      </c>
      <c r="AM413" s="22" t="s">
        <v>5762</v>
      </c>
      <c r="AN413" s="22" t="s">
        <v>5763</v>
      </c>
      <c r="AO413" s="22" t="s">
        <v>5764</v>
      </c>
      <c r="AP413" s="22" t="s">
        <v>5765</v>
      </c>
      <c r="AQ413" s="22" t="s">
        <v>5766</v>
      </c>
      <c r="AR413" s="22" t="s">
        <v>5767</v>
      </c>
      <c r="AS413" s="22" t="s">
        <v>5768</v>
      </c>
      <c r="AT413" s="22" t="s">
        <v>5769</v>
      </c>
      <c r="AU413" s="22" t="s">
        <v>5770</v>
      </c>
      <c r="AV413" s="22" t="s">
        <v>5771</v>
      </c>
      <c r="AW413" s="22" t="s">
        <v>5772</v>
      </c>
      <c r="AX413" s="22" t="s">
        <v>5773</v>
      </c>
      <c r="AY413" s="22" t="s">
        <v>5774</v>
      </c>
      <c r="AZ413" s="22" t="s">
        <v>5775</v>
      </c>
      <c r="BA413" s="22" t="s">
        <v>5776</v>
      </c>
      <c r="BB413" s="22" t="s">
        <v>5777</v>
      </c>
      <c r="BC413" s="22" t="s">
        <v>5778</v>
      </c>
      <c r="BD413" s="22" t="s">
        <v>5779</v>
      </c>
      <c r="BE413" s="22" t="s">
        <v>5780</v>
      </c>
      <c r="BF413" s="22" t="s">
        <v>5781</v>
      </c>
      <c r="BG413" s="22" t="s">
        <v>5782</v>
      </c>
      <c r="BH413" s="22" t="s">
        <v>5783</v>
      </c>
      <c r="BI413" s="22" t="s">
        <v>5784</v>
      </c>
      <c r="BJ413" s="22" t="s">
        <v>5785</v>
      </c>
      <c r="BK413" s="22" t="s">
        <v>5786</v>
      </c>
      <c r="BL413" s="22" t="s">
        <v>5787</v>
      </c>
      <c r="BM413" s="22" t="s">
        <v>5788</v>
      </c>
      <c r="BN413" s="22" t="s">
        <v>5789</v>
      </c>
      <c r="BO413" s="22" t="s">
        <v>5790</v>
      </c>
      <c r="BP413" s="22" t="s">
        <v>5791</v>
      </c>
      <c r="BQ413" s="22" t="s">
        <v>5791</v>
      </c>
      <c r="BR413" s="22" t="s">
        <v>5791</v>
      </c>
      <c r="BS413" s="22" t="s">
        <v>5791</v>
      </c>
      <c r="BT413" s="22" t="s">
        <v>5791</v>
      </c>
      <c r="BU413" s="22" t="s">
        <v>5791</v>
      </c>
      <c r="BV413" s="22" t="s">
        <v>5791</v>
      </c>
      <c r="BW413" s="22" t="s">
        <v>5791</v>
      </c>
      <c r="BX413" s="22" t="s">
        <v>5791</v>
      </c>
      <c r="BY413" s="22" t="s">
        <v>5792</v>
      </c>
      <c r="BZ413" s="22" t="s">
        <v>5793</v>
      </c>
      <c r="CA413" s="22" t="s">
        <v>5794</v>
      </c>
      <c r="CB413" s="22" t="s">
        <v>5795</v>
      </c>
    </row>
    <row r="414" spans="1:80" s="22" customFormat="1">
      <c r="A414" s="67">
        <v>273</v>
      </c>
      <c r="B414" s="22" t="s">
        <v>864</v>
      </c>
      <c r="C414" s="22" t="s">
        <v>5796</v>
      </c>
      <c r="D414" s="22" t="s">
        <v>660</v>
      </c>
      <c r="F414" s="22" t="s">
        <v>5797</v>
      </c>
      <c r="G414" s="22" t="s">
        <v>5798</v>
      </c>
      <c r="H414" s="22" t="s">
        <v>5798</v>
      </c>
      <c r="I414" s="22" t="s">
        <v>5798</v>
      </c>
      <c r="J414" s="22">
        <v>1298228</v>
      </c>
      <c r="K414" s="22">
        <v>1199267</v>
      </c>
      <c r="L414" s="22">
        <v>976375</v>
      </c>
      <c r="M414" s="22">
        <v>1597828</v>
      </c>
      <c r="N414" s="22">
        <v>1302929</v>
      </c>
      <c r="O414" s="22">
        <v>3428864</v>
      </c>
      <c r="P414" s="22">
        <v>1164247</v>
      </c>
      <c r="Q414" s="22">
        <v>3745</v>
      </c>
      <c r="R414" s="22">
        <v>1500</v>
      </c>
      <c r="S414" s="22">
        <v>3436</v>
      </c>
      <c r="T414" s="22">
        <v>5722</v>
      </c>
      <c r="U414" s="22">
        <v>3266</v>
      </c>
      <c r="V414" s="22">
        <v>7438</v>
      </c>
      <c r="W414" s="22">
        <v>3290</v>
      </c>
      <c r="X414" s="22">
        <v>2300</v>
      </c>
      <c r="Y414" s="22">
        <v>3154</v>
      </c>
      <c r="Z414" s="22">
        <v>5294</v>
      </c>
      <c r="AA414" s="22">
        <v>9469</v>
      </c>
      <c r="AB414" s="22">
        <v>3468</v>
      </c>
      <c r="AC414" s="22">
        <v>6112</v>
      </c>
      <c r="AD414" s="22">
        <v>4006</v>
      </c>
      <c r="AF414" s="22">
        <v>3679</v>
      </c>
      <c r="AG414" s="22">
        <v>3293</v>
      </c>
      <c r="AH414" s="22">
        <v>6956</v>
      </c>
      <c r="AI414" s="22">
        <v>3857</v>
      </c>
      <c r="AJ414" s="22">
        <v>7675</v>
      </c>
      <c r="AK414" s="22">
        <v>3319</v>
      </c>
      <c r="AN414" s="22">
        <v>348</v>
      </c>
      <c r="AO414" s="22">
        <v>800</v>
      </c>
      <c r="AP414" s="22">
        <v>606</v>
      </c>
      <c r="AQ414" s="22">
        <v>1238</v>
      </c>
      <c r="AR414" s="22">
        <v>529</v>
      </c>
      <c r="AU414" s="22">
        <v>92</v>
      </c>
      <c r="AV414" s="22">
        <v>187</v>
      </c>
      <c r="AW414" s="22">
        <v>110</v>
      </c>
      <c r="AX414" s="22">
        <v>227</v>
      </c>
      <c r="AY414" s="22">
        <v>130</v>
      </c>
      <c r="AZ414" s="22">
        <v>5458664</v>
      </c>
      <c r="BA414" s="22">
        <v>35932</v>
      </c>
      <c r="BB414" s="22">
        <v>589566</v>
      </c>
      <c r="BC414" s="22">
        <v>584460</v>
      </c>
      <c r="BD414" s="22">
        <v>620266</v>
      </c>
      <c r="BE414" s="22">
        <v>653700</v>
      </c>
      <c r="BF414" s="22">
        <v>677700</v>
      </c>
      <c r="BG414" s="22">
        <v>646022</v>
      </c>
      <c r="BH414" s="22">
        <v>669185</v>
      </c>
      <c r="BI414" s="22">
        <v>69564</v>
      </c>
      <c r="BJ414" s="22">
        <v>116014</v>
      </c>
      <c r="BK414" s="22">
        <v>42483</v>
      </c>
      <c r="BL414" s="22">
        <v>167196</v>
      </c>
      <c r="BM414" s="22">
        <v>133226</v>
      </c>
      <c r="BN414" s="22">
        <v>134514</v>
      </c>
      <c r="BO414" s="22">
        <v>121310</v>
      </c>
      <c r="BP414" s="22">
        <v>146560</v>
      </c>
      <c r="BQ414" s="22">
        <v>113226</v>
      </c>
      <c r="BR414" s="22">
        <v>137441</v>
      </c>
      <c r="BS414" s="22">
        <v>118383</v>
      </c>
      <c r="BT414" s="22">
        <v>146560</v>
      </c>
      <c r="BU414" s="22">
        <v>114162</v>
      </c>
      <c r="BV414" s="22">
        <v>114162</v>
      </c>
      <c r="BW414" s="22">
        <v>0</v>
      </c>
      <c r="BX414" s="22">
        <v>0</v>
      </c>
      <c r="BY414" s="22">
        <v>130841</v>
      </c>
      <c r="BZ414" s="22">
        <v>91875</v>
      </c>
      <c r="CA414" s="22">
        <v>1742664</v>
      </c>
      <c r="CB414" s="22">
        <v>3752291</v>
      </c>
    </row>
    <row r="415" spans="1:80" s="22" customFormat="1">
      <c r="A415" s="11" t="s">
        <v>9</v>
      </c>
    </row>
    <row r="416" spans="1:80" s="11" customFormat="1">
      <c r="J416" s="11" t="s">
        <v>5799</v>
      </c>
      <c r="K416" s="11" t="s">
        <v>5800</v>
      </c>
      <c r="L416" s="11" t="s">
        <v>5801</v>
      </c>
      <c r="M416" s="11" t="s">
        <v>5802</v>
      </c>
      <c r="N416" s="11" t="s">
        <v>5803</v>
      </c>
      <c r="O416" s="11" t="s">
        <v>5804</v>
      </c>
      <c r="P416" s="11" t="s">
        <v>5805</v>
      </c>
      <c r="Q416" s="11" t="s">
        <v>5806</v>
      </c>
      <c r="R416" s="11" t="s">
        <v>5807</v>
      </c>
      <c r="S416" s="11" t="s">
        <v>5808</v>
      </c>
      <c r="T416" s="11" t="s">
        <v>5809</v>
      </c>
      <c r="U416" s="11" t="s">
        <v>5810</v>
      </c>
      <c r="V416" s="11" t="s">
        <v>5811</v>
      </c>
      <c r="W416" s="11" t="s">
        <v>5812</v>
      </c>
      <c r="X416" s="11" t="s">
        <v>5813</v>
      </c>
      <c r="Y416" s="11" t="s">
        <v>5814</v>
      </c>
      <c r="Z416" s="11" t="s">
        <v>5815</v>
      </c>
      <c r="AA416" s="11" t="s">
        <v>5816</v>
      </c>
      <c r="AB416" s="11" t="s">
        <v>5817</v>
      </c>
      <c r="AC416" s="11" t="s">
        <v>5818</v>
      </c>
    </row>
    <row r="417" spans="1:52" s="11" customFormat="1">
      <c r="A417" s="101">
        <v>275</v>
      </c>
      <c r="B417" s="11" t="s">
        <v>5819</v>
      </c>
      <c r="C417" s="11" t="s">
        <v>5820</v>
      </c>
      <c r="D417" s="11" t="s">
        <v>5821</v>
      </c>
      <c r="E417" s="11">
        <v>2013</v>
      </c>
      <c r="F417" s="11" t="s">
        <v>5822</v>
      </c>
      <c r="G417" s="11" t="s">
        <v>5823</v>
      </c>
      <c r="H417" s="11" t="s">
        <v>5824</v>
      </c>
      <c r="I417" s="11" t="s">
        <v>5823</v>
      </c>
      <c r="J417" s="11">
        <v>1</v>
      </c>
      <c r="K417" s="11">
        <v>76</v>
      </c>
      <c r="L417" s="11">
        <v>21.5</v>
      </c>
      <c r="M417" s="11">
        <v>62.5</v>
      </c>
      <c r="N417" s="11">
        <v>0</v>
      </c>
      <c r="O417" s="11">
        <v>100</v>
      </c>
      <c r="P417" s="11">
        <v>100</v>
      </c>
      <c r="Q417" s="11">
        <v>116.7</v>
      </c>
      <c r="R417" s="11">
        <v>76.2</v>
      </c>
      <c r="S417" s="11">
        <v>100</v>
      </c>
      <c r="T417" s="11">
        <v>125</v>
      </c>
      <c r="U417" s="11">
        <v>97.17</v>
      </c>
      <c r="V417" s="11">
        <v>100</v>
      </c>
      <c r="W417" s="11">
        <v>100</v>
      </c>
      <c r="X417" s="11">
        <v>60</v>
      </c>
      <c r="Y417" s="11">
        <v>25</v>
      </c>
      <c r="Z417" s="11">
        <v>15</v>
      </c>
      <c r="AA417" s="11">
        <v>10</v>
      </c>
      <c r="AB417" s="11">
        <v>10</v>
      </c>
      <c r="AC417" s="11">
        <v>0.5</v>
      </c>
    </row>
    <row r="418" spans="1:52" s="11" customFormat="1">
      <c r="A418" s="11" t="s">
        <v>9</v>
      </c>
    </row>
    <row r="419" spans="1:52" s="11" customFormat="1">
      <c r="J419" s="11" t="s">
        <v>5825</v>
      </c>
      <c r="K419" s="11" t="s">
        <v>5826</v>
      </c>
      <c r="L419" s="11" t="s">
        <v>5827</v>
      </c>
      <c r="M419" s="11" t="s">
        <v>5828</v>
      </c>
      <c r="N419" s="11" t="s">
        <v>5829</v>
      </c>
      <c r="O419" s="11" t="s">
        <v>5830</v>
      </c>
      <c r="P419" s="11" t="s">
        <v>5831</v>
      </c>
      <c r="Q419" s="11" t="s">
        <v>5832</v>
      </c>
      <c r="R419" s="11" t="s">
        <v>5833</v>
      </c>
      <c r="S419" s="11" t="s">
        <v>5834</v>
      </c>
      <c r="T419" s="11" t="s">
        <v>5835</v>
      </c>
      <c r="U419" s="11" t="s">
        <v>5836</v>
      </c>
      <c r="V419" s="11" t="s">
        <v>5837</v>
      </c>
      <c r="W419" s="11" t="s">
        <v>5838</v>
      </c>
      <c r="X419" s="11" t="s">
        <v>5839</v>
      </c>
      <c r="Y419" s="11" t="s">
        <v>5840</v>
      </c>
      <c r="Z419" s="11" t="s">
        <v>5841</v>
      </c>
      <c r="AA419" s="11" t="s">
        <v>5842</v>
      </c>
      <c r="AB419" s="11" t="s">
        <v>5843</v>
      </c>
      <c r="AC419" s="11" t="s">
        <v>5844</v>
      </c>
      <c r="AD419" s="11" t="s">
        <v>5845</v>
      </c>
      <c r="AE419" s="11" t="s">
        <v>5846</v>
      </c>
      <c r="AF419" s="11" t="s">
        <v>5847</v>
      </c>
      <c r="AG419" s="11" t="s">
        <v>5848</v>
      </c>
      <c r="AH419" s="11" t="s">
        <v>5849</v>
      </c>
      <c r="AI419" s="11" t="s">
        <v>5850</v>
      </c>
      <c r="AJ419" s="11" t="s">
        <v>5851</v>
      </c>
      <c r="AK419" s="11" t="s">
        <v>5852</v>
      </c>
      <c r="AL419" s="11" t="s">
        <v>5853</v>
      </c>
      <c r="AM419" s="11" t="s">
        <v>5854</v>
      </c>
      <c r="AN419" s="11" t="s">
        <v>5855</v>
      </c>
      <c r="AO419" s="11" t="s">
        <v>5856</v>
      </c>
      <c r="AP419" s="11" t="s">
        <v>5857</v>
      </c>
      <c r="AQ419" s="11" t="s">
        <v>5858</v>
      </c>
      <c r="AR419" s="11" t="s">
        <v>5859</v>
      </c>
      <c r="AS419" s="11" t="s">
        <v>5860</v>
      </c>
      <c r="AT419" s="11" t="s">
        <v>5861</v>
      </c>
      <c r="AU419" s="11" t="s">
        <v>5862</v>
      </c>
      <c r="AV419" s="11" t="s">
        <v>5863</v>
      </c>
      <c r="AW419" s="11" t="s">
        <v>5864</v>
      </c>
    </row>
    <row r="420" spans="1:52" s="11" customFormat="1">
      <c r="A420" s="101">
        <v>276</v>
      </c>
      <c r="B420" s="11" t="s">
        <v>18</v>
      </c>
      <c r="C420" s="11" t="s">
        <v>5865</v>
      </c>
      <c r="D420" s="11" t="s">
        <v>211</v>
      </c>
      <c r="E420" s="11">
        <v>2015</v>
      </c>
      <c r="F420" s="11" t="s">
        <v>5866</v>
      </c>
      <c r="H420" s="11" t="s">
        <v>5867</v>
      </c>
      <c r="I420" s="11" t="s">
        <v>5867</v>
      </c>
      <c r="J420" s="11">
        <v>76.8</v>
      </c>
      <c r="K420" s="11">
        <v>86.67</v>
      </c>
      <c r="L420" s="11">
        <v>996</v>
      </c>
      <c r="M420" s="11">
        <v>85</v>
      </c>
      <c r="N420" s="11">
        <v>5</v>
      </c>
      <c r="O420" s="11">
        <v>61</v>
      </c>
      <c r="P420" s="11">
        <v>100</v>
      </c>
      <c r="Q420" s="11">
        <v>61.8</v>
      </c>
      <c r="R420" s="11">
        <v>340</v>
      </c>
      <c r="S420" s="11">
        <v>60.4</v>
      </c>
      <c r="T420" s="11">
        <v>646</v>
      </c>
      <c r="U420" s="11">
        <v>81</v>
      </c>
      <c r="V420" s="11">
        <v>32400</v>
      </c>
      <c r="W420" s="11">
        <v>44.1</v>
      </c>
      <c r="X420" s="11">
        <v>9720</v>
      </c>
      <c r="Y420" s="11">
        <v>182.8</v>
      </c>
      <c r="Z420" s="11">
        <v>117</v>
      </c>
      <c r="AA420" s="11">
        <v>70.599999999999994</v>
      </c>
      <c r="AB420" s="11">
        <v>353</v>
      </c>
      <c r="AC420" s="11">
        <v>121.67</v>
      </c>
      <c r="AD420" s="11">
        <v>365</v>
      </c>
      <c r="AE420" s="11">
        <v>89.7</v>
      </c>
      <c r="AF420" s="11">
        <v>97.1</v>
      </c>
      <c r="AG420" s="11">
        <v>34</v>
      </c>
      <c r="AH420" s="11">
        <v>10</v>
      </c>
      <c r="AI420" s="11">
        <v>3</v>
      </c>
      <c r="AJ420" s="11">
        <v>67.23</v>
      </c>
      <c r="AK420" s="11">
        <v>52</v>
      </c>
      <c r="AL420" s="11">
        <v>4.0999999999999996</v>
      </c>
      <c r="AM420" s="11">
        <v>7.1</v>
      </c>
      <c r="AN420" s="11">
        <v>3.4</v>
      </c>
      <c r="AO420" s="11">
        <v>47.5</v>
      </c>
      <c r="AP420" s="11">
        <v>9.7699999999999995E-2</v>
      </c>
      <c r="AQ420" s="11">
        <v>0.18</v>
      </c>
      <c r="AR420" s="11">
        <v>2.4129999999999998</v>
      </c>
      <c r="AS420" s="11">
        <v>2.35</v>
      </c>
      <c r="AT420" s="11">
        <v>6.4</v>
      </c>
      <c r="AU420" s="11">
        <v>0.79900000000000004</v>
      </c>
      <c r="AV420" s="11">
        <v>4</v>
      </c>
      <c r="AW420" s="11">
        <v>2.5</v>
      </c>
    </row>
    <row r="421" spans="1:52" s="11" customFormat="1">
      <c r="A421" s="11" t="s">
        <v>9</v>
      </c>
    </row>
    <row r="422" spans="1:52" s="11" customFormat="1" ht="16.5" thickBot="1">
      <c r="J422" s="11" t="s">
        <v>5868</v>
      </c>
      <c r="K422" s="11" t="s">
        <v>5869</v>
      </c>
      <c r="L422" s="11" t="s">
        <v>5870</v>
      </c>
      <c r="M422" s="11" t="s">
        <v>5871</v>
      </c>
      <c r="N422" s="11" t="s">
        <v>5872</v>
      </c>
      <c r="O422" s="11" t="s">
        <v>5873</v>
      </c>
      <c r="P422" s="11" t="s">
        <v>5874</v>
      </c>
      <c r="Q422" s="11" t="s">
        <v>5875</v>
      </c>
      <c r="R422" s="11" t="s">
        <v>5876</v>
      </c>
      <c r="S422" s="11" t="s">
        <v>5877</v>
      </c>
      <c r="T422" s="11" t="s">
        <v>5878</v>
      </c>
      <c r="U422" s="11" t="s">
        <v>5879</v>
      </c>
      <c r="V422" s="11" t="s">
        <v>5880</v>
      </c>
      <c r="W422" s="11" t="s">
        <v>5881</v>
      </c>
      <c r="X422" s="11" t="s">
        <v>5882</v>
      </c>
      <c r="Y422" s="11" t="s">
        <v>5883</v>
      </c>
      <c r="Z422" s="11" t="s">
        <v>5884</v>
      </c>
      <c r="AA422" s="11" t="s">
        <v>5885</v>
      </c>
      <c r="AB422" s="11" t="s">
        <v>5886</v>
      </c>
      <c r="AC422" s="11" t="s">
        <v>5887</v>
      </c>
      <c r="AD422" s="11" t="s">
        <v>5888</v>
      </c>
      <c r="AE422" s="11" t="s">
        <v>5889</v>
      </c>
      <c r="AF422" s="11" t="s">
        <v>5890</v>
      </c>
      <c r="AG422" s="11" t="s">
        <v>5891</v>
      </c>
      <c r="AH422" s="11" t="s">
        <v>5892</v>
      </c>
      <c r="AI422" s="11" t="s">
        <v>5893</v>
      </c>
      <c r="AJ422" s="11" t="s">
        <v>5894</v>
      </c>
      <c r="AK422" s="11" t="s">
        <v>5895</v>
      </c>
      <c r="AL422" s="11" t="s">
        <v>5896</v>
      </c>
      <c r="AM422" s="11" t="s">
        <v>5897</v>
      </c>
      <c r="AN422" s="11" t="s">
        <v>5898</v>
      </c>
      <c r="AO422" s="11" t="s">
        <v>5899</v>
      </c>
      <c r="AP422" s="11" t="s">
        <v>5900</v>
      </c>
      <c r="AQ422" s="11" t="s">
        <v>5901</v>
      </c>
      <c r="AR422" s="11" t="s">
        <v>5902</v>
      </c>
      <c r="AS422" s="11" t="s">
        <v>5903</v>
      </c>
      <c r="AT422" s="11" t="s">
        <v>5904</v>
      </c>
      <c r="AU422" s="11" t="s">
        <v>5905</v>
      </c>
      <c r="AV422" s="11" t="s">
        <v>5906</v>
      </c>
      <c r="AW422" s="11" t="s">
        <v>5907</v>
      </c>
      <c r="AX422" s="11" t="s">
        <v>5813</v>
      </c>
      <c r="AY422" s="11" t="s">
        <v>5908</v>
      </c>
      <c r="AZ422" s="11" t="s">
        <v>5909</v>
      </c>
    </row>
    <row r="423" spans="1:52" s="11" customFormat="1" ht="16.5" thickBot="1">
      <c r="A423" s="101">
        <v>277</v>
      </c>
      <c r="B423" s="11" t="s">
        <v>18</v>
      </c>
      <c r="C423" s="11" t="s">
        <v>5865</v>
      </c>
      <c r="D423" s="11" t="s">
        <v>5910</v>
      </c>
      <c r="F423" s="11" t="s">
        <v>5911</v>
      </c>
      <c r="H423" s="11" t="s">
        <v>5912</v>
      </c>
      <c r="I423" s="11" t="s">
        <v>5913</v>
      </c>
      <c r="J423" s="11">
        <v>86</v>
      </c>
      <c r="K423" s="11">
        <v>98.9</v>
      </c>
      <c r="L423" s="11">
        <v>89</v>
      </c>
      <c r="M423" s="11">
        <v>85</v>
      </c>
      <c r="N423" s="11">
        <v>96.6</v>
      </c>
      <c r="O423" s="11">
        <v>1811777</v>
      </c>
      <c r="P423" s="26">
        <v>2077520</v>
      </c>
      <c r="Q423" s="11">
        <v>82</v>
      </c>
      <c r="R423" s="11">
        <v>126</v>
      </c>
      <c r="S423" s="11">
        <v>39</v>
      </c>
      <c r="T423" s="11">
        <v>70.900000000000006</v>
      </c>
      <c r="U423" s="11">
        <v>46</v>
      </c>
      <c r="V423" s="11">
        <v>48</v>
      </c>
      <c r="W423" s="11">
        <v>96</v>
      </c>
      <c r="X423" s="27">
        <v>23614</v>
      </c>
      <c r="Y423" s="28">
        <v>100</v>
      </c>
      <c r="Z423" s="11">
        <v>33745</v>
      </c>
      <c r="AA423" s="11">
        <v>112</v>
      </c>
      <c r="AB423" s="11">
        <v>47559</v>
      </c>
      <c r="AC423" s="11">
        <v>91.8</v>
      </c>
      <c r="AD423" s="11">
        <v>84.7</v>
      </c>
      <c r="AE423" s="11">
        <v>105.9</v>
      </c>
      <c r="AF423" s="11">
        <v>85</v>
      </c>
      <c r="AG423" s="11">
        <v>106.3</v>
      </c>
      <c r="AH423" s="11">
        <v>86</v>
      </c>
      <c r="AI423" s="11">
        <v>100</v>
      </c>
      <c r="AJ423" s="11">
        <v>40.5</v>
      </c>
      <c r="AK423" s="11">
        <v>135</v>
      </c>
      <c r="AL423" s="11">
        <v>1331</v>
      </c>
      <c r="AM423" s="11">
        <v>83</v>
      </c>
      <c r="AN423" s="11">
        <v>84</v>
      </c>
      <c r="AO423" s="11">
        <v>105</v>
      </c>
      <c r="AP423" s="11">
        <v>0.77</v>
      </c>
      <c r="AQ423" s="11">
        <v>128</v>
      </c>
      <c r="AR423" s="11">
        <v>0.81</v>
      </c>
      <c r="AS423" s="11">
        <v>108</v>
      </c>
      <c r="AT423" s="11">
        <v>0.89</v>
      </c>
      <c r="AU423" s="11">
        <v>108.5</v>
      </c>
      <c r="AV423" s="11">
        <v>18</v>
      </c>
      <c r="AW423" s="11">
        <v>100</v>
      </c>
      <c r="AX423" s="11">
        <v>42.5</v>
      </c>
      <c r="AY423" s="11">
        <v>40</v>
      </c>
      <c r="AZ423" s="11">
        <v>2.5</v>
      </c>
    </row>
    <row r="424" spans="1:52" s="11" customFormat="1">
      <c r="A424" s="11" t="s">
        <v>9</v>
      </c>
    </row>
    <row r="425" spans="1:52" s="11" customFormat="1"/>
    <row r="426" spans="1:52" s="11" customFormat="1">
      <c r="A426" s="101">
        <v>278</v>
      </c>
      <c r="B426" s="11" t="s">
        <v>18</v>
      </c>
      <c r="C426" s="11" t="s">
        <v>5914</v>
      </c>
      <c r="D426" s="11" t="s">
        <v>812</v>
      </c>
      <c r="F426" s="11" t="s">
        <v>5915</v>
      </c>
    </row>
    <row r="427" spans="1:52" s="11" customFormat="1">
      <c r="A427" s="11" t="s">
        <v>9</v>
      </c>
    </row>
    <row r="428" spans="1:52" s="11" customFormat="1">
      <c r="J428" s="11" t="s">
        <v>5916</v>
      </c>
      <c r="K428" s="11" t="s">
        <v>5917</v>
      </c>
      <c r="L428" s="11" t="s">
        <v>5918</v>
      </c>
      <c r="M428" s="11" t="s">
        <v>5919</v>
      </c>
      <c r="N428" s="11" t="s">
        <v>5920</v>
      </c>
      <c r="O428" s="11" t="s">
        <v>5921</v>
      </c>
      <c r="P428" s="11" t="s">
        <v>5922</v>
      </c>
      <c r="Q428" s="11" t="s">
        <v>5923</v>
      </c>
      <c r="R428" s="11" t="s">
        <v>5924</v>
      </c>
      <c r="S428" s="11" t="s">
        <v>5925</v>
      </c>
      <c r="T428" s="11" t="s">
        <v>5926</v>
      </c>
      <c r="U428" s="11" t="s">
        <v>5927</v>
      </c>
      <c r="V428" s="11" t="s">
        <v>5928</v>
      </c>
      <c r="W428" s="11" t="s">
        <v>5929</v>
      </c>
      <c r="X428" s="11" t="s">
        <v>5930</v>
      </c>
      <c r="Y428" s="11" t="s">
        <v>5931</v>
      </c>
      <c r="Z428" s="11" t="s">
        <v>5932</v>
      </c>
      <c r="AA428" s="11" t="s">
        <v>5933</v>
      </c>
      <c r="AB428" s="11" t="s">
        <v>5934</v>
      </c>
      <c r="AC428" s="11" t="s">
        <v>5935</v>
      </c>
      <c r="AD428" s="11" t="s">
        <v>5936</v>
      </c>
      <c r="AE428" s="11" t="s">
        <v>5937</v>
      </c>
      <c r="AF428" s="11" t="s">
        <v>5938</v>
      </c>
      <c r="AG428" s="11" t="s">
        <v>5939</v>
      </c>
      <c r="AH428" s="11" t="s">
        <v>5813</v>
      </c>
      <c r="AI428" s="11" t="s">
        <v>5940</v>
      </c>
      <c r="AJ428" s="11" t="s">
        <v>5941</v>
      </c>
      <c r="AK428" s="11" t="s">
        <v>5942</v>
      </c>
      <c r="AL428" s="11" t="s">
        <v>5943</v>
      </c>
      <c r="AM428" s="11" t="s">
        <v>5944</v>
      </c>
    </row>
    <row r="429" spans="1:52" s="11" customFormat="1">
      <c r="A429" s="101">
        <v>281</v>
      </c>
      <c r="B429" s="11" t="s">
        <v>18</v>
      </c>
      <c r="C429" s="11" t="s">
        <v>5945</v>
      </c>
      <c r="D429" s="11" t="s">
        <v>812</v>
      </c>
      <c r="E429" s="11">
        <v>2015</v>
      </c>
      <c r="F429" s="11" t="s">
        <v>5946</v>
      </c>
      <c r="H429" s="11" t="s">
        <v>5947</v>
      </c>
      <c r="I429" s="11" t="s">
        <v>5947</v>
      </c>
      <c r="J429" s="11">
        <v>79</v>
      </c>
      <c r="K429" s="11">
        <v>76</v>
      </c>
      <c r="L429" s="11">
        <v>59</v>
      </c>
      <c r="M429" s="11">
        <v>2789</v>
      </c>
      <c r="N429" s="11">
        <v>27</v>
      </c>
      <c r="O429" s="11">
        <v>184</v>
      </c>
      <c r="P429" s="11">
        <v>70</v>
      </c>
      <c r="Q429" s="11">
        <v>18571</v>
      </c>
      <c r="R429" s="11">
        <v>2349</v>
      </c>
      <c r="S429" s="11">
        <v>117.5</v>
      </c>
      <c r="T429" s="11">
        <v>2399</v>
      </c>
      <c r="U429" s="11">
        <v>63.1</v>
      </c>
      <c r="V429" s="11">
        <v>1800</v>
      </c>
      <c r="W429" s="11">
        <v>90</v>
      </c>
      <c r="X429" s="11">
        <v>58</v>
      </c>
      <c r="Y429" s="11">
        <v>100</v>
      </c>
      <c r="Z429" s="11">
        <v>133</v>
      </c>
      <c r="AA429" s="11">
        <v>100</v>
      </c>
      <c r="AB429" s="11">
        <v>617</v>
      </c>
      <c r="AC429" s="11">
        <v>105</v>
      </c>
      <c r="AD429" s="11">
        <v>79</v>
      </c>
      <c r="AE429" s="11">
        <v>52.67</v>
      </c>
      <c r="AF429" s="11">
        <v>78</v>
      </c>
      <c r="AG429" s="11">
        <v>520</v>
      </c>
      <c r="AH429" s="11">
        <v>11.5</v>
      </c>
      <c r="AI429" s="11">
        <v>2.105</v>
      </c>
      <c r="AJ429" s="11">
        <v>2.105</v>
      </c>
      <c r="AK429" s="11">
        <v>2.69</v>
      </c>
      <c r="AL429" s="11">
        <v>3.2749999999999999</v>
      </c>
      <c r="AM429" s="11">
        <v>1.325</v>
      </c>
    </row>
    <row r="430" spans="1:52" s="11" customFormat="1">
      <c r="A430" s="11" t="s">
        <v>9</v>
      </c>
    </row>
    <row r="431" spans="1:52" s="11" customFormat="1">
      <c r="J431" s="11" t="s">
        <v>5948</v>
      </c>
      <c r="K431" s="11" t="s">
        <v>5949</v>
      </c>
      <c r="L431" s="11" t="s">
        <v>5950</v>
      </c>
      <c r="M431" s="11" t="s">
        <v>5951</v>
      </c>
      <c r="N431" s="11" t="s">
        <v>5952</v>
      </c>
      <c r="O431" s="11" t="s">
        <v>5953</v>
      </c>
      <c r="P431" s="11" t="s">
        <v>5954</v>
      </c>
      <c r="Q431" s="11" t="s">
        <v>5955</v>
      </c>
      <c r="R431" s="11" t="s">
        <v>5956</v>
      </c>
      <c r="S431" s="11" t="s">
        <v>5957</v>
      </c>
      <c r="T431" s="11" t="s">
        <v>5958</v>
      </c>
      <c r="U431" s="11" t="s">
        <v>5959</v>
      </c>
      <c r="V431" s="11" t="s">
        <v>5960</v>
      </c>
      <c r="W431" s="11" t="s">
        <v>5961</v>
      </c>
      <c r="X431" s="11" t="s">
        <v>5962</v>
      </c>
      <c r="Y431" s="11" t="s">
        <v>5963</v>
      </c>
      <c r="Z431" s="11" t="s">
        <v>5813</v>
      </c>
    </row>
    <row r="432" spans="1:52" s="11" customFormat="1">
      <c r="A432" s="101">
        <v>282</v>
      </c>
      <c r="B432" s="11" t="s">
        <v>18</v>
      </c>
      <c r="C432" s="11" t="s">
        <v>5964</v>
      </c>
      <c r="D432" s="11" t="s">
        <v>5965</v>
      </c>
      <c r="E432" s="11">
        <v>2012</v>
      </c>
      <c r="F432" s="11" t="s">
        <v>5966</v>
      </c>
      <c r="H432" s="11" t="s">
        <v>5967</v>
      </c>
      <c r="I432" s="11" t="s">
        <v>5968</v>
      </c>
      <c r="J432" s="11">
        <v>311</v>
      </c>
      <c r="K432" s="11">
        <v>106.9</v>
      </c>
      <c r="L432" s="11">
        <v>68</v>
      </c>
      <c r="M432" s="11">
        <v>103</v>
      </c>
      <c r="N432" s="11">
        <v>129</v>
      </c>
      <c r="O432" s="11">
        <v>95.6</v>
      </c>
      <c r="P432" s="11">
        <v>19</v>
      </c>
      <c r="Q432" s="11">
        <v>86.4</v>
      </c>
      <c r="R432" s="11">
        <v>440</v>
      </c>
      <c r="S432" s="11">
        <v>103.3</v>
      </c>
      <c r="T432" s="11">
        <v>87</v>
      </c>
      <c r="U432" s="11">
        <v>98.8</v>
      </c>
      <c r="V432" s="11">
        <v>55.8</v>
      </c>
      <c r="W432" s="11">
        <v>92.7</v>
      </c>
      <c r="X432" s="11">
        <v>71.3</v>
      </c>
      <c r="Y432" s="11">
        <v>89</v>
      </c>
      <c r="Z432" s="11">
        <v>10.76</v>
      </c>
    </row>
    <row r="433" spans="1:39" s="11" customFormat="1">
      <c r="A433" s="11" t="s">
        <v>9</v>
      </c>
      <c r="J433" s="11" t="s">
        <v>5969</v>
      </c>
      <c r="K433" s="11" t="s">
        <v>5969</v>
      </c>
      <c r="L433" s="11" t="s">
        <v>5969</v>
      </c>
      <c r="M433" s="11" t="s">
        <v>5969</v>
      </c>
      <c r="N433" s="11" t="s">
        <v>5970</v>
      </c>
      <c r="O433" s="11" t="s">
        <v>5970</v>
      </c>
      <c r="P433" s="11" t="s">
        <v>5970</v>
      </c>
      <c r="Q433" s="11" t="s">
        <v>5970</v>
      </c>
    </row>
    <row r="434" spans="1:39" s="22" customFormat="1">
      <c r="J434" s="22" t="s">
        <v>5971</v>
      </c>
      <c r="K434" s="22" t="s">
        <v>5972</v>
      </c>
      <c r="L434" s="22" t="s">
        <v>5972</v>
      </c>
      <c r="M434" s="22" t="s">
        <v>5973</v>
      </c>
      <c r="N434" s="22" t="s">
        <v>5974</v>
      </c>
      <c r="O434" s="22" t="s">
        <v>5975</v>
      </c>
      <c r="P434" s="22" t="s">
        <v>5976</v>
      </c>
      <c r="Q434" s="22" t="s">
        <v>5977</v>
      </c>
      <c r="R434" s="22" t="s">
        <v>5978</v>
      </c>
      <c r="S434" s="22" t="s">
        <v>5979</v>
      </c>
      <c r="T434" s="22" t="s">
        <v>5979</v>
      </c>
      <c r="U434" s="16" t="s">
        <v>5980</v>
      </c>
      <c r="V434" s="16" t="s">
        <v>5980</v>
      </c>
      <c r="W434" s="22" t="s">
        <v>5981</v>
      </c>
      <c r="X434" s="22" t="s">
        <v>5981</v>
      </c>
      <c r="Y434" s="22" t="s">
        <v>5982</v>
      </c>
      <c r="Z434" s="22" t="s">
        <v>5982</v>
      </c>
      <c r="AA434" s="22" t="s">
        <v>5983</v>
      </c>
      <c r="AB434" s="22" t="s">
        <v>5983</v>
      </c>
      <c r="AC434" s="22" t="s">
        <v>5984</v>
      </c>
      <c r="AD434" s="22" t="s">
        <v>5984</v>
      </c>
      <c r="AE434" s="22" t="s">
        <v>5985</v>
      </c>
      <c r="AF434" s="22" t="s">
        <v>5986</v>
      </c>
      <c r="AG434" s="22" t="s">
        <v>5987</v>
      </c>
      <c r="AH434" s="22" t="s">
        <v>5988</v>
      </c>
      <c r="AI434" s="22" t="s">
        <v>5989</v>
      </c>
      <c r="AJ434" s="22" t="s">
        <v>5990</v>
      </c>
      <c r="AK434" s="22" t="s">
        <v>5991</v>
      </c>
      <c r="AL434" s="22" t="s">
        <v>5992</v>
      </c>
      <c r="AM434" s="22" t="s">
        <v>5993</v>
      </c>
    </row>
    <row r="435" spans="1:39" s="22" customFormat="1">
      <c r="A435" s="67">
        <v>283</v>
      </c>
      <c r="B435" s="22" t="s">
        <v>18</v>
      </c>
      <c r="C435" s="22" t="s">
        <v>5994</v>
      </c>
      <c r="D435" s="22">
        <v>2010</v>
      </c>
      <c r="E435" s="22">
        <v>2013</v>
      </c>
      <c r="F435" s="16" t="s">
        <v>5995</v>
      </c>
      <c r="G435" s="22" t="s">
        <v>5996</v>
      </c>
      <c r="H435" s="22" t="s">
        <v>5996</v>
      </c>
      <c r="I435" s="22" t="s">
        <v>5996</v>
      </c>
      <c r="J435" s="22">
        <v>10000000</v>
      </c>
      <c r="K435" s="22">
        <v>94</v>
      </c>
      <c r="L435" s="22">
        <v>92</v>
      </c>
      <c r="M435" s="22">
        <v>100</v>
      </c>
      <c r="N435" s="22">
        <v>23855</v>
      </c>
      <c r="O435" s="22">
        <v>33</v>
      </c>
      <c r="P435" s="22">
        <v>47.7</v>
      </c>
      <c r="Q435" s="22">
        <v>40</v>
      </c>
      <c r="R435" s="22">
        <v>54.4</v>
      </c>
      <c r="S435" s="22">
        <v>2</v>
      </c>
      <c r="T435" s="22">
        <v>2</v>
      </c>
      <c r="U435" s="22">
        <v>2</v>
      </c>
      <c r="V435" s="22">
        <v>1</v>
      </c>
      <c r="W435" s="22">
        <v>50</v>
      </c>
      <c r="X435" s="22">
        <v>45</v>
      </c>
      <c r="Y435" s="22">
        <v>2</v>
      </c>
      <c r="Z435" s="22">
        <v>3</v>
      </c>
      <c r="AA435" s="22">
        <v>46</v>
      </c>
      <c r="AB435" s="22">
        <v>53</v>
      </c>
      <c r="AC435" s="22">
        <v>1</v>
      </c>
      <c r="AD435" s="22">
        <v>1</v>
      </c>
      <c r="AE435" s="22">
        <v>1</v>
      </c>
      <c r="AF435" s="22">
        <v>4666224</v>
      </c>
      <c r="AG435" s="22">
        <v>1135059</v>
      </c>
      <c r="AH435" s="22">
        <v>2724942</v>
      </c>
      <c r="AI435" s="22">
        <v>2350000</v>
      </c>
      <c r="AJ435" s="22">
        <v>2120238</v>
      </c>
      <c r="AK435" s="22">
        <v>37.6</v>
      </c>
      <c r="AL435" s="22">
        <v>63.3</v>
      </c>
      <c r="AM435" s="22">
        <v>9514562</v>
      </c>
    </row>
    <row r="436" spans="1:39" s="22" customFormat="1">
      <c r="A436" s="11" t="s">
        <v>9</v>
      </c>
      <c r="K436" s="22" t="s">
        <v>2555</v>
      </c>
      <c r="L436" s="22" t="s">
        <v>2554</v>
      </c>
      <c r="S436" s="22" t="s">
        <v>2554</v>
      </c>
      <c r="T436" s="22" t="s">
        <v>2555</v>
      </c>
      <c r="U436" s="22" t="s">
        <v>2554</v>
      </c>
      <c r="V436" s="22" t="s">
        <v>2555</v>
      </c>
      <c r="W436" s="22" t="s">
        <v>2554</v>
      </c>
      <c r="X436" s="22" t="s">
        <v>2555</v>
      </c>
      <c r="Y436" s="22" t="s">
        <v>2554</v>
      </c>
      <c r="Z436" s="22" t="s">
        <v>2555</v>
      </c>
      <c r="AA436" s="22" t="s">
        <v>5997</v>
      </c>
      <c r="AB436" s="22" t="s">
        <v>2555</v>
      </c>
      <c r="AC436" s="22" t="s">
        <v>2554</v>
      </c>
      <c r="AD436" s="22" t="s">
        <v>2555</v>
      </c>
    </row>
    <row r="437" spans="1:39" s="22" customFormat="1"/>
    <row r="438" spans="1:39" s="22" customFormat="1">
      <c r="A438" s="67">
        <v>286</v>
      </c>
      <c r="C438" s="22" t="s">
        <v>5998</v>
      </c>
    </row>
    <row r="439" spans="1:39" s="22" customFormat="1">
      <c r="A439" s="11" t="s">
        <v>9</v>
      </c>
    </row>
    <row r="440" spans="1:39" s="22" customFormat="1">
      <c r="J440" s="22" t="s">
        <v>5999</v>
      </c>
      <c r="K440" s="22" t="s">
        <v>6000</v>
      </c>
    </row>
    <row r="441" spans="1:39" s="22" customFormat="1">
      <c r="A441" s="67">
        <v>287</v>
      </c>
      <c r="B441" s="22" t="s">
        <v>6001</v>
      </c>
      <c r="C441" s="22" t="s">
        <v>6002</v>
      </c>
      <c r="F441" s="22" t="s">
        <v>6003</v>
      </c>
      <c r="G441" s="22" t="s">
        <v>6004</v>
      </c>
      <c r="H441" s="22" t="s">
        <v>6004</v>
      </c>
      <c r="I441" s="22" t="s">
        <v>6004</v>
      </c>
      <c r="J441" s="22">
        <v>272</v>
      </c>
      <c r="K441" s="22">
        <v>1086</v>
      </c>
    </row>
    <row r="442" spans="1:39">
      <c r="A442" s="11" t="s">
        <v>9</v>
      </c>
    </row>
    <row r="443" spans="1:39" s="22" customFormat="1">
      <c r="J443" s="22" t="s">
        <v>6005</v>
      </c>
      <c r="K443" s="22" t="s">
        <v>6006</v>
      </c>
      <c r="L443" s="22" t="s">
        <v>6007</v>
      </c>
      <c r="M443" s="22" t="s">
        <v>6008</v>
      </c>
      <c r="N443" s="22" t="s">
        <v>6009</v>
      </c>
      <c r="O443" s="22" t="s">
        <v>6010</v>
      </c>
      <c r="P443" s="22" t="s">
        <v>6011</v>
      </c>
      <c r="Q443" s="22" t="s">
        <v>6012</v>
      </c>
      <c r="R443" s="22" t="s">
        <v>6013</v>
      </c>
      <c r="S443" s="22" t="s">
        <v>6014</v>
      </c>
      <c r="T443" s="22" t="s">
        <v>6015</v>
      </c>
      <c r="U443" s="22" t="s">
        <v>6016</v>
      </c>
      <c r="V443" s="22" t="s">
        <v>6017</v>
      </c>
      <c r="W443" s="22" t="s">
        <v>6018</v>
      </c>
    </row>
    <row r="444" spans="1:39" s="22" customFormat="1">
      <c r="A444" s="67">
        <v>288</v>
      </c>
      <c r="B444" s="22" t="s">
        <v>6019</v>
      </c>
      <c r="C444" s="22" t="s">
        <v>6020</v>
      </c>
      <c r="D444" s="22" t="s">
        <v>835</v>
      </c>
      <c r="E444" s="22">
        <v>2015</v>
      </c>
      <c r="F444" s="22" t="s">
        <v>6021</v>
      </c>
      <c r="G444" s="22" t="s">
        <v>6022</v>
      </c>
      <c r="H444" s="22" t="s">
        <v>6023</v>
      </c>
      <c r="I444" s="22" t="s">
        <v>6024</v>
      </c>
      <c r="J444" s="29">
        <v>400000</v>
      </c>
      <c r="K444" s="29">
        <v>200000</v>
      </c>
      <c r="L444" s="29">
        <v>556000</v>
      </c>
      <c r="M444" s="22">
        <v>4</v>
      </c>
      <c r="N444" s="29">
        <v>1440000</v>
      </c>
      <c r="O444" s="29">
        <v>8000000</v>
      </c>
      <c r="P444" s="29">
        <v>150000</v>
      </c>
      <c r="Q444" s="29">
        <v>8000000</v>
      </c>
      <c r="R444" s="29">
        <v>1272331</v>
      </c>
      <c r="S444" s="22">
        <v>65</v>
      </c>
      <c r="T444" s="22">
        <v>25</v>
      </c>
      <c r="U444" s="22">
        <v>75</v>
      </c>
      <c r="V444" s="22">
        <v>75</v>
      </c>
      <c r="W444" s="29">
        <v>1093532960</v>
      </c>
    </row>
    <row r="445" spans="1:39" s="22" customFormat="1">
      <c r="A445" s="11" t="s">
        <v>9</v>
      </c>
    </row>
    <row r="446" spans="1:39" s="22" customFormat="1">
      <c r="J446" s="22" t="s">
        <v>6025</v>
      </c>
      <c r="K446" s="22" t="s">
        <v>6026</v>
      </c>
      <c r="L446" s="22" t="s">
        <v>6027</v>
      </c>
      <c r="M446" s="22" t="s">
        <v>6028</v>
      </c>
    </row>
    <row r="447" spans="1:39" s="22" customFormat="1">
      <c r="A447" s="67">
        <v>289</v>
      </c>
      <c r="B447" s="22" t="s">
        <v>6029</v>
      </c>
      <c r="C447" s="22" t="s">
        <v>6030</v>
      </c>
      <c r="D447" s="22" t="s">
        <v>5910</v>
      </c>
      <c r="E447" s="22">
        <v>2011</v>
      </c>
      <c r="F447" s="22" t="s">
        <v>6031</v>
      </c>
      <c r="G447" s="22" t="s">
        <v>6032</v>
      </c>
      <c r="J447" s="22">
        <v>1</v>
      </c>
      <c r="K447" s="22">
        <v>1</v>
      </c>
      <c r="L447" s="22">
        <v>70</v>
      </c>
      <c r="M447" s="22">
        <v>70</v>
      </c>
    </row>
    <row r="448" spans="1:39">
      <c r="A448" s="11" t="s">
        <v>9</v>
      </c>
      <c r="H448" s="22"/>
      <c r="I448" s="22"/>
      <c r="J448" s="22"/>
      <c r="K448" s="22"/>
      <c r="L448" s="22"/>
      <c r="M448" s="22"/>
      <c r="N448" s="22"/>
    </row>
    <row r="449" spans="1:32">
      <c r="H449" s="22"/>
      <c r="I449" s="22"/>
      <c r="J449" s="22" t="s">
        <v>6033</v>
      </c>
      <c r="K449" s="22" t="s">
        <v>6034</v>
      </c>
      <c r="L449" s="22" t="s">
        <v>6035</v>
      </c>
      <c r="M449" s="22" t="s">
        <v>6036</v>
      </c>
      <c r="N449" s="22" t="s">
        <v>6037</v>
      </c>
      <c r="O449" s="22" t="s">
        <v>6038</v>
      </c>
      <c r="P449" s="22" t="s">
        <v>6039</v>
      </c>
      <c r="Q449" s="22" t="s">
        <v>6040</v>
      </c>
    </row>
    <row r="450" spans="1:32">
      <c r="A450" s="53">
        <v>291</v>
      </c>
      <c r="B450" s="16" t="s">
        <v>18</v>
      </c>
      <c r="C450" s="16" t="s">
        <v>6041</v>
      </c>
      <c r="D450" s="16" t="s">
        <v>654</v>
      </c>
      <c r="E450" s="16">
        <v>2015</v>
      </c>
      <c r="F450" s="16" t="s">
        <v>6042</v>
      </c>
      <c r="G450" s="16" t="s">
        <v>6043</v>
      </c>
      <c r="I450" s="16" t="s">
        <v>6043</v>
      </c>
      <c r="J450" s="16">
        <v>1</v>
      </c>
      <c r="K450" s="16">
        <v>1</v>
      </c>
      <c r="L450" s="16">
        <v>1</v>
      </c>
      <c r="M450" s="24">
        <v>4700000</v>
      </c>
      <c r="N450" s="24">
        <v>25580</v>
      </c>
      <c r="O450" s="24">
        <v>1479600</v>
      </c>
      <c r="P450" s="24">
        <v>1735400</v>
      </c>
      <c r="Q450" s="24">
        <v>86770</v>
      </c>
    </row>
    <row r="451" spans="1:32">
      <c r="A451" s="11" t="s">
        <v>9</v>
      </c>
    </row>
    <row r="452" spans="1:32">
      <c r="J452" s="16" t="s">
        <v>6044</v>
      </c>
      <c r="K452" s="16" t="s">
        <v>6045</v>
      </c>
      <c r="L452" s="16" t="s">
        <v>6046</v>
      </c>
      <c r="M452" s="16" t="s">
        <v>6047</v>
      </c>
      <c r="N452" s="22" t="s">
        <v>6048</v>
      </c>
      <c r="O452" s="16" t="s">
        <v>6049</v>
      </c>
      <c r="P452" s="16" t="s">
        <v>6050</v>
      </c>
      <c r="Q452" s="16" t="s">
        <v>6051</v>
      </c>
      <c r="R452" s="16" t="s">
        <v>6052</v>
      </c>
      <c r="S452" s="16" t="s">
        <v>6053</v>
      </c>
      <c r="T452" s="16" t="s">
        <v>6054</v>
      </c>
      <c r="U452" s="16" t="s">
        <v>6055</v>
      </c>
      <c r="V452" s="16" t="s">
        <v>6056</v>
      </c>
      <c r="W452" s="16" t="s">
        <v>6057</v>
      </c>
      <c r="X452" s="16" t="s">
        <v>6058</v>
      </c>
      <c r="Y452" s="16" t="s">
        <v>6059</v>
      </c>
      <c r="Z452" s="16" t="s">
        <v>6060</v>
      </c>
      <c r="AA452" s="16" t="s">
        <v>6061</v>
      </c>
      <c r="AB452" s="16" t="s">
        <v>6062</v>
      </c>
      <c r="AC452" s="16" t="s">
        <v>6063</v>
      </c>
      <c r="AD452" s="16" t="s">
        <v>6064</v>
      </c>
      <c r="AE452" s="16" t="s">
        <v>6065</v>
      </c>
      <c r="AF452" s="16" t="s">
        <v>6066</v>
      </c>
    </row>
    <row r="453" spans="1:32">
      <c r="A453" s="53">
        <v>294</v>
      </c>
      <c r="B453" s="16" t="s">
        <v>6067</v>
      </c>
      <c r="C453" s="16" t="s">
        <v>6068</v>
      </c>
      <c r="D453" s="16" t="s">
        <v>19</v>
      </c>
      <c r="E453" s="16">
        <v>2014</v>
      </c>
      <c r="F453" s="16" t="s">
        <v>6069</v>
      </c>
      <c r="G453" s="16" t="s">
        <v>6070</v>
      </c>
      <c r="H453" s="16" t="s">
        <v>6070</v>
      </c>
      <c r="I453" s="16" t="s">
        <v>6071</v>
      </c>
      <c r="J453" s="16">
        <v>23</v>
      </c>
      <c r="K453" s="16">
        <v>15</v>
      </c>
      <c r="L453" s="16">
        <v>7</v>
      </c>
      <c r="M453" s="16">
        <v>11</v>
      </c>
      <c r="N453" s="22">
        <v>4</v>
      </c>
      <c r="O453" s="16">
        <v>17</v>
      </c>
      <c r="P453" s="16">
        <v>11</v>
      </c>
      <c r="Q453" s="16">
        <v>8</v>
      </c>
      <c r="R453" s="16">
        <v>3</v>
      </c>
      <c r="S453" s="16">
        <v>1</v>
      </c>
      <c r="T453" s="16">
        <v>1</v>
      </c>
      <c r="U453" s="16">
        <v>1</v>
      </c>
      <c r="V453" s="16">
        <v>1</v>
      </c>
      <c r="W453" s="16">
        <v>2</v>
      </c>
      <c r="X453" s="16">
        <v>2470000</v>
      </c>
      <c r="Y453" s="16">
        <v>1280000</v>
      </c>
      <c r="Z453" s="24">
        <v>150000</v>
      </c>
      <c r="AA453" s="16">
        <v>670000</v>
      </c>
      <c r="AB453" s="16">
        <v>750000</v>
      </c>
      <c r="AC453" s="16">
        <v>540000</v>
      </c>
      <c r="AD453" s="16">
        <v>690000</v>
      </c>
      <c r="AE453" s="16">
        <v>180000</v>
      </c>
      <c r="AF453" s="16">
        <v>340000</v>
      </c>
    </row>
    <row r="454" spans="1:32">
      <c r="A454" s="11" t="s">
        <v>9</v>
      </c>
      <c r="N454" s="16" t="s">
        <v>6072</v>
      </c>
      <c r="S454" s="16" t="s">
        <v>6073</v>
      </c>
      <c r="T454" s="16" t="s">
        <v>6073</v>
      </c>
      <c r="U454" s="16" t="s">
        <v>6074</v>
      </c>
      <c r="V454" s="16" t="s">
        <v>6075</v>
      </c>
      <c r="W454" s="16" t="s">
        <v>6074</v>
      </c>
    </row>
    <row r="455" spans="1:32">
      <c r="J455" s="16" t="s">
        <v>6076</v>
      </c>
      <c r="K455" s="16" t="s">
        <v>6077</v>
      </c>
      <c r="L455" s="16" t="s">
        <v>6078</v>
      </c>
      <c r="M455" s="16" t="s">
        <v>6079</v>
      </c>
      <c r="N455" s="16" t="s">
        <v>6080</v>
      </c>
    </row>
    <row r="456" spans="1:32">
      <c r="A456" s="53">
        <v>295</v>
      </c>
      <c r="B456" s="16" t="s">
        <v>18</v>
      </c>
      <c r="C456" s="16" t="s">
        <v>6081</v>
      </c>
      <c r="D456" s="16" t="s">
        <v>3463</v>
      </c>
      <c r="E456" s="16">
        <v>2011</v>
      </c>
      <c r="F456" s="16" t="s">
        <v>6082</v>
      </c>
      <c r="G456" s="16" t="s">
        <v>6083</v>
      </c>
      <c r="H456" s="16" t="s">
        <v>6084</v>
      </c>
      <c r="J456" s="16">
        <v>2</v>
      </c>
      <c r="K456" s="16">
        <v>5</v>
      </c>
      <c r="L456" s="16">
        <v>350</v>
      </c>
      <c r="M456" s="16">
        <v>66</v>
      </c>
      <c r="N456" s="24">
        <v>2077250</v>
      </c>
    </row>
    <row r="457" spans="1:32">
      <c r="A457" s="11" t="s">
        <v>9</v>
      </c>
    </row>
    <row r="458" spans="1:32">
      <c r="J458" s="16" t="s">
        <v>6085</v>
      </c>
      <c r="K458" s="16" t="s">
        <v>6086</v>
      </c>
      <c r="L458" s="16" t="s">
        <v>6087</v>
      </c>
      <c r="M458" s="16" t="s">
        <v>6088</v>
      </c>
      <c r="N458" s="16" t="s">
        <v>6089</v>
      </c>
      <c r="O458" s="16" t="s">
        <v>6090</v>
      </c>
      <c r="P458" s="16" t="s">
        <v>6091</v>
      </c>
      <c r="Q458" s="16" t="s">
        <v>6092</v>
      </c>
      <c r="R458" s="16" t="s">
        <v>6093</v>
      </c>
      <c r="S458" s="16" t="s">
        <v>6094</v>
      </c>
      <c r="T458" s="16" t="s">
        <v>6095</v>
      </c>
    </row>
    <row r="459" spans="1:32">
      <c r="A459" s="53">
        <v>296</v>
      </c>
      <c r="B459" s="16" t="s">
        <v>18</v>
      </c>
      <c r="C459" s="16" t="s">
        <v>6096</v>
      </c>
      <c r="D459" s="16" t="s">
        <v>5965</v>
      </c>
      <c r="E459" s="16">
        <v>2012</v>
      </c>
      <c r="F459" s="16" t="s">
        <v>6097</v>
      </c>
      <c r="G459" s="16" t="s">
        <v>6098</v>
      </c>
      <c r="H459" s="16" t="s">
        <v>6098</v>
      </c>
      <c r="I459" s="16" t="s">
        <v>6098</v>
      </c>
      <c r="J459" s="16">
        <v>2</v>
      </c>
      <c r="K459" s="16">
        <v>5</v>
      </c>
      <c r="L459" s="16">
        <v>1</v>
      </c>
      <c r="M459" s="16">
        <v>1</v>
      </c>
      <c r="N459" s="16">
        <v>1</v>
      </c>
      <c r="O459" s="16">
        <v>1</v>
      </c>
      <c r="P459" s="16">
        <v>1</v>
      </c>
      <c r="Q459" s="16">
        <v>1</v>
      </c>
      <c r="R459" s="16">
        <v>1</v>
      </c>
      <c r="S459" s="16">
        <v>1</v>
      </c>
      <c r="T459" s="24">
        <v>989796</v>
      </c>
      <c r="U459" s="24"/>
      <c r="V459" s="24"/>
    </row>
    <row r="460" spans="1:32">
      <c r="A460" s="11" t="s">
        <v>9</v>
      </c>
    </row>
    <row r="461" spans="1:32">
      <c r="J461" s="16" t="s">
        <v>6099</v>
      </c>
    </row>
    <row r="462" spans="1:32">
      <c r="A462" s="53">
        <v>306</v>
      </c>
      <c r="B462" s="16" t="s">
        <v>6100</v>
      </c>
      <c r="C462" s="16" t="s">
        <v>6101</v>
      </c>
      <c r="F462" s="16" t="s">
        <v>6102</v>
      </c>
      <c r="G462" s="16" t="s">
        <v>6103</v>
      </c>
      <c r="J462" s="16">
        <v>1</v>
      </c>
    </row>
    <row r="463" spans="1:32">
      <c r="A463" s="11" t="s">
        <v>9</v>
      </c>
    </row>
    <row r="464" spans="1:32">
      <c r="J464" s="16" t="s">
        <v>6104</v>
      </c>
    </row>
    <row r="465" spans="1:35">
      <c r="A465" s="53">
        <v>309</v>
      </c>
      <c r="B465" s="16" t="s">
        <v>6105</v>
      </c>
      <c r="C465" s="16" t="s">
        <v>6106</v>
      </c>
      <c r="D465" s="16" t="s">
        <v>667</v>
      </c>
      <c r="E465" s="16">
        <v>2014</v>
      </c>
      <c r="F465" s="16" t="s">
        <v>6107</v>
      </c>
      <c r="G465" s="16" t="s">
        <v>6108</v>
      </c>
      <c r="J465" s="16">
        <v>1</v>
      </c>
    </row>
    <row r="466" spans="1:35">
      <c r="A466" s="11" t="s">
        <v>9</v>
      </c>
    </row>
    <row r="467" spans="1:35">
      <c r="J467" s="16" t="s">
        <v>6109</v>
      </c>
    </row>
    <row r="468" spans="1:35">
      <c r="A468" s="53">
        <v>315</v>
      </c>
      <c r="B468" s="16" t="s">
        <v>6100</v>
      </c>
      <c r="C468" s="16" t="s">
        <v>6110</v>
      </c>
      <c r="E468" s="16">
        <v>2013</v>
      </c>
      <c r="F468" s="16" t="s">
        <v>6111</v>
      </c>
      <c r="G468" s="16" t="s">
        <v>6112</v>
      </c>
      <c r="J468" s="16">
        <v>1</v>
      </c>
    </row>
    <row r="469" spans="1:35">
      <c r="A469" s="11" t="s">
        <v>9</v>
      </c>
    </row>
    <row r="470" spans="1:35">
      <c r="J470" s="16" t="s">
        <v>6113</v>
      </c>
      <c r="K470" s="16" t="s">
        <v>6114</v>
      </c>
      <c r="L470" s="16" t="s">
        <v>6115</v>
      </c>
    </row>
    <row r="471" spans="1:35">
      <c r="A471" s="53">
        <v>316</v>
      </c>
      <c r="B471" s="16" t="s">
        <v>6116</v>
      </c>
      <c r="C471" s="16" t="s">
        <v>6117</v>
      </c>
      <c r="E471" s="16">
        <v>2014</v>
      </c>
      <c r="F471" s="16" t="s">
        <v>6118</v>
      </c>
      <c r="G471" s="16" t="s">
        <v>6119</v>
      </c>
      <c r="J471" s="16">
        <v>1</v>
      </c>
      <c r="K471" s="16">
        <v>1</v>
      </c>
      <c r="L471" s="16">
        <v>1</v>
      </c>
    </row>
    <row r="472" spans="1:35">
      <c r="A472" s="11" t="s">
        <v>9</v>
      </c>
    </row>
    <row r="473" spans="1:35">
      <c r="J473" s="16" t="s">
        <v>6120</v>
      </c>
      <c r="K473" s="16" t="s">
        <v>6121</v>
      </c>
      <c r="L473" s="16" t="s">
        <v>6122</v>
      </c>
      <c r="M473" s="16" t="s">
        <v>6123</v>
      </c>
      <c r="N473" s="16" t="s">
        <v>6124</v>
      </c>
      <c r="O473" s="16" t="s">
        <v>6125</v>
      </c>
      <c r="P473" s="16" t="s">
        <v>6126</v>
      </c>
      <c r="Q473" s="16" t="s">
        <v>6127</v>
      </c>
      <c r="R473" s="16" t="s">
        <v>6128</v>
      </c>
      <c r="S473" s="16" t="s">
        <v>6129</v>
      </c>
    </row>
    <row r="474" spans="1:35">
      <c r="A474" s="16">
        <v>323</v>
      </c>
      <c r="B474" s="16" t="s">
        <v>6130</v>
      </c>
      <c r="C474" s="16" t="s">
        <v>6131</v>
      </c>
      <c r="D474" s="16" t="s">
        <v>2144</v>
      </c>
      <c r="E474" s="16">
        <v>2014</v>
      </c>
      <c r="F474" s="16" t="s">
        <v>6132</v>
      </c>
      <c r="G474" s="16" t="s">
        <v>6133</v>
      </c>
      <c r="H474" s="16" t="s">
        <v>6133</v>
      </c>
      <c r="J474" s="16">
        <v>3</v>
      </c>
      <c r="K474" s="16">
        <v>2418</v>
      </c>
      <c r="L474" s="16">
        <v>11089</v>
      </c>
      <c r="M474" s="16">
        <v>523</v>
      </c>
      <c r="N474" s="16">
        <v>52</v>
      </c>
      <c r="O474" s="16">
        <v>64</v>
      </c>
      <c r="P474" s="16">
        <v>39</v>
      </c>
      <c r="Q474" s="16">
        <v>28</v>
      </c>
      <c r="R474" s="16">
        <v>26</v>
      </c>
      <c r="S474" s="16">
        <v>46</v>
      </c>
    </row>
    <row r="475" spans="1:35">
      <c r="A475" s="16" t="s">
        <v>9</v>
      </c>
    </row>
    <row r="476" spans="1:35">
      <c r="J476" s="16" t="s">
        <v>6134</v>
      </c>
      <c r="K476" s="16" t="s">
        <v>6135</v>
      </c>
      <c r="L476" s="16" t="s">
        <v>6136</v>
      </c>
      <c r="M476" s="16" t="s">
        <v>6137</v>
      </c>
      <c r="N476" s="16" t="s">
        <v>6138</v>
      </c>
      <c r="O476" s="16" t="s">
        <v>6139</v>
      </c>
      <c r="P476" s="16" t="s">
        <v>6140</v>
      </c>
      <c r="Q476" s="16" t="s">
        <v>6141</v>
      </c>
      <c r="R476" s="16" t="s">
        <v>6142</v>
      </c>
      <c r="S476" s="16" t="s">
        <v>6143</v>
      </c>
      <c r="T476" s="16" t="s">
        <v>6144</v>
      </c>
      <c r="U476" s="16" t="s">
        <v>6145</v>
      </c>
      <c r="V476" s="16" t="s">
        <v>6146</v>
      </c>
      <c r="W476" s="16" t="s">
        <v>6147</v>
      </c>
      <c r="X476" s="16" t="s">
        <v>6148</v>
      </c>
      <c r="Y476" s="16" t="s">
        <v>6149</v>
      </c>
      <c r="Z476" s="16" t="s">
        <v>6150</v>
      </c>
      <c r="AA476" s="16" t="s">
        <v>6151</v>
      </c>
      <c r="AB476" s="16" t="s">
        <v>6152</v>
      </c>
      <c r="AC476" s="16" t="s">
        <v>6153</v>
      </c>
      <c r="AD476" s="16" t="s">
        <v>6154</v>
      </c>
      <c r="AE476" s="16" t="s">
        <v>6155</v>
      </c>
      <c r="AF476" s="16" t="s">
        <v>6156</v>
      </c>
      <c r="AG476" s="16" t="s">
        <v>6157</v>
      </c>
      <c r="AH476" s="16" t="s">
        <v>6158</v>
      </c>
      <c r="AI476" s="16" t="s">
        <v>6159</v>
      </c>
    </row>
    <row r="477" spans="1:35">
      <c r="A477" s="53">
        <v>485</v>
      </c>
      <c r="B477" s="16" t="s">
        <v>195</v>
      </c>
      <c r="C477" s="16" t="s">
        <v>6160</v>
      </c>
      <c r="D477" s="16" t="s">
        <v>235</v>
      </c>
      <c r="E477" s="16">
        <v>2015</v>
      </c>
      <c r="F477" s="16" t="s">
        <v>6161</v>
      </c>
      <c r="G477" s="16" t="s">
        <v>6162</v>
      </c>
      <c r="H477" s="16" t="s">
        <v>6163</v>
      </c>
      <c r="I477" s="16" t="s">
        <v>6164</v>
      </c>
      <c r="J477" s="16">
        <v>1</v>
      </c>
      <c r="K477" s="16">
        <v>1</v>
      </c>
      <c r="L477" s="16">
        <v>5</v>
      </c>
      <c r="M477" s="16">
        <v>50</v>
      </c>
      <c r="N477" s="16">
        <v>17957</v>
      </c>
      <c r="O477" s="16">
        <v>71.8</v>
      </c>
      <c r="P477" s="16">
        <v>0</v>
      </c>
      <c r="Q477" s="16">
        <v>0</v>
      </c>
      <c r="R477" s="16">
        <v>6</v>
      </c>
      <c r="S477" s="16">
        <v>12</v>
      </c>
      <c r="T477" s="16">
        <v>178</v>
      </c>
      <c r="U477" s="16">
        <v>148</v>
      </c>
      <c r="V477" s="16">
        <v>17</v>
      </c>
      <c r="W477" s="16">
        <v>34</v>
      </c>
      <c r="X477" s="16">
        <v>18614</v>
      </c>
      <c r="Y477" s="16">
        <v>12.86</v>
      </c>
      <c r="Z477" s="16">
        <v>2584</v>
      </c>
      <c r="AA477" s="16">
        <v>91.46</v>
      </c>
      <c r="AB477" s="16">
        <v>12770</v>
      </c>
      <c r="AC477" s="16">
        <v>10.64</v>
      </c>
      <c r="AD477" s="16">
        <v>3</v>
      </c>
      <c r="AE477" s="16">
        <v>60</v>
      </c>
      <c r="AF477" s="16">
        <v>654</v>
      </c>
      <c r="AG477" s="16">
        <v>5.45</v>
      </c>
      <c r="AH477" s="16">
        <v>29.03</v>
      </c>
      <c r="AI477" s="16">
        <v>2.88</v>
      </c>
    </row>
    <row r="478" spans="1:35">
      <c r="A478" s="11" t="s">
        <v>9</v>
      </c>
    </row>
    <row r="480" spans="1:35">
      <c r="A480" s="53">
        <v>490</v>
      </c>
      <c r="B480" s="16" t="s">
        <v>6165</v>
      </c>
      <c r="C480" s="16" t="s">
        <v>6166</v>
      </c>
      <c r="D480" s="16" t="s">
        <v>6167</v>
      </c>
      <c r="E480" s="16">
        <v>2014</v>
      </c>
      <c r="F480" s="16" t="s">
        <v>6168</v>
      </c>
    </row>
    <row r="481" spans="1:50">
      <c r="A481" s="11" t="s">
        <v>9</v>
      </c>
    </row>
    <row r="482" spans="1:50">
      <c r="J482" s="16" t="s">
        <v>6169</v>
      </c>
      <c r="K482" s="16" t="s">
        <v>6170</v>
      </c>
      <c r="L482" s="16" t="s">
        <v>6171</v>
      </c>
    </row>
    <row r="483" spans="1:50">
      <c r="A483" s="53">
        <v>502</v>
      </c>
      <c r="B483" s="16" t="s">
        <v>6172</v>
      </c>
      <c r="C483" s="16" t="s">
        <v>6173</v>
      </c>
      <c r="D483" s="16" t="s">
        <v>6174</v>
      </c>
      <c r="E483" s="16">
        <v>2013</v>
      </c>
      <c r="F483" s="16" t="s">
        <v>6175</v>
      </c>
      <c r="G483" s="16" t="s">
        <v>6176</v>
      </c>
      <c r="H483" s="16" t="s">
        <v>6177</v>
      </c>
      <c r="I483" s="16" t="s">
        <v>6178</v>
      </c>
      <c r="J483" s="16">
        <v>200</v>
      </c>
      <c r="K483" s="16">
        <v>2420</v>
      </c>
      <c r="L483" s="23">
        <v>218960</v>
      </c>
    </row>
    <row r="484" spans="1:50">
      <c r="A484" s="11" t="s">
        <v>9</v>
      </c>
      <c r="K484" s="16" t="s">
        <v>6179</v>
      </c>
    </row>
    <row r="485" spans="1:50" ht="16.5" thickBot="1">
      <c r="A485" s="11"/>
    </row>
    <row r="486" spans="1:50" ht="16.5" thickBot="1">
      <c r="A486" s="53">
        <v>507</v>
      </c>
      <c r="B486" s="16" t="s">
        <v>6180</v>
      </c>
      <c r="C486" s="16" t="s">
        <v>6181</v>
      </c>
      <c r="D486" s="16" t="s">
        <v>6182</v>
      </c>
      <c r="E486" s="16">
        <v>2008</v>
      </c>
      <c r="F486" s="16" t="s">
        <v>6183</v>
      </c>
      <c r="AO486" s="102"/>
      <c r="AW486" s="103"/>
      <c r="AX486" s="104"/>
    </row>
    <row r="487" spans="1:50">
      <c r="A487" s="11" t="s">
        <v>9</v>
      </c>
    </row>
    <row r="488" spans="1:50">
      <c r="J488" s="16" t="s">
        <v>6184</v>
      </c>
    </row>
    <row r="489" spans="1:50">
      <c r="A489" s="53">
        <v>631</v>
      </c>
      <c r="B489" s="16" t="s">
        <v>6185</v>
      </c>
      <c r="C489" s="16" t="s">
        <v>6186</v>
      </c>
      <c r="D489" s="16" t="s">
        <v>6187</v>
      </c>
      <c r="F489" s="16" t="s">
        <v>6188</v>
      </c>
      <c r="G489" s="16" t="s">
        <v>6189</v>
      </c>
      <c r="H489" s="16" t="s">
        <v>6189</v>
      </c>
      <c r="J489" s="16">
        <v>36223</v>
      </c>
    </row>
    <row r="490" spans="1:50">
      <c r="A490" s="11" t="s">
        <v>9</v>
      </c>
    </row>
    <row r="491" spans="1:50">
      <c r="J491" s="16" t="s">
        <v>6190</v>
      </c>
    </row>
    <row r="492" spans="1:50">
      <c r="A492" s="53">
        <v>632</v>
      </c>
      <c r="B492" s="16" t="s">
        <v>6185</v>
      </c>
      <c r="C492" s="16" t="s">
        <v>6186</v>
      </c>
      <c r="D492" s="16" t="s">
        <v>6187</v>
      </c>
      <c r="F492" s="16" t="s">
        <v>6191</v>
      </c>
      <c r="G492" s="16" t="s">
        <v>6189</v>
      </c>
      <c r="H492" s="16" t="s">
        <v>6189</v>
      </c>
      <c r="J492" s="16">
        <v>106602</v>
      </c>
    </row>
    <row r="493" spans="1:50">
      <c r="A493" s="11" t="s">
        <v>9</v>
      </c>
    </row>
    <row r="494" spans="1:50">
      <c r="J494" s="16" t="s">
        <v>6192</v>
      </c>
    </row>
    <row r="495" spans="1:50">
      <c r="A495" s="53">
        <v>633</v>
      </c>
      <c r="B495" s="16" t="s">
        <v>6185</v>
      </c>
      <c r="C495" s="16" t="s">
        <v>6186</v>
      </c>
      <c r="D495" s="16" t="s">
        <v>6187</v>
      </c>
      <c r="F495" s="16" t="s">
        <v>6193</v>
      </c>
      <c r="G495" s="16" t="s">
        <v>6189</v>
      </c>
      <c r="H495" s="16" t="s">
        <v>6189</v>
      </c>
      <c r="J495" s="16">
        <v>1789</v>
      </c>
    </row>
    <row r="496" spans="1:50">
      <c r="A496" s="11" t="s">
        <v>9</v>
      </c>
    </row>
    <row r="497" spans="1:17">
      <c r="J497" s="16" t="s">
        <v>6194</v>
      </c>
    </row>
    <row r="498" spans="1:17">
      <c r="A498" s="53">
        <v>634</v>
      </c>
      <c r="B498" s="16" t="s">
        <v>6185</v>
      </c>
      <c r="C498" s="16" t="s">
        <v>6186</v>
      </c>
      <c r="D498" s="16" t="s">
        <v>6187</v>
      </c>
      <c r="F498" s="16" t="s">
        <v>6195</v>
      </c>
      <c r="G498" s="16" t="s">
        <v>6189</v>
      </c>
      <c r="H498" s="16" t="s">
        <v>6189</v>
      </c>
      <c r="J498" s="16">
        <v>404266</v>
      </c>
    </row>
    <row r="499" spans="1:17">
      <c r="A499" s="11" t="s">
        <v>9</v>
      </c>
    </row>
    <row r="500" spans="1:17">
      <c r="J500" s="16" t="s">
        <v>6196</v>
      </c>
    </row>
    <row r="501" spans="1:17">
      <c r="A501" s="53">
        <v>635</v>
      </c>
      <c r="B501" s="16" t="s">
        <v>6185</v>
      </c>
      <c r="C501" s="16" t="s">
        <v>6186</v>
      </c>
      <c r="D501" s="16" t="s">
        <v>6187</v>
      </c>
      <c r="F501" s="16" t="s">
        <v>6197</v>
      </c>
      <c r="G501" s="16" t="s">
        <v>6189</v>
      </c>
      <c r="H501" s="16" t="s">
        <v>6189</v>
      </c>
      <c r="J501" s="16">
        <v>255589</v>
      </c>
    </row>
    <row r="502" spans="1:17">
      <c r="A502" s="11" t="s">
        <v>9</v>
      </c>
    </row>
    <row r="503" spans="1:17">
      <c r="J503" s="16" t="s">
        <v>6198</v>
      </c>
    </row>
    <row r="504" spans="1:17">
      <c r="A504" s="53">
        <v>636</v>
      </c>
      <c r="B504" s="16" t="s">
        <v>6185</v>
      </c>
      <c r="C504" s="16" t="s">
        <v>6186</v>
      </c>
      <c r="D504" s="16" t="s">
        <v>6187</v>
      </c>
      <c r="F504" s="16" t="s">
        <v>6199</v>
      </c>
      <c r="G504" s="16" t="s">
        <v>6189</v>
      </c>
      <c r="H504" s="16" t="s">
        <v>6189</v>
      </c>
      <c r="J504" s="16">
        <v>26226</v>
      </c>
    </row>
    <row r="505" spans="1:17">
      <c r="A505" s="11" t="s">
        <v>9</v>
      </c>
    </row>
    <row r="506" spans="1:17" s="22" customFormat="1"/>
    <row r="507" spans="1:17" s="22" customFormat="1">
      <c r="A507" s="67">
        <v>637</v>
      </c>
      <c r="B507" s="22" t="s">
        <v>6186</v>
      </c>
    </row>
    <row r="508" spans="1:17" s="22" customFormat="1">
      <c r="A508" s="11" t="s">
        <v>9</v>
      </c>
    </row>
    <row r="509" spans="1:17" s="22" customFormat="1"/>
    <row r="510" spans="1:17" s="22" customFormat="1">
      <c r="A510" s="67">
        <v>638</v>
      </c>
      <c r="B510" s="22" t="s">
        <v>6186</v>
      </c>
    </row>
    <row r="511" spans="1:17" s="22" customFormat="1">
      <c r="A511" s="11" t="s">
        <v>9</v>
      </c>
    </row>
    <row r="512" spans="1:17" s="22" customFormat="1">
      <c r="J512" s="22" t="s">
        <v>6200</v>
      </c>
      <c r="K512" s="22" t="s">
        <v>6201</v>
      </c>
      <c r="L512" s="22" t="s">
        <v>6202</v>
      </c>
      <c r="M512" s="22" t="s">
        <v>6203</v>
      </c>
      <c r="N512" s="22" t="s">
        <v>6204</v>
      </c>
      <c r="O512" s="22" t="s">
        <v>6205</v>
      </c>
      <c r="P512" s="22" t="s">
        <v>6206</v>
      </c>
      <c r="Q512" s="22" t="s">
        <v>6207</v>
      </c>
    </row>
    <row r="513" spans="1:33" s="22" customFormat="1">
      <c r="A513" s="67">
        <v>703</v>
      </c>
      <c r="B513" s="22" t="s">
        <v>6208</v>
      </c>
      <c r="C513" s="22" t="s">
        <v>6209</v>
      </c>
      <c r="F513" s="22" t="s">
        <v>6210</v>
      </c>
      <c r="G513" s="22" t="s">
        <v>6211</v>
      </c>
      <c r="H513" s="22" t="s">
        <v>6211</v>
      </c>
      <c r="J513" s="22">
        <v>1</v>
      </c>
      <c r="K513" s="22">
        <v>1</v>
      </c>
      <c r="L513" s="22">
        <v>4000</v>
      </c>
      <c r="M513" s="22">
        <v>4</v>
      </c>
      <c r="N513" s="22">
        <v>700</v>
      </c>
      <c r="O513" s="22">
        <v>2700</v>
      </c>
      <c r="P513" s="22">
        <v>100</v>
      </c>
      <c r="Q513" s="22">
        <v>2</v>
      </c>
    </row>
    <row r="514" spans="1:33" s="22" customFormat="1">
      <c r="A514" s="11" t="s">
        <v>9</v>
      </c>
      <c r="K514" s="22" t="s">
        <v>6212</v>
      </c>
      <c r="M514" s="22" t="s">
        <v>6213</v>
      </c>
      <c r="Q514" s="22" t="s">
        <v>6214</v>
      </c>
    </row>
    <row r="515" spans="1:33" s="22" customFormat="1">
      <c r="J515" s="22" t="s">
        <v>6215</v>
      </c>
      <c r="K515" s="22" t="s">
        <v>6216</v>
      </c>
      <c r="L515" s="22" t="s">
        <v>6217</v>
      </c>
      <c r="M515" s="22" t="s">
        <v>6218</v>
      </c>
      <c r="N515" s="22" t="s">
        <v>6219</v>
      </c>
      <c r="O515" s="22" t="s">
        <v>6220</v>
      </c>
      <c r="P515" s="22" t="s">
        <v>6221</v>
      </c>
      <c r="Q515" s="22" t="s">
        <v>6222</v>
      </c>
      <c r="R515" s="22" t="s">
        <v>6223</v>
      </c>
      <c r="S515" s="22" t="s">
        <v>6224</v>
      </c>
      <c r="T515" s="22" t="s">
        <v>6225</v>
      </c>
      <c r="U515" s="22" t="s">
        <v>6226</v>
      </c>
      <c r="V515" s="22" t="s">
        <v>6227</v>
      </c>
      <c r="W515" s="22" t="s">
        <v>6228</v>
      </c>
      <c r="X515" s="22" t="s">
        <v>6229</v>
      </c>
    </row>
    <row r="516" spans="1:33" s="22" customFormat="1">
      <c r="A516" s="67">
        <v>704</v>
      </c>
      <c r="B516" s="22" t="s">
        <v>644</v>
      </c>
      <c r="C516" s="22" t="s">
        <v>6230</v>
      </c>
      <c r="F516" s="22" t="s">
        <v>6231</v>
      </c>
      <c r="G516" s="22" t="s">
        <v>6232</v>
      </c>
      <c r="H516" s="22" t="s">
        <v>6232</v>
      </c>
      <c r="J516" s="22">
        <v>50</v>
      </c>
      <c r="K516" s="22">
        <v>1</v>
      </c>
      <c r="L516" s="22">
        <v>19</v>
      </c>
      <c r="M516" s="22">
        <v>19</v>
      </c>
      <c r="N516" s="22">
        <v>2</v>
      </c>
      <c r="O516" s="22">
        <v>5</v>
      </c>
      <c r="P516" s="22">
        <v>6</v>
      </c>
      <c r="Q516" s="22">
        <v>1</v>
      </c>
      <c r="R516" s="22">
        <v>13</v>
      </c>
      <c r="S516" s="22">
        <v>12</v>
      </c>
      <c r="T516" s="22">
        <v>1</v>
      </c>
      <c r="U516" s="22">
        <v>13</v>
      </c>
      <c r="V516" s="22">
        <v>13</v>
      </c>
      <c r="W516" s="22">
        <v>2</v>
      </c>
      <c r="X516" s="22">
        <v>6</v>
      </c>
    </row>
    <row r="517" spans="1:33" s="22" customFormat="1">
      <c r="A517" s="11" t="s">
        <v>9</v>
      </c>
    </row>
    <row r="518" spans="1:33" s="22" customFormat="1">
      <c r="J518" s="22" t="s">
        <v>6233</v>
      </c>
      <c r="K518" s="22" t="s">
        <v>6234</v>
      </c>
      <c r="L518" s="22" t="s">
        <v>6235</v>
      </c>
      <c r="M518" s="22" t="s">
        <v>6236</v>
      </c>
      <c r="N518" s="22" t="s">
        <v>6237</v>
      </c>
      <c r="O518" s="22" t="s">
        <v>6238</v>
      </c>
      <c r="P518" s="22" t="s">
        <v>6239</v>
      </c>
      <c r="Q518" s="22" t="s">
        <v>6240</v>
      </c>
      <c r="R518" s="22" t="s">
        <v>6241</v>
      </c>
      <c r="S518" s="22" t="s">
        <v>6242</v>
      </c>
      <c r="T518" s="22" t="s">
        <v>6243</v>
      </c>
      <c r="U518" s="22" t="s">
        <v>6244</v>
      </c>
      <c r="V518" s="22" t="s">
        <v>6245</v>
      </c>
      <c r="W518" s="22" t="s">
        <v>6246</v>
      </c>
      <c r="X518" s="22" t="s">
        <v>6247</v>
      </c>
      <c r="Y518" s="22" t="s">
        <v>6248</v>
      </c>
      <c r="Z518" s="22" t="s">
        <v>6249</v>
      </c>
      <c r="AA518" s="22" t="s">
        <v>6250</v>
      </c>
      <c r="AB518" s="22" t="s">
        <v>6251</v>
      </c>
      <c r="AC518" s="22" t="s">
        <v>6252</v>
      </c>
      <c r="AD518" s="22" t="s">
        <v>6253</v>
      </c>
      <c r="AE518" s="22" t="s">
        <v>6254</v>
      </c>
      <c r="AF518" s="22" t="s">
        <v>6255</v>
      </c>
      <c r="AG518" s="22" t="s">
        <v>6256</v>
      </c>
    </row>
    <row r="519" spans="1:33" s="22" customFormat="1">
      <c r="A519" s="67">
        <v>705</v>
      </c>
      <c r="B519" s="22" t="s">
        <v>644</v>
      </c>
      <c r="C519" s="22" t="s">
        <v>6257</v>
      </c>
      <c r="D519" s="22" t="s">
        <v>23</v>
      </c>
      <c r="F519" s="22" t="s">
        <v>6258</v>
      </c>
      <c r="G519" s="22" t="s">
        <v>6259</v>
      </c>
      <c r="H519" s="22" t="s">
        <v>6259</v>
      </c>
      <c r="J519" s="22">
        <v>1</v>
      </c>
      <c r="K519" s="22">
        <v>3000</v>
      </c>
      <c r="L519" s="22">
        <v>14000</v>
      </c>
      <c r="M519" s="22">
        <v>20</v>
      </c>
      <c r="N519" s="22">
        <v>20</v>
      </c>
      <c r="O519" s="22">
        <v>1</v>
      </c>
      <c r="P519" s="22">
        <v>60</v>
      </c>
      <c r="Q519" s="22">
        <v>162</v>
      </c>
      <c r="R519" s="22">
        <v>3</v>
      </c>
      <c r="S519" s="22">
        <v>119</v>
      </c>
      <c r="T519" s="22">
        <v>319</v>
      </c>
      <c r="U519" s="22">
        <v>37</v>
      </c>
      <c r="V519" s="22">
        <v>156</v>
      </c>
      <c r="W519" s="22">
        <v>410</v>
      </c>
      <c r="X519" s="22">
        <v>54</v>
      </c>
      <c r="Y519" s="22">
        <v>20</v>
      </c>
      <c r="Z519" s="22">
        <v>171</v>
      </c>
      <c r="AA519" s="22">
        <v>319</v>
      </c>
      <c r="AB519" s="22">
        <v>37</v>
      </c>
      <c r="AC519" s="22">
        <v>204</v>
      </c>
      <c r="AD519" s="22">
        <v>599</v>
      </c>
      <c r="AE519" s="22">
        <v>26</v>
      </c>
      <c r="AF519" s="22">
        <v>500</v>
      </c>
      <c r="AG519" s="22">
        <v>80</v>
      </c>
    </row>
    <row r="520" spans="1:33">
      <c r="A520" s="11" t="s">
        <v>9</v>
      </c>
    </row>
    <row r="521" spans="1:33" s="11" customFormat="1">
      <c r="J521" s="11" t="s">
        <v>6260</v>
      </c>
      <c r="K521" s="11" t="s">
        <v>6261</v>
      </c>
      <c r="L521" s="11" t="s">
        <v>6262</v>
      </c>
      <c r="M521" s="11" t="s">
        <v>6263</v>
      </c>
      <c r="N521" s="11" t="s">
        <v>6264</v>
      </c>
      <c r="O521" s="11" t="s">
        <v>6265</v>
      </c>
      <c r="P521" s="11" t="s">
        <v>6266</v>
      </c>
      <c r="Q521" s="11" t="s">
        <v>6267</v>
      </c>
    </row>
    <row r="522" spans="1:33" s="11" customFormat="1">
      <c r="A522" s="11">
        <v>707</v>
      </c>
      <c r="B522" s="11" t="s">
        <v>644</v>
      </c>
      <c r="C522" s="11" t="s">
        <v>6268</v>
      </c>
      <c r="F522" s="11" t="s">
        <v>6269</v>
      </c>
      <c r="G522" s="11" t="s">
        <v>6270</v>
      </c>
      <c r="H522" s="11" t="s">
        <v>6270</v>
      </c>
      <c r="J522" s="11">
        <v>1</v>
      </c>
      <c r="K522" s="11">
        <v>1</v>
      </c>
      <c r="L522" s="11">
        <v>80</v>
      </c>
      <c r="M522" s="11">
        <v>17</v>
      </c>
      <c r="N522" s="11">
        <v>9</v>
      </c>
      <c r="O522" s="11">
        <v>1</v>
      </c>
      <c r="P522" s="11">
        <v>29.03</v>
      </c>
      <c r="Q522" s="11">
        <v>2.88</v>
      </c>
    </row>
    <row r="523" spans="1:33" s="11" customFormat="1">
      <c r="A523" s="11" t="s">
        <v>9</v>
      </c>
    </row>
    <row r="524" spans="1:33" s="11" customFormat="1">
      <c r="J524" s="11" t="s">
        <v>6271</v>
      </c>
      <c r="K524" s="11" t="s">
        <v>6272</v>
      </c>
      <c r="L524" s="11" t="s">
        <v>6273</v>
      </c>
      <c r="M524" s="11" t="s">
        <v>6274</v>
      </c>
      <c r="N524" s="11" t="s">
        <v>6275</v>
      </c>
      <c r="O524" s="11" t="s">
        <v>6276</v>
      </c>
      <c r="P524" s="11" t="s">
        <v>6277</v>
      </c>
      <c r="Q524" s="11" t="s">
        <v>6278</v>
      </c>
      <c r="R524" s="11" t="s">
        <v>6279</v>
      </c>
      <c r="S524" s="11" t="s">
        <v>6280</v>
      </c>
      <c r="T524" s="11" t="s">
        <v>6281</v>
      </c>
      <c r="U524" s="11" t="s">
        <v>6282</v>
      </c>
      <c r="V524" s="11" t="s">
        <v>6283</v>
      </c>
      <c r="W524" s="11" t="s">
        <v>6284</v>
      </c>
    </row>
    <row r="525" spans="1:33" s="11" customFormat="1">
      <c r="A525" s="11">
        <v>708</v>
      </c>
      <c r="B525" s="11" t="s">
        <v>644</v>
      </c>
      <c r="C525" s="11" t="s">
        <v>6285</v>
      </c>
      <c r="F525" s="11" t="s">
        <v>6286</v>
      </c>
      <c r="G525" s="11" t="s">
        <v>6287</v>
      </c>
      <c r="H525" s="11" t="s">
        <v>6287</v>
      </c>
      <c r="J525" s="11">
        <v>1</v>
      </c>
      <c r="K525" s="11">
        <v>3</v>
      </c>
      <c r="L525" s="11">
        <v>2</v>
      </c>
      <c r="M525" s="11">
        <v>1</v>
      </c>
      <c r="N525" s="11">
        <v>6584</v>
      </c>
      <c r="O525" s="11">
        <v>7</v>
      </c>
      <c r="P525" s="11">
        <v>10538</v>
      </c>
      <c r="Q525" s="11">
        <v>1792581</v>
      </c>
      <c r="R525" s="11">
        <v>2211851</v>
      </c>
      <c r="S525" s="11">
        <v>132.80000000000001</v>
      </c>
      <c r="T525" s="11">
        <v>2</v>
      </c>
      <c r="U525" s="11">
        <v>1</v>
      </c>
      <c r="V525" s="11">
        <v>4</v>
      </c>
      <c r="W525" s="11">
        <v>101.3</v>
      </c>
    </row>
    <row r="526" spans="1:33" s="11" customFormat="1">
      <c r="A526" s="11" t="s">
        <v>9</v>
      </c>
      <c r="J526" s="11" t="s">
        <v>6288</v>
      </c>
    </row>
    <row r="527" spans="1:33" s="11" customFormat="1">
      <c r="J527" s="11" t="s">
        <v>6289</v>
      </c>
      <c r="K527" s="11" t="s">
        <v>6290</v>
      </c>
      <c r="L527" s="11" t="s">
        <v>6291</v>
      </c>
      <c r="M527" s="11" t="s">
        <v>6292</v>
      </c>
    </row>
    <row r="528" spans="1:33" s="11" customFormat="1">
      <c r="A528" s="11">
        <v>709</v>
      </c>
      <c r="B528" s="11" t="s">
        <v>644</v>
      </c>
      <c r="C528" s="11" t="s">
        <v>6293</v>
      </c>
      <c r="F528" s="11" t="s">
        <v>6294</v>
      </c>
      <c r="G528" s="11" t="s">
        <v>6295</v>
      </c>
      <c r="H528" s="11" t="s">
        <v>6295</v>
      </c>
      <c r="J528" s="11">
        <v>1</v>
      </c>
      <c r="K528" s="11">
        <v>41</v>
      </c>
      <c r="L528" s="11">
        <v>16</v>
      </c>
      <c r="M528" s="11">
        <v>1</v>
      </c>
    </row>
    <row r="529" spans="1:50" s="11" customFormat="1">
      <c r="A529" s="11" t="s">
        <v>9</v>
      </c>
    </row>
    <row r="530" spans="1:50" s="11" customFormat="1" ht="16.5" thickBot="1">
      <c r="J530" s="11" t="s">
        <v>6296</v>
      </c>
      <c r="K530" s="11" t="s">
        <v>6297</v>
      </c>
      <c r="L530" s="11" t="s">
        <v>6298</v>
      </c>
      <c r="M530" s="11" t="s">
        <v>6299</v>
      </c>
      <c r="N530" s="11" t="s">
        <v>6300</v>
      </c>
      <c r="O530" s="11" t="s">
        <v>6301</v>
      </c>
    </row>
    <row r="531" spans="1:50" s="11" customFormat="1" ht="16.5" thickBot="1">
      <c r="A531" s="11">
        <v>710</v>
      </c>
      <c r="B531" s="11" t="s">
        <v>644</v>
      </c>
      <c r="C531" s="11" t="s">
        <v>6302</v>
      </c>
      <c r="F531" s="11" t="s">
        <v>6303</v>
      </c>
      <c r="G531" s="11" t="s">
        <v>6304</v>
      </c>
      <c r="H531" s="11" t="s">
        <v>6304</v>
      </c>
      <c r="J531" s="11">
        <v>1</v>
      </c>
      <c r="K531" s="11">
        <v>1</v>
      </c>
      <c r="L531" s="11">
        <v>1</v>
      </c>
      <c r="M531" s="11">
        <v>21</v>
      </c>
      <c r="N531" s="11">
        <v>2</v>
      </c>
      <c r="O531" s="11">
        <v>23</v>
      </c>
      <c r="AO531" s="26"/>
      <c r="AW531" s="27"/>
      <c r="AX531" s="28"/>
    </row>
    <row r="532" spans="1:50" s="11" customFormat="1">
      <c r="A532" s="11" t="s">
        <v>9</v>
      </c>
      <c r="K532" s="16"/>
    </row>
    <row r="533" spans="1:50" s="11" customFormat="1">
      <c r="J533" s="11" t="s">
        <v>6305</v>
      </c>
      <c r="K533" s="11" t="s">
        <v>6306</v>
      </c>
      <c r="L533" s="11" t="s">
        <v>6307</v>
      </c>
      <c r="M533" s="11" t="s">
        <v>6308</v>
      </c>
      <c r="N533" s="11" t="s">
        <v>6309</v>
      </c>
      <c r="O533" s="11" t="s">
        <v>6310</v>
      </c>
    </row>
    <row r="534" spans="1:50" s="11" customFormat="1">
      <c r="A534" s="11">
        <v>712</v>
      </c>
      <c r="B534" s="11" t="s">
        <v>644</v>
      </c>
      <c r="C534" s="11" t="s">
        <v>6311</v>
      </c>
      <c r="F534" s="11" t="s">
        <v>6312</v>
      </c>
      <c r="G534" s="11" t="s">
        <v>6313</v>
      </c>
      <c r="H534" s="11" t="s">
        <v>6313</v>
      </c>
      <c r="J534" s="16">
        <v>1</v>
      </c>
      <c r="K534" s="16">
        <v>1</v>
      </c>
      <c r="L534" s="16">
        <v>5</v>
      </c>
      <c r="M534" s="16">
        <v>844</v>
      </c>
      <c r="N534" s="16">
        <v>89</v>
      </c>
      <c r="O534" s="16">
        <v>26</v>
      </c>
      <c r="P534" s="16"/>
    </row>
    <row r="535" spans="1:50" s="11" customFormat="1">
      <c r="A535" s="11" t="s">
        <v>9</v>
      </c>
      <c r="L535" s="11" t="s">
        <v>6314</v>
      </c>
    </row>
    <row r="536" spans="1:50">
      <c r="J536" s="16" t="s">
        <v>6315</v>
      </c>
      <c r="K536" s="16" t="s">
        <v>6316</v>
      </c>
      <c r="L536" s="16" t="s">
        <v>6317</v>
      </c>
      <c r="M536" s="16" t="s">
        <v>6318</v>
      </c>
      <c r="N536" s="16" t="s">
        <v>6319</v>
      </c>
      <c r="O536" s="16" t="s">
        <v>6320</v>
      </c>
      <c r="P536" s="16" t="s">
        <v>6321</v>
      </c>
      <c r="Q536" s="16" t="s">
        <v>6322</v>
      </c>
      <c r="R536" s="16" t="s">
        <v>6323</v>
      </c>
      <c r="S536" s="16" t="s">
        <v>6324</v>
      </c>
      <c r="T536" s="16" t="s">
        <v>6325</v>
      </c>
      <c r="U536" s="16" t="s">
        <v>6326</v>
      </c>
      <c r="V536" s="16" t="s">
        <v>6327</v>
      </c>
      <c r="W536" s="16" t="s">
        <v>6328</v>
      </c>
      <c r="X536" s="16" t="s">
        <v>6329</v>
      </c>
      <c r="Y536" s="16" t="s">
        <v>6330</v>
      </c>
      <c r="Z536" s="16" t="s">
        <v>6331</v>
      </c>
      <c r="AA536" s="16" t="s">
        <v>6332</v>
      </c>
      <c r="AB536" s="16" t="s">
        <v>6333</v>
      </c>
      <c r="AC536" s="16" t="s">
        <v>6334</v>
      </c>
      <c r="AD536" s="16" t="s">
        <v>6335</v>
      </c>
      <c r="AE536" s="16" t="s">
        <v>6336</v>
      </c>
      <c r="AF536" s="16" t="s">
        <v>6337</v>
      </c>
      <c r="AG536" s="16" t="s">
        <v>6338</v>
      </c>
      <c r="AH536" s="16" t="s">
        <v>6339</v>
      </c>
      <c r="AI536" s="16" t="s">
        <v>6340</v>
      </c>
      <c r="AJ536" s="16" t="s">
        <v>6341</v>
      </c>
      <c r="AK536" s="16" t="s">
        <v>6342</v>
      </c>
      <c r="AL536" s="16" t="s">
        <v>6343</v>
      </c>
      <c r="AM536" s="16" t="s">
        <v>6344</v>
      </c>
      <c r="AN536" s="16" t="s">
        <v>6345</v>
      </c>
      <c r="AO536" s="16" t="s">
        <v>6346</v>
      </c>
    </row>
    <row r="537" spans="1:50">
      <c r="A537" s="53">
        <v>721</v>
      </c>
      <c r="B537" s="16" t="s">
        <v>1564</v>
      </c>
      <c r="C537" s="16" t="s">
        <v>6347</v>
      </c>
      <c r="D537" s="16" t="s">
        <v>6348</v>
      </c>
      <c r="E537" s="16">
        <v>2008</v>
      </c>
      <c r="F537" s="16" t="s">
        <v>6349</v>
      </c>
      <c r="G537" s="16" t="s">
        <v>6350</v>
      </c>
      <c r="I537" s="16" t="s">
        <v>6351</v>
      </c>
      <c r="J537" s="16">
        <v>1</v>
      </c>
      <c r="K537" s="16">
        <v>1</v>
      </c>
      <c r="L537" s="16">
        <v>1</v>
      </c>
      <c r="M537" s="16">
        <v>1</v>
      </c>
      <c r="N537" s="16">
        <v>1</v>
      </c>
      <c r="O537" s="16">
        <v>1</v>
      </c>
      <c r="P537" s="16">
        <v>1</v>
      </c>
      <c r="Q537" s="16">
        <v>1</v>
      </c>
      <c r="R537" s="16">
        <v>30</v>
      </c>
      <c r="S537" s="16">
        <v>6</v>
      </c>
      <c r="T537" s="16">
        <v>1</v>
      </c>
      <c r="U537" s="16" t="s">
        <v>6352</v>
      </c>
      <c r="V537" s="16">
        <v>1</v>
      </c>
      <c r="W537" s="16">
        <v>1</v>
      </c>
      <c r="X537" s="16">
        <v>1</v>
      </c>
      <c r="Y537" s="16">
        <v>1</v>
      </c>
      <c r="Z537" s="16">
        <v>1</v>
      </c>
      <c r="AA537" s="16">
        <v>1</v>
      </c>
      <c r="AB537" s="16">
        <v>1</v>
      </c>
      <c r="AC537" s="16">
        <v>1</v>
      </c>
      <c r="AD537" s="16">
        <v>1</v>
      </c>
      <c r="AE537" s="16">
        <v>1</v>
      </c>
      <c r="AF537" s="16">
        <v>1</v>
      </c>
      <c r="AG537" s="16">
        <v>1</v>
      </c>
      <c r="AH537" s="16">
        <v>1</v>
      </c>
      <c r="AI537" s="16">
        <v>1</v>
      </c>
      <c r="AJ537" s="16">
        <v>1</v>
      </c>
      <c r="AK537" s="16">
        <v>1</v>
      </c>
      <c r="AL537" s="16">
        <v>1</v>
      </c>
      <c r="AM537" s="16">
        <v>1</v>
      </c>
      <c r="AN537" s="16">
        <v>11.28</v>
      </c>
      <c r="AO537" s="16">
        <v>10.35</v>
      </c>
    </row>
    <row r="538" spans="1:50">
      <c r="A538" s="11" t="s">
        <v>9</v>
      </c>
    </row>
    <row r="539" spans="1:50">
      <c r="J539" s="16" t="s">
        <v>6353</v>
      </c>
      <c r="K539" s="16" t="s">
        <v>6354</v>
      </c>
      <c r="L539" s="16" t="s">
        <v>6355</v>
      </c>
      <c r="M539" s="16" t="s">
        <v>6356</v>
      </c>
      <c r="N539" s="16" t="s">
        <v>6357</v>
      </c>
      <c r="O539" s="16" t="s">
        <v>6358</v>
      </c>
      <c r="P539" s="16" t="s">
        <v>6359</v>
      </c>
      <c r="Q539" s="16" t="s">
        <v>6360</v>
      </c>
    </row>
    <row r="540" spans="1:50">
      <c r="A540" s="53">
        <v>722</v>
      </c>
      <c r="B540" s="16" t="s">
        <v>6361</v>
      </c>
      <c r="C540" s="16" t="s">
        <v>6362</v>
      </c>
      <c r="D540" s="16" t="s">
        <v>559</v>
      </c>
      <c r="E540" s="16">
        <v>2006</v>
      </c>
      <c r="F540" s="16" t="s">
        <v>6363</v>
      </c>
      <c r="G540" s="16" t="s">
        <v>6364</v>
      </c>
      <c r="I540" s="16" t="s">
        <v>6364</v>
      </c>
      <c r="J540" s="22">
        <v>1</v>
      </c>
      <c r="K540" s="22">
        <v>1</v>
      </c>
      <c r="L540" s="22">
        <v>1</v>
      </c>
      <c r="M540" s="22">
        <v>1</v>
      </c>
      <c r="N540" s="16">
        <v>1</v>
      </c>
      <c r="O540" s="16">
        <v>1</v>
      </c>
      <c r="P540" s="16">
        <v>60</v>
      </c>
      <c r="Q540" s="16">
        <v>10</v>
      </c>
    </row>
    <row r="541" spans="1:50">
      <c r="A541" s="11" t="s">
        <v>9</v>
      </c>
      <c r="J541" s="22"/>
      <c r="K541" s="29"/>
      <c r="L541" s="29"/>
      <c r="M541" s="29"/>
    </row>
    <row r="542" spans="1:50">
      <c r="A542" s="73"/>
      <c r="J542" s="16" t="s">
        <v>6365</v>
      </c>
      <c r="K542" s="16" t="s">
        <v>6366</v>
      </c>
      <c r="L542" s="16" t="s">
        <v>6367</v>
      </c>
      <c r="M542" s="16" t="s">
        <v>6368</v>
      </c>
      <c r="N542" s="16" t="s">
        <v>6369</v>
      </c>
      <c r="O542" s="16" t="s">
        <v>6370</v>
      </c>
      <c r="P542" s="16" t="s">
        <v>6371</v>
      </c>
      <c r="Q542" s="16" t="s">
        <v>6372</v>
      </c>
      <c r="R542" s="16" t="s">
        <v>6373</v>
      </c>
      <c r="S542" s="16" t="s">
        <v>6374</v>
      </c>
    </row>
    <row r="543" spans="1:50">
      <c r="A543" s="62">
        <v>732</v>
      </c>
      <c r="B543" s="16" t="s">
        <v>6375</v>
      </c>
      <c r="C543" s="16" t="s">
        <v>6376</v>
      </c>
      <c r="D543" s="16">
        <v>2006</v>
      </c>
      <c r="E543" s="16">
        <v>2012</v>
      </c>
      <c r="F543" s="16" t="s">
        <v>6377</v>
      </c>
      <c r="G543" s="16" t="s">
        <v>6378</v>
      </c>
      <c r="I543" s="16" t="s">
        <v>6378</v>
      </c>
      <c r="J543" s="16">
        <v>1</v>
      </c>
      <c r="K543" s="16">
        <v>1</v>
      </c>
      <c r="L543" s="16">
        <v>1</v>
      </c>
      <c r="M543" s="16">
        <v>1</v>
      </c>
      <c r="N543" s="16">
        <v>1</v>
      </c>
      <c r="O543" s="16">
        <v>1</v>
      </c>
      <c r="P543" s="16">
        <v>1</v>
      </c>
      <c r="Q543" s="16">
        <v>1</v>
      </c>
      <c r="R543" s="16">
        <v>2.97</v>
      </c>
      <c r="S543" s="16">
        <v>51.74</v>
      </c>
    </row>
    <row r="544" spans="1:50">
      <c r="A544" s="64" t="s">
        <v>9</v>
      </c>
    </row>
    <row r="545" spans="1:45">
      <c r="A545" s="75"/>
      <c r="J545" s="16" t="s">
        <v>6379</v>
      </c>
      <c r="K545" s="16" t="s">
        <v>6380</v>
      </c>
      <c r="L545" s="16" t="s">
        <v>6381</v>
      </c>
      <c r="M545" s="16" t="s">
        <v>6382</v>
      </c>
    </row>
    <row r="546" spans="1:45">
      <c r="A546" s="62">
        <v>732</v>
      </c>
      <c r="B546" s="16" t="s">
        <v>6375</v>
      </c>
      <c r="C546" s="16" t="s">
        <v>6383</v>
      </c>
      <c r="D546" s="16">
        <v>2009</v>
      </c>
      <c r="E546" s="16">
        <v>2012</v>
      </c>
      <c r="F546" s="16" t="s">
        <v>6384</v>
      </c>
      <c r="G546" s="16" t="s">
        <v>6378</v>
      </c>
      <c r="I546" s="16" t="s">
        <v>6378</v>
      </c>
      <c r="J546" s="16">
        <v>1</v>
      </c>
      <c r="K546" s="16">
        <v>1</v>
      </c>
      <c r="L546" s="16">
        <v>1</v>
      </c>
      <c r="M546" s="16">
        <v>1.98</v>
      </c>
    </row>
    <row r="547" spans="1:45">
      <c r="A547" s="64" t="s">
        <v>9</v>
      </c>
      <c r="J547" s="16" t="s">
        <v>6385</v>
      </c>
    </row>
    <row r="548" spans="1:45">
      <c r="A548" s="75"/>
      <c r="J548" s="16" t="s">
        <v>6386</v>
      </c>
      <c r="K548" s="16" t="s">
        <v>6382</v>
      </c>
    </row>
    <row r="549" spans="1:45">
      <c r="A549" s="62">
        <v>732</v>
      </c>
      <c r="B549" s="16" t="s">
        <v>6375</v>
      </c>
      <c r="C549" s="16" t="s">
        <v>6387</v>
      </c>
      <c r="D549" s="16">
        <v>2010</v>
      </c>
      <c r="E549" s="16">
        <v>2012</v>
      </c>
      <c r="F549" s="16" t="s">
        <v>6388</v>
      </c>
      <c r="G549" s="16" t="s">
        <v>6378</v>
      </c>
      <c r="I549" s="16" t="s">
        <v>6378</v>
      </c>
      <c r="J549" s="16">
        <v>1</v>
      </c>
      <c r="K549" s="23">
        <v>0.5</v>
      </c>
    </row>
    <row r="550" spans="1:45">
      <c r="A550" s="64" t="s">
        <v>9</v>
      </c>
    </row>
    <row r="551" spans="1:45">
      <c r="A551" s="75"/>
      <c r="J551" s="16" t="s">
        <v>6389</v>
      </c>
      <c r="K551" s="16" t="s">
        <v>6390</v>
      </c>
      <c r="L551" s="16" t="s">
        <v>6391</v>
      </c>
      <c r="M551" s="16" t="s">
        <v>6392</v>
      </c>
      <c r="N551" s="16" t="s">
        <v>6382</v>
      </c>
    </row>
    <row r="552" spans="1:45">
      <c r="A552" s="62">
        <v>732</v>
      </c>
      <c r="B552" s="16" t="s">
        <v>6375</v>
      </c>
      <c r="C552" s="16" t="s">
        <v>6393</v>
      </c>
      <c r="D552" s="16">
        <v>2010</v>
      </c>
      <c r="E552" s="16">
        <v>2012</v>
      </c>
      <c r="F552" s="16" t="s">
        <v>6394</v>
      </c>
      <c r="G552" s="16" t="s">
        <v>6378</v>
      </c>
      <c r="I552" s="16" t="s">
        <v>6378</v>
      </c>
      <c r="J552" s="16">
        <v>1</v>
      </c>
      <c r="K552" s="16">
        <v>1</v>
      </c>
      <c r="L552" s="16">
        <v>1</v>
      </c>
      <c r="M552" s="16">
        <v>1</v>
      </c>
      <c r="N552" s="16">
        <v>1.61</v>
      </c>
    </row>
    <row r="553" spans="1:45">
      <c r="A553" s="66" t="s">
        <v>9</v>
      </c>
    </row>
    <row r="554" spans="1:45">
      <c r="J554" s="16" t="s">
        <v>6395</v>
      </c>
      <c r="K554" s="16" t="s">
        <v>6396</v>
      </c>
      <c r="L554" s="16" t="s">
        <v>6397</v>
      </c>
      <c r="M554" s="16" t="s">
        <v>6398</v>
      </c>
      <c r="N554" s="16" t="s">
        <v>6399</v>
      </c>
      <c r="O554" s="16" t="s">
        <v>6400</v>
      </c>
      <c r="P554" s="16" t="s">
        <v>6401</v>
      </c>
      <c r="Q554" s="16" t="s">
        <v>6402</v>
      </c>
      <c r="R554" s="16" t="s">
        <v>6403</v>
      </c>
      <c r="S554" s="16" t="s">
        <v>6404</v>
      </c>
      <c r="T554" s="16" t="s">
        <v>6405</v>
      </c>
      <c r="U554" s="16" t="s">
        <v>6406</v>
      </c>
      <c r="V554" s="16" t="s">
        <v>6407</v>
      </c>
      <c r="W554" s="16" t="s">
        <v>6408</v>
      </c>
      <c r="X554" s="16" t="s">
        <v>6409</v>
      </c>
      <c r="Y554" s="16" t="s">
        <v>6410</v>
      </c>
      <c r="Z554" s="16" t="s">
        <v>6411</v>
      </c>
      <c r="AA554" s="16" t="s">
        <v>6412</v>
      </c>
      <c r="AB554" s="16" t="s">
        <v>6413</v>
      </c>
      <c r="AC554" s="16" t="s">
        <v>6391</v>
      </c>
      <c r="AD554" s="16" t="s">
        <v>6414</v>
      </c>
      <c r="AE554" s="16" t="s">
        <v>6415</v>
      </c>
    </row>
    <row r="555" spans="1:45">
      <c r="A555" s="53">
        <v>733</v>
      </c>
      <c r="B555" s="16" t="s">
        <v>6375</v>
      </c>
      <c r="C555" s="16" t="s">
        <v>6416</v>
      </c>
      <c r="D555" s="16">
        <v>2008</v>
      </c>
      <c r="E555" s="16">
        <v>2012</v>
      </c>
      <c r="F555" s="16" t="s">
        <v>6417</v>
      </c>
      <c r="G555" s="16" t="s">
        <v>6418</v>
      </c>
      <c r="J555" s="16">
        <v>1</v>
      </c>
      <c r="K555" s="16">
        <v>1</v>
      </c>
      <c r="L555" s="16">
        <v>1</v>
      </c>
      <c r="M555" s="16">
        <v>1</v>
      </c>
      <c r="N555" s="16">
        <v>1</v>
      </c>
      <c r="O555" s="16">
        <v>1</v>
      </c>
      <c r="P555" s="16">
        <v>1</v>
      </c>
      <c r="Q555" s="16">
        <v>1</v>
      </c>
      <c r="R555" s="16">
        <v>1</v>
      </c>
      <c r="S555" s="16">
        <v>1</v>
      </c>
      <c r="T555" s="16">
        <v>1</v>
      </c>
      <c r="U555" s="16">
        <v>1</v>
      </c>
      <c r="V555" s="16">
        <v>1</v>
      </c>
      <c r="W555" s="16">
        <v>1</v>
      </c>
      <c r="X555" s="16">
        <v>1</v>
      </c>
      <c r="Y555" s="16">
        <v>1</v>
      </c>
      <c r="Z555" s="16">
        <v>1</v>
      </c>
      <c r="AA555" s="16">
        <v>1</v>
      </c>
      <c r="AB555" s="16">
        <v>1</v>
      </c>
      <c r="AC555" s="16">
        <v>1</v>
      </c>
      <c r="AD555" s="16">
        <v>1</v>
      </c>
      <c r="AE555" s="16">
        <v>1</v>
      </c>
    </row>
    <row r="556" spans="1:45">
      <c r="A556" s="11" t="s">
        <v>9</v>
      </c>
    </row>
    <row r="557" spans="1:45">
      <c r="A557" s="73"/>
      <c r="J557" s="16" t="s">
        <v>6419</v>
      </c>
      <c r="K557" s="16" t="s">
        <v>6420</v>
      </c>
      <c r="L557" s="16" t="s">
        <v>6421</v>
      </c>
      <c r="M557" s="16" t="s">
        <v>6422</v>
      </c>
      <c r="N557" s="16" t="s">
        <v>6423</v>
      </c>
      <c r="O557" s="16" t="s">
        <v>6424</v>
      </c>
      <c r="P557" s="16" t="s">
        <v>6425</v>
      </c>
      <c r="Q557" s="16" t="s">
        <v>6426</v>
      </c>
      <c r="R557" s="16" t="s">
        <v>6427</v>
      </c>
      <c r="S557" s="16" t="s">
        <v>6428</v>
      </c>
      <c r="T557" s="16" t="s">
        <v>6429</v>
      </c>
      <c r="U557" s="16" t="s">
        <v>6430</v>
      </c>
      <c r="V557" s="16" t="s">
        <v>6431</v>
      </c>
      <c r="W557" s="16" t="s">
        <v>6432</v>
      </c>
      <c r="X557" s="16" t="s">
        <v>6433</v>
      </c>
      <c r="Y557" s="16" t="s">
        <v>6434</v>
      </c>
      <c r="Z557" s="16" t="s">
        <v>6435</v>
      </c>
      <c r="AA557" s="16" t="s">
        <v>6436</v>
      </c>
      <c r="AB557" s="16" t="s">
        <v>6437</v>
      </c>
      <c r="AC557" s="16" t="s">
        <v>6438</v>
      </c>
      <c r="AD557" s="16" t="s">
        <v>6439</v>
      </c>
      <c r="AE557" s="16" t="s">
        <v>6440</v>
      </c>
      <c r="AF557" s="16" t="s">
        <v>6441</v>
      </c>
      <c r="AG557" s="16" t="s">
        <v>6442</v>
      </c>
      <c r="AH557" s="16" t="s">
        <v>6443</v>
      </c>
      <c r="AI557" s="16" t="s">
        <v>6444</v>
      </c>
      <c r="AJ557" s="16" t="s">
        <v>6445</v>
      </c>
      <c r="AK557" s="16" t="s">
        <v>6446</v>
      </c>
      <c r="AL557" s="16" t="s">
        <v>6447</v>
      </c>
      <c r="AM557" s="16" t="s">
        <v>6448</v>
      </c>
      <c r="AN557" s="16" t="s">
        <v>6449</v>
      </c>
      <c r="AO557" s="16" t="s">
        <v>6450</v>
      </c>
      <c r="AP557" s="16" t="s">
        <v>6451</v>
      </c>
      <c r="AQ557" s="16" t="s">
        <v>6452</v>
      </c>
      <c r="AR557" s="16" t="s">
        <v>6453</v>
      </c>
      <c r="AS557" s="16" t="s">
        <v>6454</v>
      </c>
    </row>
    <row r="558" spans="1:45">
      <c r="A558" s="62">
        <v>734</v>
      </c>
      <c r="B558" s="16" t="s">
        <v>689</v>
      </c>
      <c r="C558" s="16" t="s">
        <v>6455</v>
      </c>
      <c r="D558" s="16" t="s">
        <v>19</v>
      </c>
      <c r="E558" s="16">
        <v>2015</v>
      </c>
      <c r="F558" s="16" t="s">
        <v>6456</v>
      </c>
      <c r="G558" s="16" t="s">
        <v>6457</v>
      </c>
      <c r="H558" s="16" t="s">
        <v>6457</v>
      </c>
      <c r="I558" s="16" t="s">
        <v>6457</v>
      </c>
      <c r="J558" s="16">
        <v>1</v>
      </c>
      <c r="K558" s="16">
        <v>1</v>
      </c>
      <c r="L558" s="16">
        <v>1</v>
      </c>
      <c r="M558" s="16">
        <v>1</v>
      </c>
      <c r="N558" s="16">
        <v>1</v>
      </c>
      <c r="O558" s="16">
        <v>1</v>
      </c>
      <c r="P558" s="16">
        <v>1</v>
      </c>
      <c r="Q558" s="16">
        <v>1</v>
      </c>
      <c r="R558" s="16">
        <v>1</v>
      </c>
      <c r="S558" s="16">
        <v>1</v>
      </c>
      <c r="T558" s="16">
        <v>1</v>
      </c>
      <c r="U558" s="16">
        <v>1</v>
      </c>
      <c r="V558" s="16">
        <v>1</v>
      </c>
      <c r="W558" s="16">
        <v>1</v>
      </c>
      <c r="X558" s="16">
        <v>1</v>
      </c>
      <c r="Y558" s="16">
        <v>1</v>
      </c>
      <c r="Z558" s="16">
        <v>1</v>
      </c>
      <c r="AA558" s="16">
        <v>1</v>
      </c>
      <c r="AB558" s="16">
        <v>1</v>
      </c>
      <c r="AC558" s="16">
        <v>1</v>
      </c>
      <c r="AD558" s="16">
        <v>1</v>
      </c>
      <c r="AE558" s="16">
        <v>1</v>
      </c>
      <c r="AF558" s="16">
        <v>1</v>
      </c>
      <c r="AG558" s="16">
        <v>1</v>
      </c>
      <c r="AH558" s="16">
        <v>1</v>
      </c>
      <c r="AI558" s="16">
        <v>1</v>
      </c>
      <c r="AJ558" s="16">
        <v>1</v>
      </c>
      <c r="AK558" s="16">
        <v>1</v>
      </c>
      <c r="AL558" s="16">
        <v>1</v>
      </c>
      <c r="AM558" s="16">
        <v>1</v>
      </c>
      <c r="AN558" s="16">
        <v>1</v>
      </c>
      <c r="AO558" s="24">
        <v>185450</v>
      </c>
      <c r="AP558" s="24">
        <v>1281970</v>
      </c>
      <c r="AQ558" s="24">
        <v>1137140</v>
      </c>
      <c r="AR558" s="24">
        <v>1388120</v>
      </c>
      <c r="AS558" s="24">
        <v>5162667</v>
      </c>
    </row>
    <row r="559" spans="1:45">
      <c r="A559" s="64" t="s">
        <v>9</v>
      </c>
    </row>
    <row r="560" spans="1:45">
      <c r="A560" s="75"/>
      <c r="J560" s="16" t="s">
        <v>6458</v>
      </c>
      <c r="K560" s="16" t="s">
        <v>6459</v>
      </c>
      <c r="L560" s="16" t="s">
        <v>6460</v>
      </c>
      <c r="N560" s="16" t="s">
        <v>6461</v>
      </c>
      <c r="O560" s="16" t="s">
        <v>6462</v>
      </c>
    </row>
    <row r="561" spans="1:15">
      <c r="A561" s="62">
        <v>734</v>
      </c>
      <c r="B561" s="16" t="s">
        <v>689</v>
      </c>
      <c r="C561" s="16" t="s">
        <v>6463</v>
      </c>
      <c r="D561" s="16" t="s">
        <v>2550</v>
      </c>
      <c r="E561" s="16">
        <v>2015</v>
      </c>
      <c r="F561" s="16" t="s">
        <v>6464</v>
      </c>
      <c r="G561" s="16" t="s">
        <v>6465</v>
      </c>
      <c r="H561" s="16" t="s">
        <v>6465</v>
      </c>
      <c r="J561" s="16">
        <v>1</v>
      </c>
      <c r="K561" s="16">
        <v>8</v>
      </c>
      <c r="M561" s="16">
        <v>1</v>
      </c>
      <c r="N561" s="16">
        <v>1</v>
      </c>
      <c r="O561" s="16">
        <v>1</v>
      </c>
    </row>
    <row r="562" spans="1:15">
      <c r="A562" s="64" t="s">
        <v>9</v>
      </c>
    </row>
    <row r="563" spans="1:15">
      <c r="A563" s="75"/>
      <c r="J563" s="16" t="s">
        <v>6466</v>
      </c>
      <c r="K563" s="16" t="s">
        <v>6467</v>
      </c>
    </row>
    <row r="564" spans="1:15">
      <c r="A564" s="62">
        <v>734</v>
      </c>
      <c r="B564" s="16" t="s">
        <v>689</v>
      </c>
      <c r="C564" s="16" t="s">
        <v>6468</v>
      </c>
      <c r="D564" s="16" t="s">
        <v>5965</v>
      </c>
      <c r="E564" s="16">
        <v>2015</v>
      </c>
      <c r="F564" s="16" t="s">
        <v>6469</v>
      </c>
      <c r="G564" s="16" t="s">
        <v>6465</v>
      </c>
      <c r="J564" s="16">
        <v>1</v>
      </c>
      <c r="K564" s="16">
        <v>1</v>
      </c>
    </row>
    <row r="565" spans="1:15">
      <c r="A565" s="64" t="s">
        <v>9</v>
      </c>
    </row>
    <row r="566" spans="1:15">
      <c r="A566" s="75"/>
      <c r="J566" s="16" t="s">
        <v>6470</v>
      </c>
    </row>
    <row r="567" spans="1:15">
      <c r="A567" s="62">
        <v>734</v>
      </c>
      <c r="B567" s="16" t="s">
        <v>689</v>
      </c>
      <c r="C567" s="16" t="s">
        <v>6471</v>
      </c>
      <c r="D567" s="16" t="s">
        <v>2422</v>
      </c>
      <c r="E567" s="16">
        <v>2015</v>
      </c>
      <c r="F567" s="16" t="s">
        <v>6472</v>
      </c>
      <c r="G567" s="16" t="s">
        <v>6465</v>
      </c>
      <c r="J567" s="16">
        <v>1</v>
      </c>
    </row>
    <row r="568" spans="1:15">
      <c r="A568" s="64" t="s">
        <v>9</v>
      </c>
    </row>
    <row r="569" spans="1:15">
      <c r="A569" s="75"/>
      <c r="J569" s="16" t="s">
        <v>6473</v>
      </c>
    </row>
    <row r="570" spans="1:15">
      <c r="A570" s="62">
        <v>734</v>
      </c>
      <c r="B570" s="16" t="s">
        <v>689</v>
      </c>
      <c r="C570" s="16" t="s">
        <v>6474</v>
      </c>
      <c r="D570" s="16" t="s">
        <v>25</v>
      </c>
      <c r="E570" s="16">
        <v>2015</v>
      </c>
      <c r="F570" s="16" t="s">
        <v>6475</v>
      </c>
      <c r="G570" s="16" t="s">
        <v>6465</v>
      </c>
      <c r="J570" s="16">
        <v>1</v>
      </c>
    </row>
    <row r="571" spans="1:15">
      <c r="A571" s="64" t="s">
        <v>9</v>
      </c>
    </row>
    <row r="572" spans="1:15">
      <c r="A572" s="75"/>
      <c r="J572" s="16" t="s">
        <v>6476</v>
      </c>
    </row>
    <row r="573" spans="1:15">
      <c r="A573" s="62">
        <v>734</v>
      </c>
      <c r="B573" s="16" t="s">
        <v>689</v>
      </c>
      <c r="C573" s="16" t="s">
        <v>6477</v>
      </c>
      <c r="D573" s="16" t="s">
        <v>84</v>
      </c>
      <c r="E573" s="16">
        <v>2015</v>
      </c>
      <c r="F573" s="16" t="s">
        <v>6478</v>
      </c>
      <c r="G573" s="16" t="s">
        <v>6465</v>
      </c>
      <c r="J573" s="16">
        <v>1</v>
      </c>
    </row>
    <row r="574" spans="1:15">
      <c r="A574" s="64" t="s">
        <v>9</v>
      </c>
    </row>
    <row r="575" spans="1:15">
      <c r="A575" s="75"/>
    </row>
    <row r="576" spans="1:15">
      <c r="A576" s="62">
        <v>734</v>
      </c>
      <c r="B576" s="16" t="s">
        <v>689</v>
      </c>
      <c r="C576" s="16" t="s">
        <v>6479</v>
      </c>
      <c r="D576" s="16" t="s">
        <v>3463</v>
      </c>
      <c r="E576" s="16">
        <v>2015</v>
      </c>
      <c r="F576" s="16" t="s">
        <v>6480</v>
      </c>
    </row>
    <row r="577" spans="1:264">
      <c r="A577" s="66" t="s">
        <v>9</v>
      </c>
    </row>
    <row r="578" spans="1:264">
      <c r="J578" s="16" t="s">
        <v>6481</v>
      </c>
      <c r="K578" s="16" t="s">
        <v>6482</v>
      </c>
      <c r="L578" s="16" t="s">
        <v>6483</v>
      </c>
      <c r="M578" s="16" t="s">
        <v>6484</v>
      </c>
      <c r="N578" s="16" t="s">
        <v>6485</v>
      </c>
      <c r="O578" s="16" t="s">
        <v>6486</v>
      </c>
      <c r="P578" s="16" t="s">
        <v>6487</v>
      </c>
      <c r="Q578" s="16" t="s">
        <v>6488</v>
      </c>
      <c r="R578" s="16" t="s">
        <v>6489</v>
      </c>
    </row>
    <row r="579" spans="1:264">
      <c r="A579" s="53">
        <v>851</v>
      </c>
      <c r="B579" s="16" t="s">
        <v>6490</v>
      </c>
      <c r="C579" s="16" t="s">
        <v>6491</v>
      </c>
      <c r="D579" s="16" t="s">
        <v>26</v>
      </c>
      <c r="E579" s="16">
        <v>2014</v>
      </c>
      <c r="F579" s="16" t="s">
        <v>6492</v>
      </c>
      <c r="G579" s="16" t="s">
        <v>6493</v>
      </c>
      <c r="J579" s="16">
        <v>97.2</v>
      </c>
      <c r="K579" s="16">
        <v>68.8</v>
      </c>
      <c r="L579" s="16">
        <v>8</v>
      </c>
      <c r="M579" s="16">
        <v>53.6</v>
      </c>
      <c r="N579" s="16">
        <v>166</v>
      </c>
      <c r="O579" s="16">
        <v>127</v>
      </c>
      <c r="P579" s="16">
        <v>69</v>
      </c>
      <c r="Q579" s="16">
        <v>54</v>
      </c>
      <c r="R579" s="16">
        <v>166</v>
      </c>
    </row>
    <row r="580" spans="1:264">
      <c r="A580" s="11" t="s">
        <v>9</v>
      </c>
    </row>
    <row r="581" spans="1:264">
      <c r="A581" s="54"/>
      <c r="J581" s="16" t="s">
        <v>6494</v>
      </c>
      <c r="K581" s="16" t="s">
        <v>6495</v>
      </c>
      <c r="L581" s="16" t="s">
        <v>6496</v>
      </c>
      <c r="M581" s="16" t="s">
        <v>6497</v>
      </c>
      <c r="N581" s="16" t="s">
        <v>6498</v>
      </c>
      <c r="DU581" s="23"/>
      <c r="DV581" s="23"/>
      <c r="DW581" s="23"/>
      <c r="DX581" s="23"/>
      <c r="DY581" s="23"/>
      <c r="DZ581" s="23"/>
      <c r="EA581" s="23"/>
      <c r="EB581" s="23"/>
      <c r="EC581" s="23"/>
      <c r="ED581" s="23"/>
      <c r="EE581" s="23"/>
      <c r="EF581" s="23"/>
      <c r="EG581" s="23"/>
      <c r="EH581" s="23"/>
      <c r="EI581" s="23"/>
      <c r="EJ581" s="23"/>
      <c r="EK581" s="23"/>
      <c r="EL581" s="23"/>
      <c r="EM581" s="23"/>
      <c r="EN581" s="23"/>
      <c r="EO581" s="23"/>
      <c r="EP581" s="23"/>
      <c r="EQ581" s="23"/>
      <c r="ER581" s="23"/>
      <c r="ES581" s="23"/>
      <c r="ET581" s="23"/>
      <c r="EU581" s="23"/>
      <c r="EV581" s="23"/>
      <c r="EW581" s="23"/>
      <c r="EX581" s="23"/>
      <c r="EY581" s="23"/>
      <c r="EZ581" s="23"/>
      <c r="FA581" s="23"/>
      <c r="FB581" s="23"/>
      <c r="FC581" s="23"/>
      <c r="FD581" s="23"/>
      <c r="FE581" s="23"/>
      <c r="FF581" s="23"/>
      <c r="FG581" s="23"/>
      <c r="FH581" s="23"/>
      <c r="FI581" s="23"/>
      <c r="FJ581" s="23"/>
      <c r="FK581" s="23"/>
      <c r="FL581" s="23"/>
      <c r="FM581" s="23"/>
      <c r="FN581" s="23"/>
      <c r="FO581" s="23"/>
      <c r="FP581" s="23"/>
      <c r="FQ581" s="23"/>
      <c r="FR581" s="23"/>
      <c r="FS581" s="23"/>
      <c r="FT581" s="23"/>
      <c r="FU581" s="23"/>
      <c r="FV581" s="23"/>
      <c r="FW581" s="23"/>
      <c r="FX581" s="23"/>
      <c r="GA581" s="23"/>
      <c r="GB581" s="23"/>
      <c r="GC581" s="23"/>
      <c r="GD581" s="23"/>
      <c r="GE581" s="23"/>
      <c r="GF581" s="23"/>
      <c r="GG581" s="23"/>
      <c r="GH581" s="23"/>
      <c r="GI581" s="23"/>
      <c r="GJ581" s="23"/>
      <c r="GK581" s="23"/>
      <c r="GL581" s="23"/>
      <c r="GM581" s="23"/>
      <c r="GN581" s="23"/>
      <c r="GO581" s="23"/>
      <c r="GP581" s="23"/>
      <c r="GQ581" s="23"/>
      <c r="GR581" s="23"/>
      <c r="GS581" s="23"/>
      <c r="GT581" s="23"/>
      <c r="GU581" s="23"/>
      <c r="GV581" s="23"/>
      <c r="GW581" s="23"/>
      <c r="GX581" s="23"/>
      <c r="GY581" s="23"/>
      <c r="GZ581" s="23"/>
      <c r="HA581" s="23"/>
      <c r="HB581" s="23"/>
      <c r="HC581" s="23"/>
      <c r="HD581" s="23"/>
      <c r="HE581" s="23"/>
      <c r="HF581" s="23"/>
      <c r="HG581" s="23"/>
      <c r="HH581" s="23"/>
      <c r="HI581" s="23"/>
      <c r="HJ581" s="23"/>
      <c r="HK581" s="23"/>
      <c r="HL581" s="23"/>
      <c r="HM581" s="23"/>
      <c r="HN581" s="23"/>
      <c r="HO581" s="23"/>
      <c r="HP581" s="23"/>
      <c r="HQ581" s="23"/>
      <c r="HR581" s="23"/>
      <c r="HS581" s="23"/>
      <c r="HT581" s="23"/>
      <c r="HU581" s="23"/>
      <c r="HV581" s="23"/>
      <c r="HW581" s="23"/>
      <c r="HX581" s="23"/>
      <c r="HY581" s="23"/>
      <c r="HZ581" s="23"/>
      <c r="IA581" s="23"/>
      <c r="IB581" s="23"/>
      <c r="IC581" s="23"/>
      <c r="ID581" s="23"/>
      <c r="IE581" s="23"/>
      <c r="IF581" s="23"/>
      <c r="IG581" s="23"/>
      <c r="IH581" s="23"/>
      <c r="II581" s="23"/>
      <c r="IJ581" s="23"/>
      <c r="IK581" s="23"/>
      <c r="IL581" s="23"/>
    </row>
    <row r="582" spans="1:264">
      <c r="A582" s="69">
        <v>855</v>
      </c>
      <c r="B582" s="70"/>
      <c r="C582" s="105" t="s">
        <v>6499</v>
      </c>
      <c r="D582" s="70" t="s">
        <v>660</v>
      </c>
      <c r="E582" s="70"/>
      <c r="F582" s="70" t="s">
        <v>6500</v>
      </c>
      <c r="G582" s="70" t="s">
        <v>6501</v>
      </c>
      <c r="H582" s="70"/>
      <c r="I582" s="70"/>
      <c r="J582" s="16">
        <v>1</v>
      </c>
      <c r="K582" s="16">
        <v>1</v>
      </c>
      <c r="L582" s="16">
        <v>1</v>
      </c>
      <c r="M582" s="24">
        <v>1</v>
      </c>
      <c r="N582" s="24">
        <v>50</v>
      </c>
      <c r="O582" s="24"/>
      <c r="P582" s="24"/>
      <c r="Q582" s="24"/>
      <c r="R582" s="24"/>
      <c r="S582" s="24"/>
      <c r="T582" s="24"/>
      <c r="U582" s="24"/>
      <c r="V582" s="24"/>
      <c r="W582" s="24"/>
      <c r="X582" s="24"/>
      <c r="Y582" s="24"/>
      <c r="Z582" s="24"/>
      <c r="AA582" s="24"/>
      <c r="AB582" s="24"/>
      <c r="AC582" s="24"/>
      <c r="AD582" s="24"/>
      <c r="AE582" s="24"/>
      <c r="AF582" s="24"/>
      <c r="AG582" s="24"/>
      <c r="AH582" s="24"/>
      <c r="AI582" s="24"/>
      <c r="AT582" s="24"/>
      <c r="BM582" s="24"/>
      <c r="BZ582" s="24"/>
      <c r="CA582" s="24"/>
      <c r="CD582" s="24"/>
      <c r="CM582" s="24"/>
      <c r="CO582" s="24"/>
      <c r="CP582" s="24"/>
      <c r="CQ582" s="24"/>
      <c r="CR582" s="24"/>
      <c r="CS582" s="24"/>
      <c r="CT582" s="24"/>
      <c r="CU582" s="24"/>
      <c r="CV582" s="24"/>
      <c r="CW582" s="24"/>
      <c r="CX582" s="24"/>
      <c r="CY582" s="24"/>
      <c r="CZ582" s="24"/>
      <c r="DA582" s="24"/>
      <c r="DB582" s="24"/>
      <c r="DC582" s="24"/>
      <c r="DD582" s="24"/>
      <c r="DE582" s="24"/>
      <c r="DF582" s="24"/>
      <c r="DG582" s="24"/>
      <c r="DH582" s="24"/>
      <c r="DI582" s="24"/>
      <c r="DJ582" s="24"/>
      <c r="DK582" s="24"/>
      <c r="DL582" s="24"/>
      <c r="DM582" s="24"/>
      <c r="DN582" s="24"/>
      <c r="DO582" s="24"/>
      <c r="DP582" s="24"/>
      <c r="DQ582" s="24"/>
      <c r="DR582" s="24"/>
      <c r="DS582" s="24"/>
      <c r="DT582" s="24"/>
      <c r="DU582" s="23"/>
      <c r="DV582" s="34"/>
      <c r="DW582" s="24"/>
      <c r="DX582" s="34"/>
      <c r="DY582" s="23"/>
      <c r="DZ582" s="23"/>
      <c r="EA582" s="23"/>
      <c r="EB582" s="23"/>
      <c r="EC582" s="23"/>
      <c r="ED582" s="23"/>
      <c r="EE582" s="23"/>
      <c r="EF582" s="23"/>
      <c r="EG582" s="23"/>
      <c r="EH582" s="23"/>
      <c r="EI582" s="23"/>
      <c r="EJ582" s="23"/>
      <c r="EK582" s="23"/>
      <c r="EL582" s="23"/>
      <c r="EM582" s="23"/>
      <c r="EN582" s="23"/>
      <c r="EO582" s="23"/>
      <c r="EP582" s="23"/>
      <c r="EQ582" s="23"/>
      <c r="ER582" s="23"/>
      <c r="ES582" s="23"/>
      <c r="ET582" s="23"/>
      <c r="EU582" s="23"/>
      <c r="EV582" s="23"/>
      <c r="EW582" s="23"/>
      <c r="EX582" s="23"/>
      <c r="EY582" s="23"/>
      <c r="EZ582" s="23"/>
      <c r="FA582" s="24"/>
      <c r="FB582" s="24"/>
      <c r="FC582" s="24"/>
      <c r="FD582" s="24"/>
      <c r="FE582" s="23"/>
      <c r="FF582" s="24"/>
      <c r="FG582" s="24"/>
      <c r="FH582" s="24"/>
      <c r="FI582" s="24"/>
      <c r="FJ582" s="24"/>
      <c r="FK582" s="24"/>
      <c r="FL582" s="24"/>
      <c r="FM582" s="24"/>
      <c r="FN582" s="24"/>
      <c r="FO582" s="24"/>
      <c r="FP582" s="24"/>
      <c r="FQ582" s="24"/>
      <c r="FR582" s="24"/>
      <c r="FS582" s="24"/>
      <c r="FT582" s="24"/>
      <c r="FU582" s="24"/>
      <c r="FV582" s="24"/>
      <c r="FW582" s="24"/>
      <c r="FX582" s="24"/>
      <c r="FY582" s="24"/>
      <c r="FZ582" s="24"/>
      <c r="GA582" s="24"/>
      <c r="GB582" s="24"/>
      <c r="GC582" s="24"/>
      <c r="GD582" s="24"/>
      <c r="GE582" s="24"/>
      <c r="GF582" s="24"/>
      <c r="GG582" s="24"/>
      <c r="GH582" s="24"/>
      <c r="GI582" s="24"/>
      <c r="GJ582" s="24"/>
      <c r="GK582" s="24"/>
      <c r="GL582" s="24"/>
      <c r="GM582" s="24"/>
      <c r="GN582" s="24"/>
      <c r="GO582" s="24"/>
      <c r="GP582" s="24"/>
      <c r="GQ582" s="24"/>
      <c r="GR582" s="24"/>
      <c r="GS582" s="24"/>
      <c r="GT582" s="24"/>
      <c r="GU582" s="24"/>
      <c r="GV582" s="24"/>
      <c r="GW582" s="24"/>
      <c r="GX582" s="24"/>
      <c r="GY582" s="24"/>
      <c r="GZ582" s="24"/>
      <c r="HA582" s="24"/>
      <c r="HB582" s="24"/>
      <c r="HC582" s="24"/>
      <c r="HD582" s="24"/>
      <c r="HE582" s="24"/>
      <c r="HF582" s="24"/>
      <c r="HG582" s="24"/>
      <c r="HH582" s="24"/>
      <c r="HI582" s="24"/>
      <c r="HJ582" s="24"/>
      <c r="HK582" s="24"/>
      <c r="HL582" s="24"/>
      <c r="HM582" s="24"/>
      <c r="HN582" s="24"/>
      <c r="HO582" s="24"/>
      <c r="HP582" s="24"/>
      <c r="HQ582" s="24"/>
      <c r="HR582" s="24"/>
      <c r="HS582" s="24"/>
      <c r="HT582" s="24"/>
      <c r="HU582" s="24"/>
      <c r="HV582" s="24"/>
      <c r="HW582" s="24"/>
      <c r="HX582" s="24"/>
      <c r="HY582" s="24"/>
      <c r="HZ582" s="24"/>
      <c r="IA582" s="24"/>
      <c r="IB582" s="24"/>
      <c r="IC582" s="24"/>
      <c r="ID582" s="24"/>
      <c r="IE582" s="24"/>
      <c r="IF582" s="24"/>
      <c r="IG582" s="24"/>
      <c r="IH582" s="24"/>
      <c r="II582" s="24"/>
      <c r="IJ582" s="24"/>
      <c r="IK582" s="24"/>
      <c r="IL582" s="24"/>
      <c r="IM582" s="24"/>
      <c r="IN582" s="71"/>
      <c r="IO582" s="34"/>
      <c r="IP582" s="24"/>
      <c r="IQ582" s="24"/>
      <c r="IR582" s="24"/>
      <c r="IS582" s="24"/>
      <c r="IT582" s="24"/>
      <c r="IU582" s="24"/>
      <c r="IV582" s="24"/>
      <c r="IW582" s="24"/>
      <c r="IX582" s="24"/>
      <c r="IY582" s="34"/>
      <c r="JA582" s="34"/>
      <c r="JD582" s="24"/>
    </row>
    <row r="583" spans="1:264">
      <c r="A583" s="11" t="s">
        <v>9</v>
      </c>
      <c r="J583" s="16" t="s">
        <v>6502</v>
      </c>
      <c r="K583" s="16" t="s">
        <v>6502</v>
      </c>
      <c r="L583" s="16" t="s">
        <v>6502</v>
      </c>
      <c r="M583" s="16" t="s">
        <v>6502</v>
      </c>
      <c r="N583" s="16" t="s">
        <v>6502</v>
      </c>
      <c r="DU583" s="23"/>
      <c r="DV583" s="23"/>
      <c r="DW583" s="23"/>
      <c r="DX583" s="23"/>
      <c r="DY583" s="23"/>
      <c r="DZ583" s="23"/>
      <c r="EA583" s="23"/>
      <c r="EB583" s="23"/>
      <c r="EC583" s="23"/>
      <c r="ED583" s="23"/>
      <c r="EE583" s="23"/>
      <c r="EF583" s="23"/>
      <c r="EG583" s="23"/>
      <c r="EH583" s="23"/>
      <c r="EI583" s="23"/>
      <c r="EJ583" s="23"/>
      <c r="EK583" s="23"/>
      <c r="EL583" s="23"/>
      <c r="EM583" s="23"/>
      <c r="EN583" s="23"/>
      <c r="EO583" s="23"/>
      <c r="EP583" s="23"/>
      <c r="EQ583" s="23"/>
      <c r="ER583" s="23"/>
      <c r="ES583" s="23"/>
      <c r="ET583" s="23"/>
      <c r="EU583" s="23"/>
      <c r="EV583" s="23"/>
      <c r="EW583" s="23"/>
      <c r="EX583" s="23"/>
      <c r="EY583" s="23"/>
      <c r="EZ583" s="23"/>
      <c r="FA583" s="23"/>
      <c r="FB583" s="23"/>
      <c r="FC583" s="23"/>
      <c r="FD583" s="23"/>
      <c r="FE583" s="23"/>
      <c r="FF583" s="23"/>
      <c r="FG583" s="23"/>
      <c r="IN583" s="23"/>
    </row>
    <row r="584" spans="1:264">
      <c r="A584" s="54"/>
      <c r="X584" s="71"/>
      <c r="AB584" s="71"/>
      <c r="DU584" s="23"/>
      <c r="DV584" s="23"/>
      <c r="DW584" s="23"/>
      <c r="DX584" s="23"/>
      <c r="DY584" s="23"/>
      <c r="DZ584" s="23"/>
      <c r="EA584" s="23"/>
      <c r="EB584" s="23"/>
      <c r="EC584" s="23"/>
      <c r="ED584" s="23"/>
      <c r="EE584" s="23"/>
      <c r="EF584" s="23"/>
      <c r="EG584" s="23"/>
      <c r="EH584" s="23"/>
      <c r="EI584" s="23"/>
      <c r="EJ584" s="23"/>
      <c r="EK584" s="23"/>
      <c r="EL584" s="23"/>
      <c r="EM584" s="23"/>
      <c r="EN584" s="23"/>
      <c r="EO584" s="23"/>
      <c r="EP584" s="23"/>
      <c r="EQ584" s="23"/>
      <c r="ER584" s="23"/>
      <c r="ES584" s="23"/>
      <c r="ET584" s="23"/>
      <c r="EU584" s="23"/>
      <c r="EV584" s="23"/>
      <c r="EW584" s="23"/>
      <c r="EX584" s="23"/>
      <c r="EY584" s="23"/>
      <c r="EZ584" s="23"/>
      <c r="FA584" s="23"/>
      <c r="FB584" s="23"/>
      <c r="FC584" s="23"/>
      <c r="FD584" s="23"/>
      <c r="FE584" s="23"/>
      <c r="FF584" s="23"/>
      <c r="FG584" s="23"/>
    </row>
    <row r="585" spans="1:264">
      <c r="A585" s="53">
        <v>856</v>
      </c>
      <c r="C585" s="16" t="s">
        <v>6503</v>
      </c>
      <c r="D585" s="16" t="s">
        <v>235</v>
      </c>
      <c r="F585" s="16" t="s">
        <v>6504</v>
      </c>
      <c r="G585" s="70" t="s">
        <v>6505</v>
      </c>
      <c r="DU585" s="23"/>
      <c r="DV585" s="23"/>
      <c r="DW585" s="23"/>
      <c r="DX585" s="23"/>
      <c r="DY585" s="23"/>
      <c r="DZ585" s="23"/>
      <c r="EA585" s="23"/>
      <c r="EB585" s="23"/>
      <c r="EC585" s="23"/>
      <c r="ED585" s="23"/>
      <c r="EE585" s="23"/>
      <c r="EF585" s="23"/>
      <c r="EG585" s="23"/>
      <c r="EH585" s="23"/>
      <c r="EI585" s="23"/>
      <c r="EJ585" s="23"/>
      <c r="EK585" s="23"/>
      <c r="EL585" s="23"/>
      <c r="EM585" s="23"/>
      <c r="EN585" s="23"/>
      <c r="EO585" s="23"/>
      <c r="EP585" s="23"/>
      <c r="EQ585" s="23"/>
      <c r="ER585" s="23"/>
      <c r="ES585" s="23"/>
      <c r="ET585" s="23"/>
      <c r="EU585" s="23"/>
      <c r="EV585" s="23"/>
      <c r="EW585" s="23"/>
      <c r="EX585" s="23"/>
      <c r="EY585" s="23"/>
      <c r="EZ585" s="23"/>
      <c r="FA585" s="23"/>
      <c r="FB585" s="23"/>
      <c r="FC585" s="23"/>
      <c r="FD585" s="23"/>
      <c r="FE585" s="23"/>
      <c r="FF585" s="23"/>
      <c r="FG585" s="23"/>
    </row>
    <row r="586" spans="1:264">
      <c r="A586" s="11" t="s">
        <v>9</v>
      </c>
      <c r="I586" s="71"/>
      <c r="DU586" s="23"/>
      <c r="DV586" s="23"/>
      <c r="DW586" s="23"/>
      <c r="DX586" s="23"/>
      <c r="DY586" s="23"/>
      <c r="DZ586" s="23"/>
      <c r="EA586" s="23"/>
      <c r="EB586" s="23"/>
      <c r="EC586" s="23"/>
      <c r="ED586" s="23"/>
      <c r="EE586" s="23"/>
      <c r="EF586" s="23"/>
      <c r="EG586" s="23"/>
      <c r="EH586" s="23"/>
      <c r="EI586" s="23"/>
      <c r="EJ586" s="23"/>
      <c r="EK586" s="23"/>
      <c r="EL586" s="23"/>
      <c r="EM586" s="23"/>
      <c r="EN586" s="23"/>
      <c r="EO586" s="23"/>
      <c r="EP586" s="23"/>
      <c r="EQ586" s="23"/>
      <c r="ER586" s="23"/>
      <c r="ES586" s="23"/>
      <c r="ET586" s="23"/>
      <c r="EU586" s="23"/>
      <c r="EV586" s="23"/>
      <c r="EW586" s="23"/>
      <c r="EX586" s="23"/>
      <c r="EY586" s="23"/>
      <c r="EZ586" s="23"/>
      <c r="FA586" s="23"/>
      <c r="FB586" s="23"/>
      <c r="FC586" s="23"/>
      <c r="FD586" s="23"/>
      <c r="FE586" s="23"/>
      <c r="FF586" s="23"/>
      <c r="FG586" s="23"/>
    </row>
    <row r="587" spans="1:264">
      <c r="A587" s="54"/>
      <c r="J587" s="16" t="s">
        <v>6506</v>
      </c>
      <c r="K587" s="16" t="s">
        <v>6507</v>
      </c>
      <c r="L587" s="16" t="s">
        <v>6508</v>
      </c>
      <c r="M587" s="16" t="s">
        <v>6508</v>
      </c>
      <c r="N587" s="16" t="s">
        <v>6509</v>
      </c>
      <c r="O587" s="16" t="s">
        <v>6509</v>
      </c>
      <c r="P587" s="16" t="s">
        <v>6510</v>
      </c>
      <c r="Q587" s="16" t="s">
        <v>6510</v>
      </c>
      <c r="R587" s="16" t="s">
        <v>6511</v>
      </c>
      <c r="S587" s="16" t="s">
        <v>6512</v>
      </c>
      <c r="T587" s="16" t="s">
        <v>6513</v>
      </c>
      <c r="U587" s="16" t="s">
        <v>6514</v>
      </c>
      <c r="V587" s="16" t="s">
        <v>6515</v>
      </c>
      <c r="W587" s="16" t="s">
        <v>6516</v>
      </c>
      <c r="X587" s="16" t="s">
        <v>6517</v>
      </c>
      <c r="Y587" s="16" t="s">
        <v>6518</v>
      </c>
      <c r="Z587" s="16" t="s">
        <v>6519</v>
      </c>
      <c r="DU587" s="23"/>
      <c r="DV587" s="23"/>
      <c r="DW587" s="23"/>
      <c r="DX587" s="23"/>
      <c r="DY587" s="23"/>
      <c r="DZ587" s="23"/>
      <c r="EA587" s="23"/>
      <c r="EB587" s="23"/>
      <c r="EC587" s="23"/>
      <c r="ED587" s="23"/>
      <c r="EE587" s="23"/>
      <c r="EF587" s="23"/>
      <c r="EG587" s="23"/>
      <c r="EH587" s="23"/>
      <c r="EI587" s="23"/>
      <c r="EJ587" s="23"/>
      <c r="EK587" s="23"/>
      <c r="EL587" s="23"/>
      <c r="EM587" s="23"/>
      <c r="EN587" s="23"/>
      <c r="EO587" s="23"/>
      <c r="EP587" s="23"/>
      <c r="EQ587" s="23"/>
      <c r="ER587" s="23"/>
      <c r="ES587" s="23"/>
      <c r="ET587" s="23"/>
      <c r="EU587" s="23"/>
      <c r="EV587" s="23"/>
      <c r="EW587" s="23"/>
      <c r="EX587" s="23"/>
      <c r="EY587" s="23"/>
      <c r="EZ587" s="23"/>
      <c r="FA587" s="23"/>
      <c r="FB587" s="23"/>
      <c r="FC587" s="23"/>
      <c r="FD587" s="23"/>
      <c r="FE587" s="23"/>
      <c r="FF587" s="23"/>
      <c r="FG587" s="23"/>
    </row>
    <row r="588" spans="1:264">
      <c r="A588" s="53">
        <v>857</v>
      </c>
      <c r="C588" s="16" t="s">
        <v>6520</v>
      </c>
      <c r="D588" s="16" t="s">
        <v>338</v>
      </c>
      <c r="F588" s="16" t="s">
        <v>6521</v>
      </c>
      <c r="G588" s="70" t="s">
        <v>6522</v>
      </c>
      <c r="J588" s="16">
        <v>30</v>
      </c>
      <c r="K588" s="71">
        <v>1000</v>
      </c>
      <c r="L588" s="16">
        <v>4.0999999999999996</v>
      </c>
      <c r="M588" s="52">
        <v>3.3</v>
      </c>
      <c r="N588" s="52">
        <v>0.8</v>
      </c>
      <c r="O588" s="52">
        <v>0.3</v>
      </c>
      <c r="P588" s="52">
        <v>4.9000000000000004</v>
      </c>
      <c r="Q588" s="52">
        <v>3.6</v>
      </c>
      <c r="R588" s="52">
        <v>1</v>
      </c>
      <c r="S588" s="52">
        <v>1</v>
      </c>
      <c r="T588" s="52">
        <v>1</v>
      </c>
      <c r="U588" s="52">
        <v>1</v>
      </c>
      <c r="V588" s="52">
        <v>1</v>
      </c>
      <c r="W588" s="52">
        <v>1</v>
      </c>
      <c r="X588" s="52">
        <v>1</v>
      </c>
      <c r="Y588" s="52">
        <v>1</v>
      </c>
      <c r="Z588" s="52">
        <v>1</v>
      </c>
      <c r="DU588" s="23"/>
      <c r="DV588" s="23"/>
      <c r="DW588" s="23"/>
      <c r="DX588" s="23"/>
      <c r="DY588" s="23"/>
      <c r="DZ588" s="23"/>
      <c r="EA588" s="23"/>
      <c r="EB588" s="23"/>
      <c r="EC588" s="23"/>
      <c r="ED588" s="23"/>
      <c r="EE588" s="23"/>
      <c r="EF588" s="23"/>
      <c r="EG588" s="23"/>
      <c r="EH588" s="23"/>
      <c r="EI588" s="23"/>
      <c r="EJ588" s="23"/>
      <c r="EK588" s="23"/>
      <c r="EL588" s="23"/>
      <c r="EM588" s="23"/>
      <c r="EN588" s="23"/>
      <c r="EO588" s="23"/>
      <c r="EP588" s="23"/>
      <c r="EQ588" s="23"/>
      <c r="ER588" s="23"/>
      <c r="ES588" s="23"/>
      <c r="ET588" s="23"/>
      <c r="EU588" s="23"/>
      <c r="EV588" s="23"/>
      <c r="EW588" s="23"/>
      <c r="EX588" s="23"/>
      <c r="EY588" s="23"/>
      <c r="EZ588" s="23"/>
      <c r="FA588" s="23"/>
      <c r="FB588" s="23"/>
      <c r="FC588" s="23"/>
      <c r="FD588" s="23"/>
      <c r="FE588" s="23"/>
      <c r="FF588" s="23"/>
      <c r="FG588" s="23"/>
    </row>
    <row r="589" spans="1:264">
      <c r="A589" s="11" t="s">
        <v>9</v>
      </c>
      <c r="L589" s="16" t="s">
        <v>2653</v>
      </c>
      <c r="M589" s="16" t="s">
        <v>1568</v>
      </c>
      <c r="N589" s="16" t="s">
        <v>2653</v>
      </c>
      <c r="O589" s="16" t="s">
        <v>1568</v>
      </c>
      <c r="P589" s="16" t="s">
        <v>2653</v>
      </c>
      <c r="Q589" s="16" t="s">
        <v>1568</v>
      </c>
      <c r="DU589" s="23"/>
      <c r="DV589" s="23"/>
      <c r="DW589" s="23"/>
      <c r="DX589" s="23"/>
      <c r="DY589" s="23"/>
      <c r="DZ589" s="23"/>
      <c r="EA589" s="23"/>
      <c r="EB589" s="23"/>
      <c r="EC589" s="23"/>
      <c r="ED589" s="23"/>
      <c r="EE589" s="23"/>
      <c r="EF589" s="23"/>
      <c r="EG589" s="23"/>
      <c r="EH589" s="23"/>
      <c r="EI589" s="23"/>
      <c r="EJ589" s="23"/>
      <c r="EK589" s="23"/>
      <c r="EL589" s="23"/>
      <c r="EM589" s="23"/>
      <c r="EN589" s="23"/>
      <c r="EO589" s="23"/>
      <c r="EP589" s="23"/>
      <c r="EQ589" s="23"/>
      <c r="ER589" s="23"/>
      <c r="ES589" s="23"/>
      <c r="ET589" s="23"/>
      <c r="EU589" s="23"/>
      <c r="EV589" s="23"/>
      <c r="EW589" s="23"/>
      <c r="EX589" s="23"/>
      <c r="EY589" s="23"/>
      <c r="EZ589" s="23"/>
      <c r="FA589" s="23"/>
      <c r="FB589" s="23"/>
      <c r="FC589" s="23"/>
      <c r="FD589" s="23"/>
      <c r="FE589" s="23"/>
      <c r="FF589" s="23"/>
      <c r="FG589" s="23"/>
    </row>
    <row r="590" spans="1:264" s="11" customFormat="1">
      <c r="A590" s="106"/>
    </row>
    <row r="591" spans="1:264" s="11" customFormat="1">
      <c r="A591" s="64">
        <v>859</v>
      </c>
      <c r="B591" s="11" t="s">
        <v>6523</v>
      </c>
      <c r="C591" s="11" t="s">
        <v>6524</v>
      </c>
      <c r="E591" s="11">
        <v>2006</v>
      </c>
      <c r="F591" s="11" t="s">
        <v>6525</v>
      </c>
    </row>
    <row r="592" spans="1:264" s="11" customFormat="1">
      <c r="A592" s="64" t="s">
        <v>9</v>
      </c>
      <c r="J592" s="16"/>
    </row>
    <row r="593" spans="1:33" s="11" customFormat="1">
      <c r="A593" s="64"/>
    </row>
    <row r="594" spans="1:33" s="11" customFormat="1">
      <c r="A594" s="64">
        <v>859</v>
      </c>
      <c r="B594" s="11" t="s">
        <v>6523</v>
      </c>
      <c r="C594" s="11" t="s">
        <v>6526</v>
      </c>
      <c r="E594" s="11">
        <v>2006</v>
      </c>
      <c r="F594" s="11" t="s">
        <v>6527</v>
      </c>
      <c r="J594" s="16"/>
    </row>
    <row r="595" spans="1:33" s="11" customFormat="1">
      <c r="A595" s="66" t="s">
        <v>9</v>
      </c>
    </row>
    <row r="596" spans="1:33" s="11" customFormat="1">
      <c r="J596" s="11" t="s">
        <v>6528</v>
      </c>
      <c r="K596" s="11" t="s">
        <v>6529</v>
      </c>
      <c r="L596" s="11" t="s">
        <v>6530</v>
      </c>
    </row>
    <row r="597" spans="1:33" s="11" customFormat="1">
      <c r="A597" s="11">
        <v>860</v>
      </c>
      <c r="B597" s="11" t="s">
        <v>6523</v>
      </c>
      <c r="C597" s="11" t="s">
        <v>6531</v>
      </c>
      <c r="D597" s="11" t="s">
        <v>912</v>
      </c>
      <c r="E597" s="11">
        <v>2007</v>
      </c>
      <c r="F597" s="11" t="s">
        <v>6532</v>
      </c>
      <c r="G597" s="11" t="s">
        <v>6533</v>
      </c>
      <c r="J597" s="16">
        <v>1</v>
      </c>
      <c r="K597" s="16">
        <v>1</v>
      </c>
      <c r="L597" s="16">
        <v>1</v>
      </c>
    </row>
    <row r="598" spans="1:33" s="11" customFormat="1">
      <c r="A598" s="11" t="s">
        <v>9</v>
      </c>
    </row>
    <row r="599" spans="1:33" s="11" customFormat="1">
      <c r="A599" s="106"/>
    </row>
    <row r="600" spans="1:33" s="11" customFormat="1">
      <c r="A600" s="64">
        <v>861</v>
      </c>
      <c r="B600" s="11" t="s">
        <v>6523</v>
      </c>
      <c r="C600" s="11" t="s">
        <v>6534</v>
      </c>
      <c r="D600" s="11" t="s">
        <v>20</v>
      </c>
      <c r="E600" s="11">
        <v>2012</v>
      </c>
      <c r="F600" s="11" t="s">
        <v>6535</v>
      </c>
      <c r="J600" s="16"/>
    </row>
    <row r="601" spans="1:33" s="11" customFormat="1">
      <c r="A601" s="64" t="s">
        <v>9</v>
      </c>
    </row>
    <row r="602" spans="1:33" s="11" customFormat="1">
      <c r="A602" s="64"/>
      <c r="J602" s="11" t="s">
        <v>6536</v>
      </c>
      <c r="K602" s="11" t="s">
        <v>6537</v>
      </c>
      <c r="L602" s="11" t="s">
        <v>6538</v>
      </c>
      <c r="M602" s="11" t="s">
        <v>6539</v>
      </c>
      <c r="N602" s="11" t="s">
        <v>6540</v>
      </c>
      <c r="O602" s="11" t="s">
        <v>6541</v>
      </c>
      <c r="P602" s="11" t="s">
        <v>6542</v>
      </c>
      <c r="Q602" s="11" t="s">
        <v>6543</v>
      </c>
      <c r="R602" s="11" t="s">
        <v>6544</v>
      </c>
      <c r="S602" s="11" t="s">
        <v>6545</v>
      </c>
      <c r="T602" s="11" t="s">
        <v>6546</v>
      </c>
      <c r="U602" s="11" t="s">
        <v>6547</v>
      </c>
      <c r="V602" s="11" t="s">
        <v>6548</v>
      </c>
      <c r="W602" s="11" t="s">
        <v>6549</v>
      </c>
      <c r="X602" s="11" t="s">
        <v>6550</v>
      </c>
      <c r="Y602" s="11" t="s">
        <v>6551</v>
      </c>
      <c r="Z602" s="11" t="s">
        <v>6552</v>
      </c>
      <c r="AA602" s="11" t="s">
        <v>6553</v>
      </c>
      <c r="AB602" s="11" t="s">
        <v>6554</v>
      </c>
      <c r="AC602" s="11" t="s">
        <v>6555</v>
      </c>
      <c r="AD602" s="11" t="s">
        <v>6556</v>
      </c>
      <c r="AE602" s="11" t="s">
        <v>6557</v>
      </c>
      <c r="AF602" s="11" t="s">
        <v>6558</v>
      </c>
      <c r="AG602" s="11" t="s">
        <v>6559</v>
      </c>
    </row>
    <row r="603" spans="1:33" s="11" customFormat="1">
      <c r="A603" s="64">
        <v>861</v>
      </c>
      <c r="B603" s="11" t="s">
        <v>6560</v>
      </c>
      <c r="C603" s="11" t="s">
        <v>6561</v>
      </c>
      <c r="D603" s="11" t="s">
        <v>6562</v>
      </c>
      <c r="E603" s="11">
        <v>2012</v>
      </c>
      <c r="F603" s="11" t="s">
        <v>6563</v>
      </c>
      <c r="G603" s="11" t="s">
        <v>6564</v>
      </c>
      <c r="H603" s="11" t="s">
        <v>6565</v>
      </c>
      <c r="J603" s="11">
        <v>118</v>
      </c>
      <c r="K603" s="11">
        <v>219</v>
      </c>
      <c r="L603" s="11">
        <v>311</v>
      </c>
      <c r="M603" s="11">
        <v>312</v>
      </c>
      <c r="N603" s="11">
        <v>371</v>
      </c>
      <c r="O603" s="11">
        <v>104</v>
      </c>
      <c r="P603" s="11">
        <v>147</v>
      </c>
      <c r="Q603" s="11">
        <v>155</v>
      </c>
      <c r="R603" s="11">
        <v>161</v>
      </c>
      <c r="S603" s="11">
        <v>165</v>
      </c>
      <c r="T603" s="11">
        <v>19</v>
      </c>
      <c r="U603" s="11">
        <v>60</v>
      </c>
      <c r="V603" s="11">
        <v>60</v>
      </c>
      <c r="W603" s="11">
        <v>21</v>
      </c>
      <c r="X603" s="11">
        <v>25</v>
      </c>
      <c r="Y603" s="11">
        <v>41</v>
      </c>
      <c r="Z603" s="11">
        <v>40</v>
      </c>
      <c r="AA603" s="11">
        <v>41</v>
      </c>
      <c r="AB603" s="11">
        <v>81</v>
      </c>
      <c r="AC603" s="11">
        <v>118</v>
      </c>
      <c r="AD603" s="11">
        <v>219</v>
      </c>
      <c r="AE603" s="11">
        <v>311</v>
      </c>
      <c r="AF603" s="11">
        <v>271</v>
      </c>
      <c r="AG603" s="11">
        <v>290</v>
      </c>
    </row>
    <row r="604" spans="1:33" s="11" customFormat="1">
      <c r="A604" s="66" t="s">
        <v>9</v>
      </c>
      <c r="J604" s="11" t="s">
        <v>6566</v>
      </c>
      <c r="K604" s="11" t="s">
        <v>6566</v>
      </c>
      <c r="L604" s="11" t="s">
        <v>6566</v>
      </c>
      <c r="M604" s="11" t="s">
        <v>6566</v>
      </c>
      <c r="N604" s="11" t="s">
        <v>6566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J496"/>
  <sheetViews>
    <sheetView zoomScale="70" zoomScaleNormal="70" workbookViewId="0">
      <pane xSplit="1" topLeftCell="B1" activePane="topRight" state="frozen"/>
      <selection pane="topRight" activeCell="K17" sqref="K17"/>
    </sheetView>
  </sheetViews>
  <sheetFormatPr defaultColWidth="13.5" defaultRowHeight="15.75"/>
  <cols>
    <col min="1" max="1" width="15.75" style="15" customWidth="1"/>
    <col min="2" max="4" width="9" style="15" customWidth="1"/>
    <col min="5" max="5" width="12.625" style="15" customWidth="1"/>
    <col min="6" max="6" width="9.375" style="15" customWidth="1"/>
    <col min="7" max="7" width="17.875" style="15" customWidth="1"/>
    <col min="8" max="8" width="19" style="15" customWidth="1"/>
    <col min="9" max="9" width="17.25" style="15" customWidth="1"/>
    <col min="10" max="10" width="14.5" style="15" customWidth="1"/>
    <col min="11" max="11" width="15.625" style="15" customWidth="1"/>
    <col min="12" max="12" width="33.125" style="15" customWidth="1"/>
    <col min="13" max="13" width="9.25" style="15" customWidth="1"/>
    <col min="14" max="14" width="9.5" style="15" customWidth="1"/>
    <col min="15" max="15" width="9" style="15" customWidth="1"/>
    <col min="16" max="26" width="8.5" style="15" customWidth="1"/>
    <col min="27" max="16384" width="13.5" style="15"/>
  </cols>
  <sheetData>
    <row r="1" spans="1:51">
      <c r="A1" s="15" t="s">
        <v>0</v>
      </c>
      <c r="B1" s="15" t="s">
        <v>1</v>
      </c>
      <c r="C1" s="15" t="s">
        <v>2</v>
      </c>
      <c r="D1" s="15" t="s">
        <v>3</v>
      </c>
      <c r="E1" s="15" t="s">
        <v>4</v>
      </c>
      <c r="F1" s="15" t="s">
        <v>5</v>
      </c>
      <c r="G1" s="15" t="s">
        <v>6</v>
      </c>
      <c r="H1" s="15" t="s">
        <v>7</v>
      </c>
      <c r="I1" s="15" t="s">
        <v>8</v>
      </c>
      <c r="J1" s="12"/>
      <c r="K1" s="12"/>
      <c r="L1" s="12"/>
      <c r="M1" s="12"/>
      <c r="N1" s="12"/>
    </row>
    <row r="2" spans="1:51">
      <c r="A2" s="14"/>
      <c r="B2" s="14"/>
      <c r="C2" s="14"/>
      <c r="D2" s="14"/>
      <c r="E2" s="14"/>
      <c r="F2" s="14"/>
      <c r="G2" s="14"/>
      <c r="H2" s="14"/>
      <c r="I2" s="14"/>
      <c r="J2" s="14" t="s">
        <v>86</v>
      </c>
      <c r="K2" s="14" t="s">
        <v>87</v>
      </c>
      <c r="L2" s="14" t="s">
        <v>88</v>
      </c>
      <c r="M2" s="14" t="s">
        <v>89</v>
      </c>
      <c r="N2" s="14" t="s">
        <v>90</v>
      </c>
      <c r="O2" s="14" t="s">
        <v>91</v>
      </c>
      <c r="P2" s="14" t="s">
        <v>92</v>
      </c>
      <c r="Q2" s="14" t="s">
        <v>93</v>
      </c>
      <c r="R2" s="14" t="s">
        <v>94</v>
      </c>
      <c r="S2" s="14" t="s">
        <v>95</v>
      </c>
      <c r="T2" s="14" t="s">
        <v>96</v>
      </c>
      <c r="U2" s="14" t="s">
        <v>97</v>
      </c>
      <c r="V2" s="14" t="s">
        <v>98</v>
      </c>
      <c r="W2" s="14" t="s">
        <v>99</v>
      </c>
      <c r="X2" s="14" t="s">
        <v>100</v>
      </c>
      <c r="Y2" s="14" t="s">
        <v>101</v>
      </c>
      <c r="Z2" s="14" t="s">
        <v>102</v>
      </c>
      <c r="AA2" s="14" t="s">
        <v>103</v>
      </c>
      <c r="AB2" s="14" t="s">
        <v>104</v>
      </c>
      <c r="AC2" s="14" t="s">
        <v>105</v>
      </c>
      <c r="AD2" s="14" t="s">
        <v>106</v>
      </c>
      <c r="AE2" s="14" t="s">
        <v>107</v>
      </c>
      <c r="AF2" s="14" t="s">
        <v>108</v>
      </c>
      <c r="AG2" s="14" t="s">
        <v>109</v>
      </c>
      <c r="AH2" s="14" t="s">
        <v>110</v>
      </c>
      <c r="AI2" s="14" t="s">
        <v>111</v>
      </c>
      <c r="AJ2" s="14" t="s">
        <v>112</v>
      </c>
      <c r="AK2" s="14" t="s">
        <v>113</v>
      </c>
      <c r="AL2" s="14" t="s">
        <v>114</v>
      </c>
      <c r="AM2" s="14" t="s">
        <v>115</v>
      </c>
      <c r="AN2" s="14" t="s">
        <v>116</v>
      </c>
      <c r="AO2" s="14" t="s">
        <v>117</v>
      </c>
      <c r="AP2" s="14" t="s">
        <v>118</v>
      </c>
      <c r="AQ2" s="14" t="s">
        <v>119</v>
      </c>
      <c r="AR2" s="14" t="s">
        <v>120</v>
      </c>
      <c r="AS2" s="14" t="s">
        <v>121</v>
      </c>
      <c r="AT2" s="14" t="s">
        <v>122</v>
      </c>
      <c r="AU2" s="14" t="s">
        <v>123</v>
      </c>
      <c r="AV2" s="14" t="s">
        <v>124</v>
      </c>
      <c r="AW2" s="14" t="s">
        <v>125</v>
      </c>
      <c r="AX2" s="14" t="s">
        <v>126</v>
      </c>
      <c r="AY2" s="14" t="s">
        <v>127</v>
      </c>
    </row>
    <row r="3" spans="1:51">
      <c r="A3" s="14">
        <v>2001</v>
      </c>
      <c r="B3" s="14" t="s">
        <v>128</v>
      </c>
      <c r="C3" s="14" t="s">
        <v>129</v>
      </c>
      <c r="D3" s="14" t="s">
        <v>130</v>
      </c>
      <c r="E3" s="14">
        <v>2015</v>
      </c>
      <c r="F3" s="14" t="s">
        <v>131</v>
      </c>
      <c r="G3" s="14" t="s">
        <v>132</v>
      </c>
      <c r="H3" s="14" t="s">
        <v>133</v>
      </c>
      <c r="I3" s="14" t="s">
        <v>134</v>
      </c>
      <c r="J3" s="14">
        <v>3647965</v>
      </c>
      <c r="K3" s="14">
        <v>10813750</v>
      </c>
      <c r="L3" s="14">
        <v>4</v>
      </c>
      <c r="M3" s="14">
        <v>4383535</v>
      </c>
      <c r="N3" s="14">
        <v>14461715</v>
      </c>
      <c r="O3" s="14">
        <v>1</v>
      </c>
      <c r="P3" s="14">
        <v>43255</v>
      </c>
      <c r="Q3" s="14">
        <v>15</v>
      </c>
      <c r="R3" s="14">
        <v>244270</v>
      </c>
      <c r="S3" s="14">
        <v>9</v>
      </c>
      <c r="T3" s="14">
        <v>4</v>
      </c>
      <c r="U3" s="14">
        <v>8</v>
      </c>
      <c r="V3" s="14">
        <v>9</v>
      </c>
      <c r="W3" s="14">
        <v>16183</v>
      </c>
      <c r="X3" s="14">
        <v>70</v>
      </c>
      <c r="Y3" s="14">
        <v>27</v>
      </c>
      <c r="Z3" s="14">
        <v>51.7</v>
      </c>
      <c r="AA3" s="14">
        <v>25.5</v>
      </c>
      <c r="AB3" s="14">
        <v>49.5</v>
      </c>
      <c r="AC3" s="14">
        <v>75</v>
      </c>
      <c r="AD3" s="14">
        <v>15</v>
      </c>
      <c r="AE3" s="14">
        <v>10</v>
      </c>
      <c r="AF3" s="14">
        <v>50</v>
      </c>
      <c r="AG3" s="14">
        <v>189.5</v>
      </c>
      <c r="AH3" s="14">
        <v>100.5</v>
      </c>
      <c r="AI3" s="14">
        <v>290</v>
      </c>
      <c r="AJ3" s="14">
        <v>110</v>
      </c>
      <c r="AK3" s="14">
        <v>120</v>
      </c>
      <c r="AL3" s="14">
        <v>60</v>
      </c>
      <c r="AM3" s="14">
        <v>253.6</v>
      </c>
      <c r="AN3" s="14">
        <v>256.39999999999998</v>
      </c>
      <c r="AO3" s="14">
        <v>510</v>
      </c>
      <c r="AP3" s="14">
        <v>90</v>
      </c>
      <c r="AQ3" s="14">
        <v>360</v>
      </c>
      <c r="AR3" s="14">
        <v>60</v>
      </c>
      <c r="AS3" s="14">
        <v>30.4</v>
      </c>
      <c r="AT3" s="14">
        <v>27.6</v>
      </c>
      <c r="AU3" s="14">
        <v>58</v>
      </c>
      <c r="AV3" s="14">
        <v>28</v>
      </c>
      <c r="AW3" s="14">
        <v>10</v>
      </c>
      <c r="AX3" s="14">
        <v>20</v>
      </c>
      <c r="AY3" s="14">
        <v>951</v>
      </c>
    </row>
    <row r="4" spans="1:51">
      <c r="A4" s="14" t="s">
        <v>9</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row>
    <row r="5" spans="1:51">
      <c r="A5" s="14"/>
      <c r="B5" s="14"/>
      <c r="C5" s="14"/>
      <c r="D5" s="14"/>
      <c r="E5" s="14"/>
      <c r="F5" s="14"/>
      <c r="G5" s="14"/>
      <c r="H5" s="14"/>
      <c r="I5" s="14"/>
      <c r="J5" s="14" t="s">
        <v>90</v>
      </c>
      <c r="K5" s="14" t="s">
        <v>135</v>
      </c>
      <c r="L5" s="14" t="s">
        <v>136</v>
      </c>
      <c r="M5" s="14" t="s">
        <v>137</v>
      </c>
      <c r="N5" s="14" t="s">
        <v>138</v>
      </c>
      <c r="O5" s="14" t="s">
        <v>139</v>
      </c>
      <c r="P5" s="14" t="s">
        <v>140</v>
      </c>
      <c r="Q5" s="14" t="s">
        <v>141</v>
      </c>
      <c r="R5" s="14" t="s">
        <v>142</v>
      </c>
      <c r="S5" s="14" t="s">
        <v>143</v>
      </c>
      <c r="T5" s="14" t="s">
        <v>144</v>
      </c>
      <c r="U5" s="14" t="s">
        <v>145</v>
      </c>
      <c r="V5" s="14" t="s">
        <v>146</v>
      </c>
      <c r="W5" s="14" t="s">
        <v>147</v>
      </c>
      <c r="X5" s="14" t="s">
        <v>148</v>
      </c>
      <c r="Y5" s="14" t="s">
        <v>149</v>
      </c>
      <c r="Z5" s="14" t="s">
        <v>150</v>
      </c>
      <c r="AA5" s="14" t="s">
        <v>151</v>
      </c>
      <c r="AB5" s="14" t="s">
        <v>152</v>
      </c>
      <c r="AC5" s="14" t="s">
        <v>153</v>
      </c>
      <c r="AD5" s="14" t="s">
        <v>154</v>
      </c>
      <c r="AE5" s="14" t="s">
        <v>127</v>
      </c>
      <c r="AF5" s="14"/>
      <c r="AG5" s="14"/>
      <c r="AH5" s="14"/>
      <c r="AI5" s="14"/>
      <c r="AJ5" s="14"/>
      <c r="AK5" s="14"/>
      <c r="AL5" s="14"/>
      <c r="AM5" s="14"/>
      <c r="AN5" s="14"/>
      <c r="AO5" s="14"/>
      <c r="AP5" s="14"/>
      <c r="AQ5" s="14"/>
      <c r="AR5" s="14"/>
      <c r="AS5" s="14"/>
      <c r="AT5" s="14"/>
      <c r="AU5" s="14"/>
      <c r="AV5" s="14"/>
      <c r="AW5" s="14"/>
      <c r="AX5" s="14"/>
      <c r="AY5" s="14"/>
    </row>
    <row r="6" spans="1:51">
      <c r="A6" s="14">
        <v>2002</v>
      </c>
      <c r="B6" s="14" t="s">
        <v>155</v>
      </c>
      <c r="C6" s="14" t="s">
        <v>156</v>
      </c>
      <c r="D6" s="14" t="s">
        <v>157</v>
      </c>
      <c r="E6" s="14">
        <v>2016</v>
      </c>
      <c r="F6" s="14" t="s">
        <v>158</v>
      </c>
      <c r="G6" s="14" t="s">
        <v>159</v>
      </c>
      <c r="H6" s="14" t="s">
        <v>159</v>
      </c>
      <c r="I6" s="14" t="s">
        <v>160</v>
      </c>
      <c r="J6" s="14">
        <v>228000</v>
      </c>
      <c r="K6" s="14">
        <v>56200</v>
      </c>
      <c r="L6" s="14">
        <v>691000</v>
      </c>
      <c r="M6" s="14">
        <v>450393</v>
      </c>
      <c r="N6" s="14">
        <v>23</v>
      </c>
      <c r="O6" s="14">
        <v>2713037</v>
      </c>
      <c r="P6" s="14">
        <v>50</v>
      </c>
      <c r="Q6" s="14">
        <v>5.8</v>
      </c>
      <c r="R6" s="14">
        <v>680</v>
      </c>
      <c r="S6" s="14">
        <v>857</v>
      </c>
      <c r="T6" s="14">
        <v>465</v>
      </c>
      <c r="U6" s="14">
        <v>60</v>
      </c>
      <c r="V6" s="14">
        <v>27.4</v>
      </c>
      <c r="W6" s="14">
        <v>19.8</v>
      </c>
      <c r="X6" s="14">
        <v>16.8</v>
      </c>
      <c r="Y6" s="14">
        <v>4</v>
      </c>
      <c r="Z6" s="14">
        <v>98</v>
      </c>
      <c r="AA6" s="14">
        <v>91</v>
      </c>
      <c r="AB6" s="14">
        <v>55.9</v>
      </c>
      <c r="AC6" s="14">
        <v>52.5</v>
      </c>
      <c r="AD6" s="14">
        <v>34.1</v>
      </c>
      <c r="AE6" s="14">
        <v>151.5</v>
      </c>
      <c r="AF6" s="14"/>
      <c r="AG6" s="14"/>
      <c r="AH6" s="14"/>
      <c r="AI6" s="14"/>
      <c r="AJ6" s="14"/>
      <c r="AK6" s="14"/>
      <c r="AL6" s="14"/>
      <c r="AM6" s="14"/>
      <c r="AN6" s="14"/>
      <c r="AO6" s="14"/>
      <c r="AP6" s="14"/>
      <c r="AQ6" s="14"/>
      <c r="AR6" s="14"/>
      <c r="AS6" s="14"/>
      <c r="AT6" s="14"/>
      <c r="AU6" s="14"/>
      <c r="AV6" s="14"/>
      <c r="AW6" s="14"/>
      <c r="AX6" s="14"/>
      <c r="AY6" s="14"/>
    </row>
    <row r="7" spans="1:51">
      <c r="A7" s="14" t="s">
        <v>9</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row>
    <row r="8" spans="1:51">
      <c r="A8" s="14"/>
      <c r="B8" s="14"/>
      <c r="C8" s="14"/>
      <c r="D8" s="14"/>
      <c r="E8" s="14"/>
      <c r="F8" s="14"/>
      <c r="G8" s="14"/>
      <c r="H8" s="14"/>
      <c r="I8" s="14"/>
      <c r="J8" s="14" t="s">
        <v>161</v>
      </c>
      <c r="K8" s="14" t="s">
        <v>162</v>
      </c>
      <c r="L8" s="14" t="s">
        <v>163</v>
      </c>
      <c r="M8" s="14" t="s">
        <v>164</v>
      </c>
      <c r="N8" s="14" t="s">
        <v>165</v>
      </c>
      <c r="O8" s="14" t="s">
        <v>166</v>
      </c>
      <c r="P8" s="14" t="s">
        <v>167</v>
      </c>
      <c r="Q8" s="14" t="s">
        <v>168</v>
      </c>
      <c r="R8" s="14" t="s">
        <v>169</v>
      </c>
      <c r="S8" s="14" t="s">
        <v>170</v>
      </c>
      <c r="T8" s="14" t="s">
        <v>171</v>
      </c>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row>
    <row r="9" spans="1:51">
      <c r="A9" s="14">
        <v>2005</v>
      </c>
      <c r="B9" s="14" t="s">
        <v>128</v>
      </c>
      <c r="C9" s="14" t="s">
        <v>172</v>
      </c>
      <c r="D9" s="14" t="s">
        <v>173</v>
      </c>
      <c r="E9" s="14">
        <v>2016</v>
      </c>
      <c r="F9" s="14" t="s">
        <v>174</v>
      </c>
      <c r="G9" s="14"/>
      <c r="H9" s="14" t="s">
        <v>175</v>
      </c>
      <c r="I9" s="14" t="s">
        <v>176</v>
      </c>
      <c r="J9" s="14">
        <v>18.28</v>
      </c>
      <c r="K9" s="14">
        <v>13.78</v>
      </c>
      <c r="L9" s="14">
        <v>-2.5</v>
      </c>
      <c r="M9" s="14">
        <v>0.62</v>
      </c>
      <c r="N9" s="14">
        <v>9</v>
      </c>
      <c r="O9" s="14">
        <v>2.7</v>
      </c>
      <c r="P9" s="14">
        <v>-28.3</v>
      </c>
      <c r="Q9" s="14">
        <v>39.4</v>
      </c>
      <c r="R9" s="14">
        <v>2.5</v>
      </c>
      <c r="S9" s="14">
        <v>240</v>
      </c>
      <c r="T9" s="14">
        <v>55</v>
      </c>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row>
    <row r="10" spans="1:51">
      <c r="A10" s="14" t="s">
        <v>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row>
    <row r="11" spans="1:51">
      <c r="A11" s="14"/>
      <c r="B11" s="14"/>
      <c r="C11" s="14"/>
      <c r="D11" s="14"/>
      <c r="E11" s="14"/>
      <c r="F11" s="14"/>
      <c r="G11" s="14"/>
      <c r="H11" s="14"/>
      <c r="I11" s="14"/>
      <c r="J11" s="14" t="s">
        <v>177</v>
      </c>
      <c r="K11" s="14" t="s">
        <v>178</v>
      </c>
      <c r="L11" s="14" t="s">
        <v>179</v>
      </c>
      <c r="M11" s="14" t="s">
        <v>180</v>
      </c>
      <c r="N11" s="14" t="s">
        <v>181</v>
      </c>
      <c r="O11" s="14" t="s">
        <v>182</v>
      </c>
      <c r="P11" s="14" t="s">
        <v>183</v>
      </c>
      <c r="Q11" s="14" t="s">
        <v>184</v>
      </c>
      <c r="R11" s="14" t="s">
        <v>185</v>
      </c>
      <c r="S11" s="14" t="s">
        <v>186</v>
      </c>
      <c r="T11" s="14" t="s">
        <v>187</v>
      </c>
      <c r="U11" s="14" t="s">
        <v>188</v>
      </c>
      <c r="V11" s="14" t="s">
        <v>189</v>
      </c>
      <c r="W11" s="14" t="s">
        <v>190</v>
      </c>
      <c r="X11" s="14" t="s">
        <v>191</v>
      </c>
      <c r="Y11" s="14" t="s">
        <v>192</v>
      </c>
      <c r="Z11" s="14" t="s">
        <v>193</v>
      </c>
      <c r="AA11" s="14" t="s">
        <v>194</v>
      </c>
      <c r="AB11" s="14"/>
      <c r="AC11" s="14"/>
    </row>
    <row r="12" spans="1:51">
      <c r="A12" s="14">
        <v>2007</v>
      </c>
      <c r="B12" s="14" t="s">
        <v>195</v>
      </c>
      <c r="C12" s="14" t="s">
        <v>196</v>
      </c>
      <c r="D12" s="14" t="s">
        <v>197</v>
      </c>
      <c r="E12" s="14">
        <v>2014</v>
      </c>
      <c r="F12" s="14" t="s">
        <v>198</v>
      </c>
      <c r="G12" s="14" t="s">
        <v>199</v>
      </c>
      <c r="H12" s="14" t="s">
        <v>199</v>
      </c>
      <c r="I12" s="14" t="s">
        <v>199</v>
      </c>
      <c r="J12" s="14">
        <v>40</v>
      </c>
      <c r="K12" s="14">
        <v>450</v>
      </c>
      <c r="L12" s="14">
        <v>24</v>
      </c>
      <c r="M12" s="14">
        <v>75</v>
      </c>
      <c r="N12" s="14">
        <v>50</v>
      </c>
      <c r="O12" s="14">
        <v>350000</v>
      </c>
      <c r="P12" s="14">
        <v>3000000</v>
      </c>
      <c r="Q12" s="14">
        <v>27</v>
      </c>
      <c r="R12" s="14">
        <v>21</v>
      </c>
      <c r="S12" s="14">
        <v>43</v>
      </c>
      <c r="T12" s="14">
        <v>80</v>
      </c>
      <c r="U12" s="14">
        <v>60</v>
      </c>
      <c r="V12" s="14">
        <v>14</v>
      </c>
      <c r="W12" s="14">
        <v>50</v>
      </c>
      <c r="X12" s="14">
        <v>70</v>
      </c>
      <c r="Y12" s="14">
        <v>70</v>
      </c>
      <c r="Z12" s="14">
        <v>70</v>
      </c>
      <c r="AA12" s="14">
        <v>1.46</v>
      </c>
      <c r="AB12" s="14"/>
      <c r="AC12" s="14"/>
    </row>
    <row r="13" spans="1:51">
      <c r="A13" s="14" t="s">
        <v>200</v>
      </c>
      <c r="B13" s="14"/>
      <c r="C13" s="14"/>
      <c r="D13" s="14"/>
      <c r="E13" s="14"/>
      <c r="F13" s="14"/>
      <c r="G13" s="14"/>
      <c r="H13" s="14"/>
      <c r="I13" s="14"/>
      <c r="J13" s="14"/>
      <c r="K13" s="14"/>
      <c r="L13" s="14"/>
      <c r="M13" s="14"/>
      <c r="N13" s="14"/>
      <c r="O13" s="14"/>
      <c r="P13" s="14"/>
      <c r="Q13" s="14"/>
      <c r="R13" s="14"/>
      <c r="S13" s="14"/>
      <c r="T13" s="14"/>
      <c r="U13" s="14" t="s">
        <v>201</v>
      </c>
      <c r="V13" s="14"/>
      <c r="W13" s="14"/>
      <c r="X13" s="14"/>
      <c r="Y13" s="14"/>
      <c r="Z13" s="14" t="s">
        <v>201</v>
      </c>
      <c r="AA13" s="14"/>
      <c r="AB13" s="14"/>
      <c r="AC13" s="14"/>
    </row>
    <row r="14" spans="1:51">
      <c r="A14" s="14"/>
      <c r="B14" s="14"/>
      <c r="C14" s="14"/>
      <c r="D14" s="14"/>
      <c r="E14" s="14"/>
      <c r="F14" s="14"/>
      <c r="G14" s="14"/>
      <c r="H14" s="14"/>
      <c r="I14" s="14"/>
      <c r="J14" s="14" t="s">
        <v>202</v>
      </c>
      <c r="K14" s="14" t="s">
        <v>203</v>
      </c>
      <c r="L14" s="14" t="s">
        <v>204</v>
      </c>
      <c r="M14" s="14" t="s">
        <v>205</v>
      </c>
      <c r="N14" s="14" t="s">
        <v>206</v>
      </c>
      <c r="O14" s="14" t="s">
        <v>207</v>
      </c>
      <c r="P14" s="14" t="s">
        <v>208</v>
      </c>
      <c r="Q14" s="14" t="s">
        <v>209</v>
      </c>
      <c r="R14" s="14"/>
      <c r="S14" s="14"/>
      <c r="T14" s="14"/>
      <c r="U14" s="14"/>
      <c r="V14" s="14"/>
      <c r="W14" s="14"/>
      <c r="X14" s="14"/>
      <c r="Y14" s="14"/>
      <c r="Z14" s="14"/>
      <c r="AA14" s="14"/>
      <c r="AB14" s="14"/>
      <c r="AC14" s="14"/>
    </row>
    <row r="15" spans="1:51">
      <c r="A15" s="14">
        <v>2010</v>
      </c>
      <c r="B15" s="14" t="s">
        <v>195</v>
      </c>
      <c r="C15" s="14" t="s">
        <v>210</v>
      </c>
      <c r="D15" s="14" t="s">
        <v>211</v>
      </c>
      <c r="E15" s="14">
        <v>2015</v>
      </c>
      <c r="F15" s="14" t="s">
        <v>212</v>
      </c>
      <c r="G15" s="14" t="s">
        <v>213</v>
      </c>
      <c r="H15" s="14" t="s">
        <v>213</v>
      </c>
      <c r="I15" s="14" t="s">
        <v>213</v>
      </c>
      <c r="J15" s="14">
        <v>5500</v>
      </c>
      <c r="K15" s="14">
        <v>4000</v>
      </c>
      <c r="L15" s="14">
        <v>3000</v>
      </c>
      <c r="M15" s="14">
        <v>3000</v>
      </c>
      <c r="N15" s="14">
        <v>1.07</v>
      </c>
      <c r="O15" s="14">
        <v>4.6100000000000003</v>
      </c>
      <c r="P15" s="46">
        <v>300000</v>
      </c>
      <c r="Q15" s="14">
        <v>1.42</v>
      </c>
      <c r="R15" s="14"/>
      <c r="S15" s="14"/>
      <c r="T15" s="14"/>
      <c r="U15" s="14"/>
      <c r="V15" s="14"/>
      <c r="W15" s="14"/>
      <c r="X15" s="14"/>
      <c r="Y15" s="14"/>
      <c r="Z15" s="14"/>
      <c r="AA15" s="14"/>
      <c r="AB15" s="14"/>
      <c r="AC15" s="14"/>
    </row>
    <row r="16" spans="1:51">
      <c r="A16" s="14" t="s">
        <v>200</v>
      </c>
      <c r="B16" s="14"/>
      <c r="C16" s="14"/>
      <c r="D16" s="14"/>
      <c r="E16" s="14"/>
      <c r="F16" s="14"/>
      <c r="G16" s="14"/>
      <c r="H16" s="14"/>
      <c r="I16" s="14"/>
      <c r="J16" s="14" t="s">
        <v>214</v>
      </c>
      <c r="K16" s="14" t="s">
        <v>214</v>
      </c>
      <c r="L16" s="14"/>
      <c r="M16" s="14"/>
      <c r="N16" s="14"/>
      <c r="O16" s="14"/>
      <c r="P16" s="14" t="s">
        <v>214</v>
      </c>
      <c r="Q16" s="14"/>
      <c r="R16" s="14"/>
      <c r="S16" s="14"/>
      <c r="T16" s="14"/>
      <c r="U16" s="14"/>
      <c r="V16" s="14"/>
      <c r="W16" s="14"/>
      <c r="X16" s="14"/>
      <c r="Y16" s="14"/>
      <c r="Z16" s="14"/>
      <c r="AA16" s="14"/>
      <c r="AB16" s="14"/>
      <c r="AC16" s="14"/>
    </row>
    <row r="17" spans="1:105">
      <c r="A17" s="14"/>
      <c r="B17" s="14"/>
      <c r="C17" s="14"/>
      <c r="D17" s="14"/>
      <c r="E17" s="14"/>
      <c r="F17" s="14"/>
      <c r="G17" s="14"/>
      <c r="H17" s="14"/>
      <c r="I17" s="14"/>
      <c r="J17" s="14" t="s">
        <v>215</v>
      </c>
      <c r="K17" s="14" t="s">
        <v>216</v>
      </c>
      <c r="L17" s="14" t="s">
        <v>217</v>
      </c>
      <c r="M17" s="14" t="s">
        <v>218</v>
      </c>
      <c r="N17" s="14" t="s">
        <v>219</v>
      </c>
      <c r="O17" s="14" t="s">
        <v>220</v>
      </c>
      <c r="P17" s="14" t="s">
        <v>221</v>
      </c>
      <c r="Q17" s="14" t="s">
        <v>222</v>
      </c>
      <c r="R17" s="14" t="s">
        <v>216</v>
      </c>
      <c r="S17" s="14" t="s">
        <v>223</v>
      </c>
      <c r="T17" s="14" t="s">
        <v>224</v>
      </c>
      <c r="U17" s="14" t="s">
        <v>225</v>
      </c>
      <c r="V17" s="14" t="s">
        <v>226</v>
      </c>
      <c r="W17" s="14" t="s">
        <v>227</v>
      </c>
      <c r="X17" s="14" t="s">
        <v>228</v>
      </c>
      <c r="Y17" s="14" t="s">
        <v>229</v>
      </c>
      <c r="Z17" s="14" t="s">
        <v>230</v>
      </c>
      <c r="AA17" s="14" t="s">
        <v>231</v>
      </c>
      <c r="AB17" s="14" t="s">
        <v>232</v>
      </c>
      <c r="AC17" s="46" t="s">
        <v>233</v>
      </c>
    </row>
    <row r="18" spans="1:105">
      <c r="A18" s="14">
        <v>2012</v>
      </c>
      <c r="B18" s="14" t="s">
        <v>195</v>
      </c>
      <c r="C18" s="14" t="s">
        <v>234</v>
      </c>
      <c r="D18" s="14" t="s">
        <v>235</v>
      </c>
      <c r="E18" s="14">
        <v>2014</v>
      </c>
      <c r="F18" s="14" t="s">
        <v>236</v>
      </c>
      <c r="G18" s="14" t="s">
        <v>237</v>
      </c>
      <c r="H18" s="14" t="s">
        <v>237</v>
      </c>
      <c r="I18" s="14" t="s">
        <v>237</v>
      </c>
      <c r="J18" s="14">
        <v>77</v>
      </c>
      <c r="K18" s="14">
        <v>16000</v>
      </c>
      <c r="L18" s="14">
        <v>6091030</v>
      </c>
      <c r="M18" s="14">
        <v>20540204</v>
      </c>
      <c r="N18" s="14">
        <v>2441155</v>
      </c>
      <c r="O18" s="14">
        <v>100</v>
      </c>
      <c r="P18" s="14">
        <v>32945</v>
      </c>
      <c r="Q18" s="14">
        <v>60</v>
      </c>
      <c r="R18" s="14">
        <v>1466</v>
      </c>
      <c r="S18" s="14">
        <v>32</v>
      </c>
      <c r="T18" s="14">
        <v>39</v>
      </c>
      <c r="U18" s="14">
        <v>58</v>
      </c>
      <c r="V18" s="14">
        <v>77</v>
      </c>
      <c r="W18" s="14">
        <v>37</v>
      </c>
      <c r="X18" s="14">
        <v>60</v>
      </c>
      <c r="Y18" s="14">
        <v>50</v>
      </c>
      <c r="Z18" s="14">
        <v>36612263</v>
      </c>
      <c r="AA18" s="14">
        <v>80</v>
      </c>
      <c r="AB18" s="14">
        <v>11</v>
      </c>
      <c r="AC18" s="14">
        <v>9</v>
      </c>
    </row>
    <row r="19" spans="1:105">
      <c r="A19" s="14" t="s">
        <v>238</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spans="1:105">
      <c r="A20" s="43"/>
      <c r="J20" s="15" t="s">
        <v>10</v>
      </c>
    </row>
    <row r="21" spans="1:105">
      <c r="A21" s="44">
        <v>2013</v>
      </c>
      <c r="B21" s="15" t="s">
        <v>239</v>
      </c>
      <c r="C21" s="15" t="s">
        <v>240</v>
      </c>
      <c r="E21" s="15">
        <v>2009</v>
      </c>
      <c r="F21" s="15" t="s">
        <v>241</v>
      </c>
      <c r="I21" s="15" t="s">
        <v>6580</v>
      </c>
      <c r="J21" s="15">
        <v>299000000</v>
      </c>
    </row>
    <row r="22" spans="1:105">
      <c r="A22" s="44" t="s">
        <v>9</v>
      </c>
      <c r="J22" s="15" t="s">
        <v>242</v>
      </c>
    </row>
    <row r="23" spans="1:105">
      <c r="A23" s="44"/>
      <c r="J23" s="15" t="s">
        <v>243</v>
      </c>
      <c r="K23" s="15" t="s">
        <v>244</v>
      </c>
      <c r="L23" s="15" t="s">
        <v>245</v>
      </c>
      <c r="M23" s="15" t="s">
        <v>246</v>
      </c>
      <c r="N23" s="15" t="s">
        <v>247</v>
      </c>
      <c r="O23" s="15" t="s">
        <v>248</v>
      </c>
      <c r="P23" s="15" t="s">
        <v>249</v>
      </c>
      <c r="Q23" s="15" t="s">
        <v>250</v>
      </c>
      <c r="R23" s="15" t="s">
        <v>251</v>
      </c>
      <c r="S23" s="15" t="s">
        <v>252</v>
      </c>
      <c r="T23" s="15" t="s">
        <v>253</v>
      </c>
      <c r="U23" s="15" t="s">
        <v>135</v>
      </c>
      <c r="V23" s="15" t="s">
        <v>254</v>
      </c>
      <c r="W23" s="15" t="s">
        <v>255</v>
      </c>
      <c r="X23" s="15" t="s">
        <v>256</v>
      </c>
      <c r="Y23" s="15" t="s">
        <v>257</v>
      </c>
      <c r="Z23" s="15" t="s">
        <v>258</v>
      </c>
      <c r="AA23" s="15" t="s">
        <v>259</v>
      </c>
      <c r="AB23" s="15" t="s">
        <v>260</v>
      </c>
      <c r="AC23" s="15" t="s">
        <v>261</v>
      </c>
      <c r="AD23" s="15" t="s">
        <v>262</v>
      </c>
      <c r="AE23" s="15" t="s">
        <v>263</v>
      </c>
      <c r="AF23" s="15" t="s">
        <v>264</v>
      </c>
      <c r="AG23" s="15" t="s">
        <v>265</v>
      </c>
      <c r="AH23" s="15" t="s">
        <v>266</v>
      </c>
      <c r="AI23" s="15" t="s">
        <v>267</v>
      </c>
      <c r="AJ23" s="15" t="s">
        <v>268</v>
      </c>
      <c r="AK23" s="15" t="s">
        <v>269</v>
      </c>
      <c r="AL23" s="15" t="s">
        <v>270</v>
      </c>
      <c r="AM23" s="15" t="s">
        <v>271</v>
      </c>
      <c r="AN23" s="15" t="s">
        <v>272</v>
      </c>
      <c r="AO23" s="15" t="s">
        <v>273</v>
      </c>
      <c r="AP23" s="15" t="s">
        <v>274</v>
      </c>
      <c r="AQ23" s="15" t="s">
        <v>275</v>
      </c>
      <c r="AR23" s="15" t="s">
        <v>276</v>
      </c>
      <c r="AS23" s="15" t="s">
        <v>277</v>
      </c>
      <c r="AT23" s="15" t="s">
        <v>278</v>
      </c>
      <c r="AU23" s="15" t="s">
        <v>279</v>
      </c>
      <c r="AV23" s="15" t="s">
        <v>280</v>
      </c>
      <c r="AW23" s="15" t="s">
        <v>281</v>
      </c>
      <c r="AX23" s="15" t="s">
        <v>282</v>
      </c>
      <c r="AY23" s="15" t="s">
        <v>283</v>
      </c>
      <c r="AZ23" s="15" t="s">
        <v>284</v>
      </c>
      <c r="BA23" s="15" t="s">
        <v>285</v>
      </c>
      <c r="BB23" s="15" t="s">
        <v>286</v>
      </c>
      <c r="BC23" s="15" t="s">
        <v>287</v>
      </c>
      <c r="BD23" s="15" t="s">
        <v>288</v>
      </c>
      <c r="BE23" s="15" t="s">
        <v>289</v>
      </c>
      <c r="BF23" s="15" t="s">
        <v>290</v>
      </c>
      <c r="BG23" s="15" t="s">
        <v>291</v>
      </c>
      <c r="BH23" s="15" t="s">
        <v>292</v>
      </c>
      <c r="BI23" s="15" t="s">
        <v>293</v>
      </c>
      <c r="BJ23" s="15" t="s">
        <v>294</v>
      </c>
      <c r="BK23" s="15" t="s">
        <v>295</v>
      </c>
      <c r="BL23" s="15" t="s">
        <v>296</v>
      </c>
      <c r="BM23" s="15" t="s">
        <v>297</v>
      </c>
      <c r="BN23" s="15" t="s">
        <v>298</v>
      </c>
      <c r="BO23" s="15" t="s">
        <v>299</v>
      </c>
      <c r="BP23" s="15" t="s">
        <v>300</v>
      </c>
      <c r="BQ23" s="15" t="s">
        <v>301</v>
      </c>
      <c r="BR23" s="15" t="s">
        <v>302</v>
      </c>
      <c r="BS23" s="15" t="s">
        <v>303</v>
      </c>
      <c r="BT23" s="15" t="s">
        <v>304</v>
      </c>
      <c r="BU23" s="15" t="s">
        <v>305</v>
      </c>
      <c r="BV23" s="15" t="s">
        <v>306</v>
      </c>
      <c r="BW23" s="15" t="s">
        <v>307</v>
      </c>
      <c r="BX23" s="15" t="s">
        <v>308</v>
      </c>
      <c r="BY23" s="15" t="s">
        <v>309</v>
      </c>
      <c r="BZ23" s="15" t="s">
        <v>310</v>
      </c>
      <c r="CA23" s="15" t="s">
        <v>311</v>
      </c>
      <c r="CB23" s="15" t="s">
        <v>312</v>
      </c>
      <c r="CC23" s="15" t="s">
        <v>313</v>
      </c>
      <c r="CD23" s="15" t="s">
        <v>314</v>
      </c>
      <c r="CE23" s="15" t="s">
        <v>315</v>
      </c>
      <c r="CF23" s="15" t="s">
        <v>316</v>
      </c>
      <c r="CG23" s="15" t="s">
        <v>317</v>
      </c>
      <c r="CH23" s="15" t="s">
        <v>318</v>
      </c>
      <c r="CI23" s="15" t="s">
        <v>319</v>
      </c>
      <c r="CJ23" s="15" t="s">
        <v>320</v>
      </c>
      <c r="CK23" s="15" t="s">
        <v>321</v>
      </c>
      <c r="CL23" s="15" t="s">
        <v>322</v>
      </c>
      <c r="CM23" s="15" t="s">
        <v>323</v>
      </c>
      <c r="CN23" s="15" t="s">
        <v>324</v>
      </c>
      <c r="CO23" s="15" t="s">
        <v>325</v>
      </c>
      <c r="CP23" s="15" t="s">
        <v>326</v>
      </c>
      <c r="CQ23" s="15" t="s">
        <v>327</v>
      </c>
      <c r="CR23" s="15" t="s">
        <v>328</v>
      </c>
      <c r="CS23" s="15" t="s">
        <v>329</v>
      </c>
      <c r="CT23" s="15" t="s">
        <v>330</v>
      </c>
      <c r="CU23" s="15" t="s">
        <v>331</v>
      </c>
      <c r="CV23" s="15" t="s">
        <v>332</v>
      </c>
      <c r="CW23" s="15" t="s">
        <v>333</v>
      </c>
      <c r="CX23" s="15" t="s">
        <v>334</v>
      </c>
      <c r="CY23" s="15" t="s">
        <v>335</v>
      </c>
      <c r="CZ23" s="15" t="s">
        <v>336</v>
      </c>
      <c r="DA23" s="15" t="s">
        <v>337</v>
      </c>
    </row>
    <row r="24" spans="1:105">
      <c r="A24" s="44">
        <v>2013</v>
      </c>
      <c r="B24" s="15" t="s">
        <v>239</v>
      </c>
      <c r="C24" s="15" t="s">
        <v>240</v>
      </c>
      <c r="D24" s="15" t="s">
        <v>338</v>
      </c>
      <c r="E24" s="15">
        <v>2014</v>
      </c>
      <c r="F24" s="15" t="s">
        <v>339</v>
      </c>
      <c r="G24" s="15" t="s">
        <v>6579</v>
      </c>
      <c r="H24" s="15" t="s">
        <v>6579</v>
      </c>
      <c r="I24" s="15" t="s">
        <v>6579</v>
      </c>
      <c r="J24" s="15">
        <v>2300000</v>
      </c>
      <c r="K24" s="15">
        <v>95.8</v>
      </c>
      <c r="L24" s="15">
        <v>82800</v>
      </c>
      <c r="M24" s="15">
        <v>95.4</v>
      </c>
      <c r="N24" s="15">
        <v>0.93</v>
      </c>
      <c r="O24" s="15">
        <v>103</v>
      </c>
      <c r="P24" s="15">
        <v>1.1100000000000001</v>
      </c>
      <c r="Q24" s="15">
        <v>85</v>
      </c>
      <c r="R24" s="15">
        <v>6845000</v>
      </c>
      <c r="S24" s="15">
        <v>2300000</v>
      </c>
      <c r="T24" s="15">
        <v>14.7</v>
      </c>
      <c r="U24" s="15">
        <v>1027000</v>
      </c>
      <c r="V24" s="15">
        <v>70500</v>
      </c>
      <c r="W24" s="15">
        <v>92.6</v>
      </c>
      <c r="X24" s="15">
        <v>791000</v>
      </c>
      <c r="Y24" s="15">
        <v>85.1</v>
      </c>
      <c r="Z24" s="15">
        <v>23</v>
      </c>
      <c r="AA24" s="15">
        <v>684000</v>
      </c>
      <c r="AB24" s="15">
        <v>0</v>
      </c>
      <c r="AC24" s="15">
        <v>50</v>
      </c>
      <c r="AD24" s="15">
        <v>228000</v>
      </c>
      <c r="AE24" s="15">
        <v>99.1</v>
      </c>
      <c r="AF24" s="15">
        <v>99400000</v>
      </c>
      <c r="AG24" s="15">
        <v>90.4</v>
      </c>
      <c r="AH24" s="15">
        <v>18</v>
      </c>
      <c r="AI24" s="15">
        <v>90</v>
      </c>
      <c r="AJ24" s="15">
        <v>0</v>
      </c>
      <c r="AK24" s="15">
        <v>2010</v>
      </c>
      <c r="AL24" s="15">
        <v>80</v>
      </c>
      <c r="AM24" s="15">
        <v>99</v>
      </c>
      <c r="AN24" s="15">
        <v>0</v>
      </c>
      <c r="AO24" s="15">
        <v>1500000</v>
      </c>
      <c r="AP24" s="15">
        <v>1</v>
      </c>
      <c r="AQ24" s="15">
        <v>25</v>
      </c>
      <c r="AR24" s="15">
        <v>2</v>
      </c>
      <c r="AS24" s="15">
        <v>66</v>
      </c>
      <c r="AT24" s="15">
        <v>1</v>
      </c>
      <c r="AU24" s="15">
        <v>6970000</v>
      </c>
      <c r="AV24" s="15">
        <v>6</v>
      </c>
      <c r="AW24" s="15">
        <v>3</v>
      </c>
      <c r="AX24" s="15">
        <v>2</v>
      </c>
      <c r="AY24" s="15">
        <v>1</v>
      </c>
      <c r="AZ24" s="15">
        <v>1</v>
      </c>
      <c r="BA24" s="15">
        <v>1</v>
      </c>
      <c r="BB24" s="15">
        <v>1</v>
      </c>
      <c r="BC24" s="15">
        <v>1</v>
      </c>
      <c r="BD24" s="15">
        <v>1</v>
      </c>
      <c r="BE24" s="15">
        <v>1</v>
      </c>
      <c r="BF24" s="15">
        <v>1</v>
      </c>
      <c r="BG24" s="15">
        <v>1</v>
      </c>
      <c r="BH24" s="15">
        <v>1</v>
      </c>
      <c r="BI24" s="15">
        <v>1</v>
      </c>
      <c r="BJ24" s="15">
        <v>18</v>
      </c>
      <c r="BK24" s="15">
        <v>36</v>
      </c>
      <c r="BL24" s="15">
        <v>45</v>
      </c>
      <c r="BM24" s="15">
        <v>44</v>
      </c>
      <c r="BN24" s="15">
        <v>60</v>
      </c>
      <c r="BO24" s="15">
        <v>2</v>
      </c>
      <c r="BP24" s="15">
        <v>63</v>
      </c>
      <c r="BQ24" s="15">
        <v>5</v>
      </c>
      <c r="BR24" s="15">
        <v>7</v>
      </c>
      <c r="BS24" s="15">
        <v>7200000</v>
      </c>
      <c r="BT24" s="15">
        <v>3</v>
      </c>
      <c r="BU24" s="15">
        <v>2</v>
      </c>
      <c r="BV24" s="15">
        <v>1</v>
      </c>
      <c r="BW24" s="15">
        <v>1</v>
      </c>
      <c r="BX24" s="15">
        <v>57</v>
      </c>
      <c r="BY24" s="15">
        <v>37</v>
      </c>
      <c r="BZ24" s="15">
        <v>20</v>
      </c>
      <c r="CA24" s="15">
        <v>121680000</v>
      </c>
      <c r="CB24" s="15">
        <v>321160000</v>
      </c>
      <c r="CC24" s="15">
        <v>121251000</v>
      </c>
      <c r="CD24" s="15">
        <v>155330000</v>
      </c>
      <c r="CE24" s="15">
        <v>155330000</v>
      </c>
      <c r="CF24" s="15">
        <v>173970000</v>
      </c>
      <c r="CG24" s="15">
        <v>200000000</v>
      </c>
      <c r="CH24" s="15">
        <v>50</v>
      </c>
      <c r="CI24" s="15">
        <v>50</v>
      </c>
      <c r="CJ24" s="15">
        <v>83</v>
      </c>
      <c r="CK24" s="15">
        <v>17</v>
      </c>
      <c r="CL24" s="15">
        <v>25000000</v>
      </c>
      <c r="CM24" s="15">
        <v>20954</v>
      </c>
      <c r="CN24" s="15">
        <v>19000</v>
      </c>
      <c r="CO24" s="15">
        <v>3700000</v>
      </c>
      <c r="CP24" s="15">
        <v>53.5</v>
      </c>
      <c r="CQ24" s="15">
        <v>118900000</v>
      </c>
      <c r="CR24" s="15">
        <v>313.2</v>
      </c>
      <c r="CS24" s="15">
        <v>5.56</v>
      </c>
      <c r="CT24" s="15">
        <v>2.4</v>
      </c>
      <c r="CU24" s="15">
        <v>101.6</v>
      </c>
      <c r="CV24" s="15">
        <v>45.6</v>
      </c>
      <c r="CW24" s="15">
        <v>68.599999999999994</v>
      </c>
      <c r="CX24" s="15">
        <v>183.97</v>
      </c>
      <c r="CY24" s="15">
        <v>137.19</v>
      </c>
      <c r="CZ24" s="15">
        <v>57</v>
      </c>
      <c r="DA24" s="15">
        <v>43</v>
      </c>
    </row>
    <row r="25" spans="1:105">
      <c r="A25" s="45" t="s">
        <v>9</v>
      </c>
      <c r="BH25" s="15" t="s">
        <v>340</v>
      </c>
      <c r="BI25" s="15" t="s">
        <v>341</v>
      </c>
      <c r="BT25" s="15" t="s">
        <v>342</v>
      </c>
    </row>
    <row r="26" spans="1:105">
      <c r="A26" s="43"/>
      <c r="J26" s="15" t="s">
        <v>343</v>
      </c>
      <c r="K26" s="15" t="s">
        <v>344</v>
      </c>
      <c r="L26" s="15" t="s">
        <v>345</v>
      </c>
      <c r="M26" s="15" t="s">
        <v>346</v>
      </c>
      <c r="N26" s="15" t="s">
        <v>347</v>
      </c>
      <c r="O26" s="15" t="s">
        <v>348</v>
      </c>
      <c r="P26" s="15" t="s">
        <v>349</v>
      </c>
      <c r="Q26" s="15" t="s">
        <v>350</v>
      </c>
      <c r="R26" s="15" t="s">
        <v>351</v>
      </c>
      <c r="S26" s="15" t="s">
        <v>352</v>
      </c>
      <c r="T26" s="15" t="s">
        <v>353</v>
      </c>
      <c r="U26" s="15" t="s">
        <v>354</v>
      </c>
      <c r="V26" s="15" t="s">
        <v>355</v>
      </c>
      <c r="W26" s="15" t="s">
        <v>356</v>
      </c>
      <c r="X26" s="15" t="s">
        <v>357</v>
      </c>
      <c r="Y26" s="15" t="s">
        <v>358</v>
      </c>
      <c r="Z26" s="15" t="s">
        <v>359</v>
      </c>
      <c r="AA26" s="15" t="s">
        <v>360</v>
      </c>
      <c r="AB26" s="15" t="s">
        <v>361</v>
      </c>
      <c r="AC26" s="15" t="s">
        <v>362</v>
      </c>
      <c r="AD26" s="15" t="s">
        <v>363</v>
      </c>
      <c r="AE26" s="15" t="s">
        <v>364</v>
      </c>
      <c r="AF26" s="15" t="s">
        <v>365</v>
      </c>
      <c r="AG26" s="15" t="s">
        <v>366</v>
      </c>
      <c r="AH26" s="15" t="s">
        <v>367</v>
      </c>
      <c r="AI26" s="15" t="s">
        <v>367</v>
      </c>
      <c r="AJ26" s="15" t="s">
        <v>367</v>
      </c>
      <c r="AK26" s="15" t="s">
        <v>368</v>
      </c>
      <c r="AL26" s="15" t="s">
        <v>368</v>
      </c>
      <c r="AM26" s="15" t="s">
        <v>369</v>
      </c>
      <c r="AN26" s="15" t="s">
        <v>370</v>
      </c>
      <c r="AO26" s="15" t="s">
        <v>371</v>
      </c>
      <c r="AP26" s="15" t="s">
        <v>372</v>
      </c>
      <c r="AQ26" s="15" t="s">
        <v>373</v>
      </c>
      <c r="AR26" s="15" t="s">
        <v>374</v>
      </c>
      <c r="AS26" s="15" t="s">
        <v>375</v>
      </c>
      <c r="AT26" s="15" t="s">
        <v>376</v>
      </c>
      <c r="AU26" s="15" t="s">
        <v>377</v>
      </c>
      <c r="AV26" s="15" t="s">
        <v>378</v>
      </c>
      <c r="AW26" s="15" t="s">
        <v>379</v>
      </c>
      <c r="AX26" s="15" t="s">
        <v>380</v>
      </c>
      <c r="AY26" s="15" t="s">
        <v>381</v>
      </c>
      <c r="AZ26" s="15" t="s">
        <v>382</v>
      </c>
      <c r="BA26" s="15" t="s">
        <v>383</v>
      </c>
      <c r="BB26" s="15" t="s">
        <v>384</v>
      </c>
      <c r="BC26" s="15" t="s">
        <v>385</v>
      </c>
      <c r="BD26" s="15" t="s">
        <v>386</v>
      </c>
      <c r="BE26" s="15" t="s">
        <v>387</v>
      </c>
      <c r="BF26" s="15" t="s">
        <v>388</v>
      </c>
      <c r="BG26" s="15" t="s">
        <v>389</v>
      </c>
      <c r="BH26" s="15" t="s">
        <v>390</v>
      </c>
      <c r="BI26" s="15" t="s">
        <v>391</v>
      </c>
      <c r="BJ26" s="15" t="s">
        <v>392</v>
      </c>
      <c r="BK26" s="15" t="s">
        <v>393</v>
      </c>
      <c r="BL26" s="15" t="s">
        <v>394</v>
      </c>
      <c r="BM26" s="15" t="s">
        <v>395</v>
      </c>
    </row>
    <row r="27" spans="1:105">
      <c r="A27" s="44">
        <v>2014</v>
      </c>
      <c r="B27" s="15" t="s">
        <v>128</v>
      </c>
      <c r="C27" s="15" t="s">
        <v>396</v>
      </c>
      <c r="D27" s="15" t="s">
        <v>397</v>
      </c>
      <c r="E27" s="15">
        <v>2013</v>
      </c>
      <c r="F27" s="15" t="s">
        <v>398</v>
      </c>
      <c r="G27" s="15" t="s">
        <v>6578</v>
      </c>
      <c r="H27" s="15" t="s">
        <v>6578</v>
      </c>
      <c r="I27" s="15" t="s">
        <v>6578</v>
      </c>
      <c r="J27" s="15">
        <v>85</v>
      </c>
      <c r="K27" s="15">
        <v>8257</v>
      </c>
      <c r="L27" s="15">
        <v>44</v>
      </c>
      <c r="M27" s="15">
        <v>10.3</v>
      </c>
      <c r="N27" s="15">
        <v>8708</v>
      </c>
      <c r="O27" s="15">
        <v>1</v>
      </c>
      <c r="P27" s="15">
        <v>1</v>
      </c>
      <c r="Q27" s="15">
        <v>137</v>
      </c>
      <c r="R27" s="15">
        <v>6</v>
      </c>
      <c r="S27" s="15">
        <v>319</v>
      </c>
      <c r="T27" s="15">
        <v>797</v>
      </c>
      <c r="U27" s="15">
        <v>470</v>
      </c>
      <c r="V27" s="15">
        <v>327</v>
      </c>
      <c r="W27" s="15">
        <v>13786</v>
      </c>
      <c r="X27" s="15">
        <v>409</v>
      </c>
      <c r="Y27" s="15">
        <v>108</v>
      </c>
      <c r="Z27" s="15">
        <v>61</v>
      </c>
      <c r="AA27" s="15">
        <v>33</v>
      </c>
      <c r="AB27" s="15">
        <v>29</v>
      </c>
      <c r="AC27" s="15">
        <v>23</v>
      </c>
      <c r="AD27" s="15">
        <v>23</v>
      </c>
      <c r="AE27" s="15">
        <v>12</v>
      </c>
      <c r="AF27" s="15">
        <v>12</v>
      </c>
      <c r="AG27" s="15">
        <v>12</v>
      </c>
      <c r="AH27" s="15">
        <v>18954</v>
      </c>
      <c r="AI27" s="15">
        <v>9957</v>
      </c>
      <c r="AJ27" s="15">
        <v>8997</v>
      </c>
      <c r="AK27" s="15">
        <v>4100</v>
      </c>
      <c r="AL27" s="15">
        <v>4157</v>
      </c>
      <c r="AM27" s="15">
        <v>79</v>
      </c>
      <c r="AN27" s="15">
        <v>71</v>
      </c>
      <c r="AO27" s="15">
        <v>47</v>
      </c>
      <c r="AP27" s="15">
        <v>57</v>
      </c>
      <c r="AQ27" s="15">
        <v>59</v>
      </c>
      <c r="AR27" s="15">
        <v>79</v>
      </c>
      <c r="AS27" s="15">
        <v>79</v>
      </c>
      <c r="AT27" s="15">
        <v>832</v>
      </c>
      <c r="AU27" s="15">
        <v>209</v>
      </c>
      <c r="AV27" s="15">
        <v>9200000</v>
      </c>
      <c r="AW27" s="15">
        <v>51</v>
      </c>
      <c r="AX27" s="15">
        <v>110</v>
      </c>
      <c r="AY27" s="15">
        <v>13.65</v>
      </c>
      <c r="AZ27" s="15">
        <v>17.32</v>
      </c>
      <c r="BA27" s="15">
        <v>11.72</v>
      </c>
      <c r="BB27" s="15">
        <v>9.06</v>
      </c>
      <c r="BC27" s="15">
        <v>52.75</v>
      </c>
      <c r="BD27" s="15">
        <v>3.55</v>
      </c>
      <c r="BE27" s="15">
        <v>6.12</v>
      </c>
      <c r="BF27" s="15">
        <v>9.67</v>
      </c>
      <c r="BG27" s="15">
        <v>0.75</v>
      </c>
      <c r="BH27" s="15">
        <v>1</v>
      </c>
      <c r="BI27" s="15">
        <v>51</v>
      </c>
      <c r="BJ27" s="15">
        <v>0.75</v>
      </c>
      <c r="BK27" s="15">
        <v>0</v>
      </c>
      <c r="BL27" s="15">
        <v>9.67</v>
      </c>
      <c r="BM27" s="15">
        <v>60.42</v>
      </c>
    </row>
    <row r="28" spans="1:105">
      <c r="A28" s="44" t="s">
        <v>9</v>
      </c>
      <c r="U28" s="15" t="s">
        <v>399</v>
      </c>
      <c r="V28" s="15" t="s">
        <v>400</v>
      </c>
      <c r="AI28" s="15" t="s">
        <v>401</v>
      </c>
      <c r="AJ28" s="15" t="s">
        <v>400</v>
      </c>
      <c r="AK28" s="15" t="s">
        <v>401</v>
      </c>
      <c r="AL28" s="15" t="s">
        <v>400</v>
      </c>
      <c r="AM28" s="15" t="s">
        <v>402</v>
      </c>
      <c r="AN28" s="15" t="s">
        <v>403</v>
      </c>
      <c r="AO28" s="15" t="s">
        <v>404</v>
      </c>
      <c r="AP28" s="15" t="s">
        <v>405</v>
      </c>
      <c r="AQ28" s="15" t="s">
        <v>406</v>
      </c>
      <c r="AR28" s="15" t="s">
        <v>407</v>
      </c>
      <c r="AS28" s="15" t="s">
        <v>407</v>
      </c>
    </row>
    <row r="29" spans="1:105">
      <c r="A29" s="44"/>
    </row>
    <row r="30" spans="1:105">
      <c r="A30" s="44">
        <v>2014</v>
      </c>
      <c r="B30" s="15" t="s">
        <v>408</v>
      </c>
      <c r="C30" s="15" t="s">
        <v>396</v>
      </c>
      <c r="E30" s="15">
        <v>2005</v>
      </c>
      <c r="F30" s="15" t="s">
        <v>409</v>
      </c>
      <c r="G30" s="15" t="s">
        <v>6577</v>
      </c>
    </row>
    <row r="31" spans="1:105">
      <c r="A31" s="45" t="s">
        <v>9</v>
      </c>
    </row>
    <row r="32" spans="1:105">
      <c r="A32" s="16"/>
      <c r="B32" s="16"/>
      <c r="C32" s="16"/>
      <c r="D32" s="16"/>
      <c r="E32" s="16"/>
      <c r="F32" s="16"/>
      <c r="G32" s="16"/>
      <c r="H32" s="16"/>
      <c r="I32" s="16"/>
      <c r="J32" s="16" t="s">
        <v>410</v>
      </c>
      <c r="K32" s="16" t="s">
        <v>411</v>
      </c>
      <c r="L32" s="16" t="s">
        <v>412</v>
      </c>
      <c r="M32" s="16" t="s">
        <v>413</v>
      </c>
      <c r="N32" s="16" t="s">
        <v>414</v>
      </c>
      <c r="O32" s="16" t="s">
        <v>415</v>
      </c>
      <c r="P32" s="16" t="s">
        <v>416</v>
      </c>
      <c r="Q32" s="16" t="s">
        <v>417</v>
      </c>
      <c r="R32" s="16" t="s">
        <v>418</v>
      </c>
      <c r="S32" s="16" t="s">
        <v>419</v>
      </c>
      <c r="T32" s="22" t="s">
        <v>420</v>
      </c>
      <c r="U32" s="16" t="s">
        <v>421</v>
      </c>
      <c r="V32" s="16" t="s">
        <v>422</v>
      </c>
      <c r="W32" s="16" t="s">
        <v>423</v>
      </c>
      <c r="X32" s="16"/>
      <c r="Y32" s="16"/>
      <c r="Z32" s="16"/>
      <c r="AA32" s="16"/>
      <c r="AB32" s="16"/>
      <c r="AC32" s="16"/>
      <c r="AD32" s="16"/>
      <c r="AE32" s="16"/>
      <c r="AF32" s="16"/>
      <c r="AG32" s="16"/>
      <c r="AH32" s="16"/>
    </row>
    <row r="33" spans="1:270">
      <c r="A33" s="16">
        <v>2015</v>
      </c>
      <c r="B33" s="16" t="s">
        <v>128</v>
      </c>
      <c r="C33" s="16" t="s">
        <v>424</v>
      </c>
      <c r="D33" s="16" t="s">
        <v>425</v>
      </c>
      <c r="E33" s="16">
        <v>2004</v>
      </c>
      <c r="F33" s="16" t="s">
        <v>426</v>
      </c>
      <c r="G33" s="16" t="s">
        <v>6574</v>
      </c>
      <c r="H33" s="16" t="s">
        <v>6574</v>
      </c>
      <c r="I33" s="16" t="s">
        <v>6574</v>
      </c>
      <c r="J33" s="16">
        <v>1</v>
      </c>
      <c r="K33" s="16">
        <v>1</v>
      </c>
      <c r="L33" s="24">
        <v>10619</v>
      </c>
      <c r="M33" s="24">
        <v>6400</v>
      </c>
      <c r="N33" s="16">
        <v>12</v>
      </c>
      <c r="O33" s="16">
        <v>1</v>
      </c>
      <c r="P33" s="23">
        <v>75</v>
      </c>
      <c r="Q33" s="23">
        <v>16</v>
      </c>
      <c r="R33" s="23">
        <v>9</v>
      </c>
      <c r="S33" s="23">
        <v>2230000</v>
      </c>
      <c r="T33" s="29">
        <v>590000</v>
      </c>
      <c r="U33" s="24">
        <v>1150000</v>
      </c>
      <c r="V33" s="24">
        <v>1250000</v>
      </c>
      <c r="W33" s="24">
        <v>3500000</v>
      </c>
      <c r="X33" s="16"/>
      <c r="Y33" s="16"/>
      <c r="Z33" s="16"/>
      <c r="AA33" s="16"/>
      <c r="AB33" s="16"/>
      <c r="AC33" s="16"/>
      <c r="AD33" s="16"/>
      <c r="AE33" s="16"/>
      <c r="AF33" s="16"/>
      <c r="AG33" s="16"/>
      <c r="AH33" s="16"/>
    </row>
    <row r="34" spans="1:270">
      <c r="A34" s="16" t="s">
        <v>9</v>
      </c>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70">
      <c r="A35" s="16"/>
      <c r="C35" s="16"/>
      <c r="D35" s="16"/>
      <c r="E35" s="16"/>
      <c r="F35" s="16"/>
      <c r="G35" s="16"/>
      <c r="H35" s="16"/>
      <c r="I35" s="16"/>
      <c r="J35" s="16" t="s">
        <v>428</v>
      </c>
      <c r="K35" s="16" t="s">
        <v>429</v>
      </c>
      <c r="L35" s="16" t="s">
        <v>430</v>
      </c>
      <c r="M35" s="16" t="s">
        <v>431</v>
      </c>
      <c r="N35" s="16" t="s">
        <v>432</v>
      </c>
      <c r="O35" s="16" t="s">
        <v>433</v>
      </c>
      <c r="P35" s="16" t="s">
        <v>434</v>
      </c>
      <c r="Q35" s="16" t="s">
        <v>435</v>
      </c>
      <c r="R35" s="16" t="s">
        <v>436</v>
      </c>
      <c r="S35" s="16" t="s">
        <v>437</v>
      </c>
      <c r="T35" s="16" t="s">
        <v>438</v>
      </c>
      <c r="U35" s="16"/>
      <c r="V35" s="16"/>
      <c r="W35" s="16"/>
      <c r="X35" s="16"/>
      <c r="Y35" s="16"/>
      <c r="Z35" s="16"/>
      <c r="AA35" s="16"/>
      <c r="AB35" s="16"/>
      <c r="AC35" s="16"/>
      <c r="AD35" s="16"/>
    </row>
    <row r="36" spans="1:270">
      <c r="A36" s="16">
        <v>2021</v>
      </c>
      <c r="B36" s="15" t="s">
        <v>128</v>
      </c>
      <c r="C36" s="16" t="s">
        <v>439</v>
      </c>
      <c r="D36" s="16" t="s">
        <v>440</v>
      </c>
      <c r="E36" s="16">
        <v>2002</v>
      </c>
      <c r="F36" s="16" t="s">
        <v>441</v>
      </c>
      <c r="G36" s="16" t="s">
        <v>6575</v>
      </c>
      <c r="H36" s="16" t="s">
        <v>6575</v>
      </c>
      <c r="I36" s="16" t="s">
        <v>6575</v>
      </c>
      <c r="J36" s="16">
        <v>550</v>
      </c>
      <c r="K36" s="16">
        <v>23</v>
      </c>
      <c r="L36" s="16">
        <v>546.6</v>
      </c>
      <c r="M36" s="16">
        <v>30</v>
      </c>
      <c r="N36" s="24">
        <v>1728</v>
      </c>
      <c r="O36" s="23">
        <v>83</v>
      </c>
      <c r="P36" s="23">
        <v>90</v>
      </c>
      <c r="Q36" s="24">
        <v>11340000</v>
      </c>
      <c r="R36" s="24">
        <v>61970000</v>
      </c>
      <c r="S36" s="24">
        <v>530000</v>
      </c>
      <c r="T36" s="24">
        <v>15860000</v>
      </c>
      <c r="U36" s="16"/>
      <c r="V36" s="16"/>
      <c r="W36" s="16"/>
      <c r="X36" s="22"/>
      <c r="Y36" s="16"/>
      <c r="Z36" s="16"/>
      <c r="AA36" s="16"/>
      <c r="AB36" s="16"/>
      <c r="AC36" s="16"/>
      <c r="AD36" s="16"/>
    </row>
    <row r="37" spans="1:270">
      <c r="A37" s="16" t="s">
        <v>9</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70">
      <c r="A38" s="16"/>
      <c r="C38" s="16"/>
      <c r="D38" s="16"/>
      <c r="E38" s="16"/>
      <c r="F38" s="16"/>
      <c r="G38" s="16"/>
      <c r="H38" s="16"/>
      <c r="I38" s="16"/>
      <c r="J38" s="16" t="s">
        <v>442</v>
      </c>
      <c r="K38" s="16" t="s">
        <v>443</v>
      </c>
      <c r="L38" s="47" t="s">
        <v>444</v>
      </c>
      <c r="M38" s="47" t="s">
        <v>445</v>
      </c>
      <c r="N38" s="47" t="s">
        <v>446</v>
      </c>
      <c r="O38" s="47" t="s">
        <v>447</v>
      </c>
      <c r="P38" s="47" t="s">
        <v>448</v>
      </c>
      <c r="Q38" s="16" t="s">
        <v>449</v>
      </c>
      <c r="R38" s="16" t="s">
        <v>450</v>
      </c>
      <c r="S38" s="16" t="s">
        <v>451</v>
      </c>
      <c r="T38" s="16" t="s">
        <v>452</v>
      </c>
      <c r="U38" s="16" t="s">
        <v>453</v>
      </c>
      <c r="V38" s="16" t="s">
        <v>454</v>
      </c>
      <c r="W38" s="16" t="s">
        <v>455</v>
      </c>
      <c r="X38" s="16" t="s">
        <v>456</v>
      </c>
      <c r="Y38" s="16" t="s">
        <v>457</v>
      </c>
      <c r="Z38" s="16" t="s">
        <v>458</v>
      </c>
      <c r="AA38" s="16" t="s">
        <v>459</v>
      </c>
      <c r="AB38" s="16"/>
      <c r="AC38" s="16"/>
      <c r="AD38" s="16"/>
      <c r="AE38" s="16"/>
    </row>
    <row r="39" spans="1:270">
      <c r="A39" s="16">
        <v>2022</v>
      </c>
      <c r="B39" s="15" t="s">
        <v>128</v>
      </c>
      <c r="C39" s="16" t="s">
        <v>460</v>
      </c>
      <c r="D39" s="16" t="s">
        <v>461</v>
      </c>
      <c r="E39" s="16"/>
      <c r="F39" s="16" t="s">
        <v>462</v>
      </c>
      <c r="G39" s="16" t="s">
        <v>6576</v>
      </c>
      <c r="H39" s="16" t="s">
        <v>6576</v>
      </c>
      <c r="I39" s="16" t="s">
        <v>6576</v>
      </c>
      <c r="J39" s="16">
        <v>2</v>
      </c>
      <c r="K39" s="16">
        <v>1</v>
      </c>
      <c r="L39" s="16">
        <v>63</v>
      </c>
      <c r="M39" s="16">
        <v>511</v>
      </c>
      <c r="N39" s="16">
        <v>115</v>
      </c>
      <c r="O39" s="16">
        <v>29</v>
      </c>
      <c r="P39" s="16">
        <v>3</v>
      </c>
      <c r="Q39" s="16">
        <v>50</v>
      </c>
      <c r="R39" s="23">
        <v>85</v>
      </c>
      <c r="S39" s="24">
        <v>2280000</v>
      </c>
      <c r="T39" s="24">
        <v>13330000</v>
      </c>
      <c r="U39" s="24">
        <v>14090000</v>
      </c>
      <c r="V39" s="24">
        <v>2030000</v>
      </c>
      <c r="W39" s="24">
        <v>8310000</v>
      </c>
      <c r="X39" s="24">
        <v>9600000</v>
      </c>
      <c r="Y39" s="24">
        <v>9890000</v>
      </c>
      <c r="Z39" s="24">
        <v>14100000</v>
      </c>
      <c r="AA39" s="24">
        <v>3980000</v>
      </c>
      <c r="AB39" s="16"/>
      <c r="AC39" s="16"/>
      <c r="AD39" s="16"/>
      <c r="AE39" s="16"/>
    </row>
    <row r="40" spans="1:270">
      <c r="A40" s="16" t="s">
        <v>9</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70">
      <c r="A41" s="16"/>
      <c r="B41" s="16"/>
      <c r="C41" s="16"/>
      <c r="D41" s="16"/>
      <c r="E41" s="16"/>
      <c r="F41" s="16"/>
      <c r="G41" s="16"/>
      <c r="H41" s="16"/>
      <c r="I41" s="16"/>
      <c r="J41" s="16" t="s">
        <v>463</v>
      </c>
      <c r="K41" s="16" t="s">
        <v>464</v>
      </c>
      <c r="L41" s="16" t="s">
        <v>465</v>
      </c>
      <c r="M41" s="16" t="s">
        <v>466</v>
      </c>
      <c r="N41" s="16" t="s">
        <v>467</v>
      </c>
      <c r="O41" s="16" t="s">
        <v>468</v>
      </c>
      <c r="P41" s="16" t="s">
        <v>469</v>
      </c>
      <c r="Q41" s="16" t="s">
        <v>470</v>
      </c>
      <c r="R41" s="16" t="s">
        <v>471</v>
      </c>
      <c r="S41" s="16" t="s">
        <v>472</v>
      </c>
      <c r="T41" s="16" t="s">
        <v>473</v>
      </c>
      <c r="U41" s="16" t="s">
        <v>474</v>
      </c>
      <c r="V41" s="16" t="s">
        <v>475</v>
      </c>
      <c r="W41" s="16" t="s">
        <v>476</v>
      </c>
      <c r="X41" s="16" t="s">
        <v>477</v>
      </c>
      <c r="Y41" s="16" t="s">
        <v>478</v>
      </c>
      <c r="Z41" s="16" t="s">
        <v>479</v>
      </c>
      <c r="AA41" s="16" t="s">
        <v>480</v>
      </c>
      <c r="AB41" s="16" t="s">
        <v>481</v>
      </c>
      <c r="AC41" s="15" t="s">
        <v>482</v>
      </c>
      <c r="AD41" s="15" t="s">
        <v>483</v>
      </c>
      <c r="AE41" s="15" t="s">
        <v>484</v>
      </c>
      <c r="AF41" s="15" t="s">
        <v>485</v>
      </c>
      <c r="AG41" s="15" t="s">
        <v>486</v>
      </c>
      <c r="AH41" s="15" t="s">
        <v>487</v>
      </c>
      <c r="AI41" s="15" t="s">
        <v>488</v>
      </c>
      <c r="AJ41" s="16" t="s">
        <v>489</v>
      </c>
      <c r="AK41" s="16" t="s">
        <v>490</v>
      </c>
      <c r="AL41" s="16" t="s">
        <v>491</v>
      </c>
      <c r="AM41" s="16" t="s">
        <v>492</v>
      </c>
      <c r="AN41" s="16" t="s">
        <v>493</v>
      </c>
      <c r="AO41" s="16" t="s">
        <v>494</v>
      </c>
      <c r="AP41" s="16" t="s">
        <v>495</v>
      </c>
      <c r="AQ41" s="16" t="s">
        <v>496</v>
      </c>
      <c r="AR41" s="16" t="s">
        <v>497</v>
      </c>
      <c r="AS41" s="16" t="s">
        <v>498</v>
      </c>
      <c r="AT41" s="16" t="s">
        <v>499</v>
      </c>
      <c r="AU41" s="16" t="s">
        <v>500</v>
      </c>
      <c r="AV41" s="16" t="s">
        <v>501</v>
      </c>
      <c r="AW41" s="16" t="s">
        <v>502</v>
      </c>
      <c r="AX41" s="16" t="s">
        <v>503</v>
      </c>
      <c r="AY41" s="16" t="s">
        <v>504</v>
      </c>
      <c r="AZ41" s="16" t="s">
        <v>505</v>
      </c>
      <c r="BA41" s="16" t="s">
        <v>506</v>
      </c>
      <c r="BB41" s="16" t="s">
        <v>507</v>
      </c>
      <c r="BC41" s="16" t="s">
        <v>508</v>
      </c>
      <c r="BD41" s="16" t="s">
        <v>509</v>
      </c>
      <c r="BE41" s="16" t="s">
        <v>510</v>
      </c>
      <c r="BF41" s="16" t="s">
        <v>511</v>
      </c>
      <c r="BG41" s="16" t="s">
        <v>512</v>
      </c>
      <c r="BH41" s="16" t="s">
        <v>513</v>
      </c>
      <c r="BI41" s="16" t="s">
        <v>514</v>
      </c>
      <c r="BJ41" s="16" t="s">
        <v>515</v>
      </c>
      <c r="BK41" s="16" t="s">
        <v>516</v>
      </c>
      <c r="BL41" s="16" t="s">
        <v>517</v>
      </c>
      <c r="BM41" s="16" t="s">
        <v>518</v>
      </c>
      <c r="BN41" s="16" t="s">
        <v>519</v>
      </c>
      <c r="BO41" s="16" t="s">
        <v>520</v>
      </c>
      <c r="BP41" s="16" t="s">
        <v>521</v>
      </c>
      <c r="BQ41" s="15" t="s">
        <v>522</v>
      </c>
      <c r="BR41" s="16" t="s">
        <v>523</v>
      </c>
      <c r="BS41" s="16" t="s">
        <v>524</v>
      </c>
      <c r="BT41" s="16" t="s">
        <v>525</v>
      </c>
      <c r="BU41" s="16" t="s">
        <v>526</v>
      </c>
      <c r="BV41" s="15" t="s">
        <v>527</v>
      </c>
      <c r="BW41" s="15" t="s">
        <v>528</v>
      </c>
      <c r="BX41" s="15" t="s">
        <v>529</v>
      </c>
      <c r="BY41" s="15" t="s">
        <v>530</v>
      </c>
      <c r="BZ41" s="15" t="s">
        <v>531</v>
      </c>
      <c r="CA41" s="15" t="s">
        <v>532</v>
      </c>
      <c r="CB41" s="15" t="s">
        <v>533</v>
      </c>
      <c r="CC41" s="15" t="s">
        <v>534</v>
      </c>
      <c r="CD41" s="16" t="s">
        <v>535</v>
      </c>
      <c r="CE41" s="16" t="s">
        <v>536</v>
      </c>
      <c r="CF41" s="15" t="s">
        <v>537</v>
      </c>
      <c r="CG41" s="15" t="s">
        <v>538</v>
      </c>
      <c r="CH41" s="15" t="s">
        <v>539</v>
      </c>
      <c r="CI41" s="15" t="s">
        <v>540</v>
      </c>
      <c r="CJ41" s="15" t="s">
        <v>541</v>
      </c>
      <c r="CK41" s="15" t="s">
        <v>542</v>
      </c>
      <c r="CL41" s="15" t="s">
        <v>543</v>
      </c>
      <c r="CM41" s="15" t="s">
        <v>544</v>
      </c>
      <c r="CN41" s="15" t="s">
        <v>545</v>
      </c>
      <c r="CO41" s="15" t="s">
        <v>546</v>
      </c>
      <c r="CP41" s="15" t="s">
        <v>547</v>
      </c>
      <c r="CQ41" s="15" t="s">
        <v>548</v>
      </c>
      <c r="CR41" s="15" t="s">
        <v>549</v>
      </c>
      <c r="CS41" s="15" t="s">
        <v>550</v>
      </c>
      <c r="CT41" s="15" t="s">
        <v>551</v>
      </c>
      <c r="CU41" s="15" t="s">
        <v>552</v>
      </c>
      <c r="CV41" s="15" t="s">
        <v>553</v>
      </c>
      <c r="CW41" s="16" t="s">
        <v>554</v>
      </c>
      <c r="CX41" s="15" t="s">
        <v>555</v>
      </c>
      <c r="CY41" s="15" t="s">
        <v>556</v>
      </c>
      <c r="CZ41" s="16" t="s">
        <v>557</v>
      </c>
      <c r="DA41" s="16"/>
      <c r="DB41" s="16"/>
      <c r="DC41" s="16"/>
      <c r="DD41" s="16"/>
      <c r="DE41" s="16"/>
      <c r="DF41" s="16"/>
      <c r="DG41" s="16"/>
      <c r="DH41" s="16"/>
      <c r="DI41" s="16"/>
      <c r="DJ41" s="16"/>
      <c r="DK41" s="16"/>
      <c r="DL41" s="16"/>
      <c r="DM41" s="16"/>
      <c r="DN41" s="16"/>
      <c r="DO41" s="16"/>
      <c r="DP41" s="16"/>
      <c r="DQ41" s="16"/>
      <c r="DR41" s="16"/>
      <c r="DS41" s="16"/>
      <c r="DT41" s="16"/>
      <c r="DU41" s="16"/>
    </row>
    <row r="42" spans="1:270">
      <c r="A42" s="16">
        <v>2023</v>
      </c>
      <c r="B42" s="16" t="s">
        <v>195</v>
      </c>
      <c r="C42" s="16" t="s">
        <v>558</v>
      </c>
      <c r="D42" s="16" t="s">
        <v>559</v>
      </c>
      <c r="E42" s="16">
        <v>2004</v>
      </c>
      <c r="F42" s="16" t="s">
        <v>560</v>
      </c>
      <c r="G42" s="16" t="s">
        <v>561</v>
      </c>
      <c r="H42" s="16" t="s">
        <v>561</v>
      </c>
      <c r="I42" s="16" t="s">
        <v>561</v>
      </c>
      <c r="J42" s="16">
        <v>1</v>
      </c>
      <c r="K42" s="16">
        <v>1</v>
      </c>
      <c r="L42" s="16">
        <v>1</v>
      </c>
      <c r="M42" s="16">
        <v>1</v>
      </c>
      <c r="N42" s="16">
        <v>1</v>
      </c>
      <c r="O42" s="16">
        <v>1</v>
      </c>
      <c r="P42" s="16">
        <v>1</v>
      </c>
      <c r="Q42" s="16">
        <v>27</v>
      </c>
      <c r="R42" s="16">
        <v>21</v>
      </c>
      <c r="S42" s="16">
        <v>943</v>
      </c>
      <c r="T42" s="16">
        <v>0.8</v>
      </c>
      <c r="U42" s="16">
        <v>0.5</v>
      </c>
      <c r="V42" s="16">
        <v>0.98</v>
      </c>
      <c r="W42" s="16">
        <v>0.7</v>
      </c>
      <c r="X42" s="16">
        <v>1</v>
      </c>
      <c r="Y42" s="16">
        <v>2</v>
      </c>
      <c r="Z42" s="16">
        <v>1</v>
      </c>
      <c r="AA42" s="16">
        <v>5</v>
      </c>
      <c r="AB42" s="16">
        <v>1</v>
      </c>
      <c r="AC42" s="16">
        <v>1</v>
      </c>
      <c r="AD42" s="16">
        <v>12</v>
      </c>
      <c r="AE42" s="16">
        <v>1</v>
      </c>
      <c r="AF42" s="16">
        <v>1</v>
      </c>
      <c r="AG42" s="16">
        <v>1</v>
      </c>
      <c r="AH42" s="15">
        <v>56</v>
      </c>
      <c r="AI42" s="15">
        <v>51</v>
      </c>
      <c r="AJ42" s="16">
        <v>1</v>
      </c>
      <c r="AK42" s="16">
        <v>1</v>
      </c>
      <c r="AL42" s="16">
        <v>1</v>
      </c>
      <c r="AM42" s="16">
        <v>1</v>
      </c>
      <c r="AN42" s="16">
        <v>1</v>
      </c>
      <c r="AO42" s="16">
        <v>1</v>
      </c>
      <c r="AP42" s="16"/>
      <c r="AQ42" s="16">
        <v>1</v>
      </c>
      <c r="AR42" s="16">
        <v>1</v>
      </c>
      <c r="AS42" s="16">
        <v>1</v>
      </c>
      <c r="AT42" s="16">
        <v>1</v>
      </c>
      <c r="AU42" s="16">
        <v>38</v>
      </c>
      <c r="AV42" s="16">
        <v>200</v>
      </c>
      <c r="AW42" s="16">
        <v>1</v>
      </c>
      <c r="AX42" s="15">
        <v>1</v>
      </c>
      <c r="AY42" s="16">
        <v>1</v>
      </c>
      <c r="AZ42" s="16">
        <v>1</v>
      </c>
      <c r="BA42" s="16">
        <v>1</v>
      </c>
      <c r="BB42" s="16">
        <v>1</v>
      </c>
      <c r="BC42" s="16"/>
      <c r="BD42" s="16">
        <v>1</v>
      </c>
      <c r="BE42" s="16">
        <v>2.04</v>
      </c>
      <c r="BF42" s="16">
        <v>1.508</v>
      </c>
      <c r="BG42" s="16">
        <v>0.627</v>
      </c>
      <c r="BH42" s="16">
        <v>0.56299999999999994</v>
      </c>
      <c r="BI42" s="16">
        <v>0.79100000000000004</v>
      </c>
      <c r="BJ42" s="16">
        <v>1.169</v>
      </c>
      <c r="BK42" s="16">
        <v>0.71499999999999997</v>
      </c>
      <c r="BL42" s="16">
        <v>225</v>
      </c>
      <c r="BM42" s="16">
        <v>53</v>
      </c>
      <c r="BN42" s="16">
        <v>750</v>
      </c>
      <c r="BO42" s="16">
        <v>1950</v>
      </c>
      <c r="BP42" s="16">
        <v>160</v>
      </c>
      <c r="BQ42" s="15">
        <v>37</v>
      </c>
      <c r="BR42" s="16">
        <v>170.18</v>
      </c>
      <c r="BS42" s="16">
        <v>140</v>
      </c>
      <c r="BT42" s="16">
        <v>0.3</v>
      </c>
      <c r="BU42" s="16">
        <v>48.9</v>
      </c>
      <c r="BV42" s="15">
        <v>205</v>
      </c>
      <c r="BW42" s="15">
        <v>1.5</v>
      </c>
      <c r="BX42" s="15">
        <v>24.96</v>
      </c>
      <c r="BY42" s="25">
        <v>2077044</v>
      </c>
      <c r="BZ42" s="25">
        <v>8000</v>
      </c>
      <c r="CA42" s="15">
        <v>103.94</v>
      </c>
      <c r="CB42" s="25">
        <v>443854</v>
      </c>
      <c r="CC42" s="15">
        <v>0.31</v>
      </c>
      <c r="CD42" s="16">
        <v>37</v>
      </c>
      <c r="CE42" s="16">
        <v>10</v>
      </c>
      <c r="CF42" s="15">
        <v>3</v>
      </c>
      <c r="CG42" s="15">
        <v>1</v>
      </c>
      <c r="CH42" s="15">
        <v>14</v>
      </c>
      <c r="CI42" s="15">
        <v>0.7</v>
      </c>
      <c r="CJ42" s="15">
        <v>0.2</v>
      </c>
      <c r="CK42" s="15">
        <v>1</v>
      </c>
      <c r="CL42" s="15">
        <v>0.2</v>
      </c>
      <c r="CM42" s="15">
        <v>0.1</v>
      </c>
      <c r="CN42" s="15">
        <v>3000</v>
      </c>
      <c r="CO42" s="15">
        <v>3</v>
      </c>
      <c r="CP42" s="15">
        <v>2.5</v>
      </c>
      <c r="CQ42" s="15">
        <v>1000</v>
      </c>
      <c r="CR42" s="15">
        <v>1.78</v>
      </c>
      <c r="CS42" s="15">
        <v>2</v>
      </c>
      <c r="CT42" s="16">
        <v>0.51</v>
      </c>
      <c r="CU42" s="16">
        <v>382</v>
      </c>
      <c r="CV42" s="16">
        <v>140</v>
      </c>
      <c r="CW42" s="25">
        <v>2930000</v>
      </c>
      <c r="CX42" s="25">
        <v>8500000</v>
      </c>
      <c r="CY42" s="25">
        <v>11550000</v>
      </c>
      <c r="CZ42" s="24">
        <v>17894</v>
      </c>
      <c r="DA42" s="24"/>
      <c r="DB42" s="24"/>
      <c r="DC42" s="24"/>
      <c r="DD42" s="24"/>
      <c r="DE42" s="24"/>
      <c r="DF42" s="24"/>
      <c r="DG42" s="24"/>
      <c r="DH42" s="24"/>
      <c r="DI42" s="24"/>
      <c r="DJ42" s="24"/>
      <c r="DK42" s="16"/>
      <c r="DL42" s="16"/>
      <c r="DM42" s="16"/>
      <c r="DN42" s="16"/>
      <c r="DO42" s="16"/>
      <c r="DP42" s="16"/>
      <c r="DQ42" s="16"/>
      <c r="DR42" s="16"/>
      <c r="DS42" s="16"/>
      <c r="DT42" s="16"/>
      <c r="DU42" s="16"/>
    </row>
    <row r="43" spans="1:270">
      <c r="A43" s="16" t="s">
        <v>9</v>
      </c>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t="s">
        <v>562</v>
      </c>
      <c r="AG43" s="16" t="s">
        <v>563</v>
      </c>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CN43" s="15" t="s">
        <v>562</v>
      </c>
      <c r="CU43" s="15" t="s">
        <v>564</v>
      </c>
      <c r="CV43" s="15" t="s">
        <v>565</v>
      </c>
    </row>
    <row r="44" spans="1:270" s="137" customFormat="1">
      <c r="J44" s="118" t="s">
        <v>7900</v>
      </c>
      <c r="K44" s="118" t="s">
        <v>7901</v>
      </c>
      <c r="L44" s="118" t="s">
        <v>7902</v>
      </c>
      <c r="M44" s="118" t="s">
        <v>7903</v>
      </c>
      <c r="N44" s="118" t="s">
        <v>7904</v>
      </c>
      <c r="O44" s="118" t="s">
        <v>7905</v>
      </c>
      <c r="P44" s="118" t="s">
        <v>7906</v>
      </c>
      <c r="Q44" s="118" t="s">
        <v>7907</v>
      </c>
      <c r="R44" s="118" t="s">
        <v>7908</v>
      </c>
      <c r="S44" s="118" t="s">
        <v>7909</v>
      </c>
      <c r="T44" s="118" t="s">
        <v>7910</v>
      </c>
      <c r="U44" s="118" t="s">
        <v>7911</v>
      </c>
      <c r="V44" s="118" t="s">
        <v>7912</v>
      </c>
      <c r="W44" s="118" t="s">
        <v>7913</v>
      </c>
      <c r="X44" s="118" t="s">
        <v>7914</v>
      </c>
      <c r="Y44" s="118" t="s">
        <v>7915</v>
      </c>
      <c r="Z44" s="118" t="s">
        <v>7916</v>
      </c>
      <c r="AA44" s="118" t="s">
        <v>7917</v>
      </c>
      <c r="AB44" s="118" t="s">
        <v>7918</v>
      </c>
      <c r="AC44" s="118" t="s">
        <v>7919</v>
      </c>
      <c r="AD44" s="118" t="s">
        <v>7920</v>
      </c>
      <c r="AE44" s="118" t="s">
        <v>7921</v>
      </c>
      <c r="AF44" s="118" t="s">
        <v>7922</v>
      </c>
      <c r="AG44" s="118" t="s">
        <v>7923</v>
      </c>
      <c r="AH44" s="118" t="s">
        <v>7924</v>
      </c>
      <c r="AI44" s="118" t="s">
        <v>7925</v>
      </c>
      <c r="AJ44" s="118" t="s">
        <v>7926</v>
      </c>
      <c r="AK44" s="118" t="s">
        <v>7927</v>
      </c>
      <c r="AL44" s="118" t="s">
        <v>7928</v>
      </c>
      <c r="AM44" s="118" t="s">
        <v>7929</v>
      </c>
      <c r="AN44" s="118" t="s">
        <v>7930</v>
      </c>
      <c r="AO44" s="118" t="s">
        <v>7931</v>
      </c>
      <c r="AP44" s="118" t="s">
        <v>7932</v>
      </c>
      <c r="AQ44" s="118" t="s">
        <v>7933</v>
      </c>
      <c r="AR44" s="118" t="s">
        <v>7934</v>
      </c>
      <c r="AS44" s="118" t="s">
        <v>7935</v>
      </c>
      <c r="AT44" s="118" t="s">
        <v>7936</v>
      </c>
      <c r="AU44" s="118" t="s">
        <v>7937</v>
      </c>
      <c r="AV44" s="118" t="s">
        <v>7938</v>
      </c>
      <c r="AW44" s="118" t="s">
        <v>7939</v>
      </c>
      <c r="AX44" s="118" t="s">
        <v>7940</v>
      </c>
      <c r="AY44" s="118" t="s">
        <v>7941</v>
      </c>
      <c r="AZ44" s="118" t="s">
        <v>7942</v>
      </c>
      <c r="BA44" s="118" t="s">
        <v>7943</v>
      </c>
      <c r="BB44" s="118" t="s">
        <v>7944</v>
      </c>
      <c r="BC44" s="118" t="s">
        <v>7945</v>
      </c>
      <c r="BD44" s="118" t="s">
        <v>7946</v>
      </c>
      <c r="BE44" s="118" t="s">
        <v>7947</v>
      </c>
      <c r="BF44" s="118" t="s">
        <v>7948</v>
      </c>
      <c r="BG44" s="118" t="s">
        <v>7949</v>
      </c>
      <c r="BH44" s="118" t="s">
        <v>7950</v>
      </c>
      <c r="BI44" s="118" t="s">
        <v>7951</v>
      </c>
      <c r="BJ44" s="118" t="s">
        <v>7952</v>
      </c>
      <c r="BK44" s="118" t="s">
        <v>7953</v>
      </c>
      <c r="BL44" s="118" t="s">
        <v>7954</v>
      </c>
      <c r="BM44" s="118" t="s">
        <v>7955</v>
      </c>
      <c r="BN44" s="118" t="s">
        <v>7956</v>
      </c>
      <c r="BO44" s="118" t="s">
        <v>7957</v>
      </c>
      <c r="BP44" s="118" t="s">
        <v>7958</v>
      </c>
      <c r="BQ44" s="118" t="s">
        <v>7959</v>
      </c>
      <c r="BR44" s="118" t="s">
        <v>7960</v>
      </c>
      <c r="BS44" s="118" t="s">
        <v>7961</v>
      </c>
      <c r="BT44" s="118" t="s">
        <v>7962</v>
      </c>
      <c r="BU44" s="118" t="s">
        <v>7963</v>
      </c>
      <c r="BV44" s="118" t="s">
        <v>7964</v>
      </c>
      <c r="BW44" s="118" t="s">
        <v>7965</v>
      </c>
      <c r="BX44" s="118" t="s">
        <v>7966</v>
      </c>
      <c r="BY44" s="118" t="s">
        <v>7967</v>
      </c>
      <c r="BZ44" s="118" t="s">
        <v>7968</v>
      </c>
      <c r="CA44" s="118" t="s">
        <v>7969</v>
      </c>
      <c r="CB44" s="118" t="s">
        <v>7970</v>
      </c>
      <c r="CC44" s="118" t="s">
        <v>7971</v>
      </c>
      <c r="CD44" s="118" t="s">
        <v>7972</v>
      </c>
      <c r="CE44" s="118" t="s">
        <v>7973</v>
      </c>
      <c r="CF44" s="118" t="s">
        <v>7974</v>
      </c>
      <c r="CG44" s="118" t="s">
        <v>7975</v>
      </c>
      <c r="CH44" s="118" t="s">
        <v>7976</v>
      </c>
      <c r="CI44" s="118" t="s">
        <v>7977</v>
      </c>
      <c r="CJ44" s="118" t="s">
        <v>7978</v>
      </c>
      <c r="CK44" s="118" t="s">
        <v>7979</v>
      </c>
      <c r="CL44" s="118" t="s">
        <v>7980</v>
      </c>
      <c r="CM44" s="118" t="s">
        <v>7981</v>
      </c>
      <c r="CN44" s="118" t="s">
        <v>7982</v>
      </c>
      <c r="CO44" s="118" t="s">
        <v>7983</v>
      </c>
      <c r="CP44" s="118" t="s">
        <v>7984</v>
      </c>
      <c r="CQ44" s="118" t="s">
        <v>7985</v>
      </c>
      <c r="CR44" s="118" t="s">
        <v>7986</v>
      </c>
      <c r="CS44" s="118" t="s">
        <v>7987</v>
      </c>
      <c r="CT44" s="118" t="s">
        <v>7988</v>
      </c>
      <c r="CU44" s="118" t="s">
        <v>7989</v>
      </c>
      <c r="CV44" s="118" t="s">
        <v>7990</v>
      </c>
      <c r="CW44" s="118" t="s">
        <v>7991</v>
      </c>
      <c r="CX44" s="118" t="s">
        <v>7992</v>
      </c>
      <c r="CY44" s="118" t="s">
        <v>7993</v>
      </c>
      <c r="CZ44" s="118" t="s">
        <v>7994</v>
      </c>
      <c r="DA44" s="118" t="s">
        <v>7995</v>
      </c>
      <c r="DB44" s="118" t="s">
        <v>7996</v>
      </c>
      <c r="DC44" s="118" t="s">
        <v>7997</v>
      </c>
      <c r="DD44" s="118" t="s">
        <v>7998</v>
      </c>
      <c r="DE44" s="118" t="s">
        <v>7999</v>
      </c>
      <c r="DF44" s="118" t="s">
        <v>8000</v>
      </c>
      <c r="DG44" s="118" t="s">
        <v>8001</v>
      </c>
      <c r="DH44" s="118" t="s">
        <v>8002</v>
      </c>
      <c r="DI44" s="118" t="s">
        <v>8003</v>
      </c>
      <c r="DJ44" s="118" t="s">
        <v>8004</v>
      </c>
      <c r="DK44" s="118" t="s">
        <v>8005</v>
      </c>
      <c r="DL44" s="118" t="s">
        <v>8006</v>
      </c>
      <c r="DM44" s="118" t="s">
        <v>8007</v>
      </c>
      <c r="DN44" s="118" t="s">
        <v>8008</v>
      </c>
      <c r="DO44" s="118" t="s">
        <v>8009</v>
      </c>
      <c r="DP44" s="118" t="s">
        <v>8010</v>
      </c>
      <c r="DQ44" s="118" t="s">
        <v>8011</v>
      </c>
      <c r="DR44" s="118" t="s">
        <v>8012</v>
      </c>
      <c r="DS44" s="118" t="s">
        <v>8013</v>
      </c>
      <c r="DT44" s="118" t="s">
        <v>8014</v>
      </c>
      <c r="DU44" s="118" t="s">
        <v>8015</v>
      </c>
      <c r="DV44" s="118" t="s">
        <v>8016</v>
      </c>
      <c r="DW44" s="118" t="s">
        <v>8017</v>
      </c>
      <c r="DX44" s="118" t="s">
        <v>8018</v>
      </c>
      <c r="DY44" s="118" t="s">
        <v>8019</v>
      </c>
      <c r="DZ44" s="118" t="s">
        <v>8020</v>
      </c>
      <c r="EA44" s="118" t="s">
        <v>8021</v>
      </c>
      <c r="EB44" s="118" t="s">
        <v>8022</v>
      </c>
      <c r="EC44" s="118" t="s">
        <v>8023</v>
      </c>
      <c r="ED44" s="118" t="s">
        <v>8024</v>
      </c>
      <c r="EE44" s="118" t="s">
        <v>8025</v>
      </c>
      <c r="EF44" s="118" t="s">
        <v>8026</v>
      </c>
      <c r="EG44" s="118" t="s">
        <v>8027</v>
      </c>
      <c r="EH44" s="118" t="s">
        <v>8028</v>
      </c>
      <c r="EI44" s="118" t="s">
        <v>8029</v>
      </c>
      <c r="EJ44" s="118" t="s">
        <v>8030</v>
      </c>
      <c r="EK44" s="118" t="s">
        <v>8031</v>
      </c>
      <c r="EL44" s="118" t="s">
        <v>8032</v>
      </c>
      <c r="EM44" s="118" t="s">
        <v>8033</v>
      </c>
      <c r="EN44" s="118" t="s">
        <v>8034</v>
      </c>
      <c r="EO44" s="118" t="s">
        <v>8035</v>
      </c>
      <c r="EP44" s="118" t="s">
        <v>8036</v>
      </c>
      <c r="EQ44" s="118" t="s">
        <v>8037</v>
      </c>
      <c r="ER44" s="118" t="s">
        <v>8038</v>
      </c>
      <c r="ES44" s="118" t="s">
        <v>8039</v>
      </c>
      <c r="ET44" s="118" t="s">
        <v>8040</v>
      </c>
      <c r="EU44" s="118" t="s">
        <v>8041</v>
      </c>
      <c r="EV44" s="118" t="s">
        <v>8042</v>
      </c>
      <c r="EW44" s="118" t="s">
        <v>8043</v>
      </c>
      <c r="EX44" s="118" t="s">
        <v>8044</v>
      </c>
      <c r="EY44" s="118" t="s">
        <v>8045</v>
      </c>
      <c r="EZ44" s="118" t="s">
        <v>8046</v>
      </c>
      <c r="FA44" s="118" t="s">
        <v>8047</v>
      </c>
      <c r="FB44" s="118" t="s">
        <v>8048</v>
      </c>
      <c r="FC44" s="118" t="s">
        <v>8049</v>
      </c>
      <c r="FD44" s="118" t="s">
        <v>8050</v>
      </c>
      <c r="FE44" s="118" t="s">
        <v>8051</v>
      </c>
      <c r="FF44" s="118" t="s">
        <v>8052</v>
      </c>
      <c r="FG44" s="118" t="s">
        <v>8053</v>
      </c>
      <c r="FH44" s="118" t="s">
        <v>8054</v>
      </c>
      <c r="FI44" s="118" t="s">
        <v>8055</v>
      </c>
      <c r="FJ44" s="118" t="s">
        <v>8056</v>
      </c>
      <c r="FK44" s="118" t="s">
        <v>8057</v>
      </c>
      <c r="FL44" s="118" t="s">
        <v>8058</v>
      </c>
      <c r="FM44" s="118" t="s">
        <v>8059</v>
      </c>
      <c r="FN44" s="118" t="s">
        <v>8060</v>
      </c>
      <c r="FO44" s="118" t="s">
        <v>8061</v>
      </c>
    </row>
    <row r="45" spans="1:270" s="137" customFormat="1">
      <c r="A45" s="137">
        <v>2024</v>
      </c>
      <c r="B45" s="137" t="s">
        <v>128</v>
      </c>
      <c r="C45" s="137" t="s">
        <v>8062</v>
      </c>
      <c r="D45" s="137" t="s">
        <v>8063</v>
      </c>
      <c r="E45" s="137">
        <v>2004</v>
      </c>
      <c r="F45" s="137" t="s">
        <v>8064</v>
      </c>
      <c r="G45" s="137" t="s">
        <v>8065</v>
      </c>
      <c r="H45" s="137" t="s">
        <v>8066</v>
      </c>
      <c r="I45" s="137" t="s">
        <v>8065</v>
      </c>
      <c r="J45" s="137">
        <v>1</v>
      </c>
      <c r="K45" s="137">
        <v>1</v>
      </c>
      <c r="L45" s="137">
        <v>1</v>
      </c>
      <c r="M45" s="137">
        <v>1</v>
      </c>
      <c r="N45" s="137">
        <v>1</v>
      </c>
      <c r="O45" s="137">
        <v>1</v>
      </c>
      <c r="P45" s="137">
        <v>1</v>
      </c>
      <c r="Q45" s="137">
        <v>1</v>
      </c>
      <c r="R45" s="137">
        <v>1</v>
      </c>
      <c r="S45" s="137">
        <v>1</v>
      </c>
      <c r="T45" s="137">
        <v>1</v>
      </c>
      <c r="U45" s="137">
        <v>1</v>
      </c>
      <c r="V45" s="137">
        <v>1</v>
      </c>
      <c r="W45" s="137">
        <v>1</v>
      </c>
      <c r="X45" s="137">
        <v>1</v>
      </c>
      <c r="Y45" s="137">
        <v>1</v>
      </c>
      <c r="Z45" s="137">
        <v>10</v>
      </c>
      <c r="AA45" s="137">
        <v>1</v>
      </c>
      <c r="AB45" s="137">
        <v>1</v>
      </c>
      <c r="AC45" s="137">
        <v>1</v>
      </c>
      <c r="AD45" s="137">
        <v>1</v>
      </c>
      <c r="AE45" s="137">
        <v>1</v>
      </c>
      <c r="AF45" s="137">
        <v>1</v>
      </c>
      <c r="AG45" s="137">
        <v>79.3</v>
      </c>
      <c r="AH45" s="137">
        <v>100</v>
      </c>
      <c r="AI45" s="137">
        <v>75</v>
      </c>
      <c r="AJ45" s="137">
        <v>85</v>
      </c>
      <c r="AK45" s="137">
        <v>83</v>
      </c>
      <c r="AL45" s="137">
        <v>113</v>
      </c>
      <c r="AM45" s="137">
        <v>1</v>
      </c>
      <c r="AN45" s="137">
        <v>1</v>
      </c>
      <c r="AO45" s="137">
        <v>1</v>
      </c>
      <c r="AP45" s="137">
        <v>1</v>
      </c>
      <c r="AQ45" s="137">
        <v>1</v>
      </c>
      <c r="AR45" s="137">
        <v>1</v>
      </c>
      <c r="AS45" s="137">
        <v>71</v>
      </c>
      <c r="AT45" s="137">
        <v>85</v>
      </c>
      <c r="AU45" s="137">
        <v>28</v>
      </c>
      <c r="AV45" s="137">
        <v>3500</v>
      </c>
      <c r="AW45" s="137">
        <v>5000</v>
      </c>
      <c r="AX45" s="137">
        <v>2500</v>
      </c>
      <c r="AY45" s="137">
        <v>30</v>
      </c>
      <c r="AZ45" s="137">
        <v>62</v>
      </c>
      <c r="BA45" s="137">
        <v>1</v>
      </c>
      <c r="BB45" s="137">
        <v>1</v>
      </c>
      <c r="BC45" s="137">
        <v>1</v>
      </c>
      <c r="BD45" s="137">
        <v>25</v>
      </c>
      <c r="BE45" s="137">
        <v>15</v>
      </c>
      <c r="BF45" s="137">
        <v>2</v>
      </c>
      <c r="BG45" s="137">
        <v>5</v>
      </c>
      <c r="BH45" s="137">
        <v>3</v>
      </c>
      <c r="BI45" s="137">
        <v>22</v>
      </c>
      <c r="BJ45" s="137">
        <v>16.2</v>
      </c>
      <c r="BK45" s="137">
        <v>520</v>
      </c>
      <c r="BL45" s="137">
        <v>12.9</v>
      </c>
      <c r="BM45" s="137">
        <v>125.01</v>
      </c>
      <c r="BN45" s="137">
        <v>144.30000000000001</v>
      </c>
      <c r="BO45" s="137">
        <v>172.91</v>
      </c>
      <c r="BP45" s="137">
        <v>442.22</v>
      </c>
      <c r="BQ45" s="137">
        <v>0</v>
      </c>
      <c r="BR45" s="137">
        <v>0</v>
      </c>
      <c r="BS45" s="137">
        <v>0</v>
      </c>
      <c r="BT45" s="137">
        <v>0</v>
      </c>
      <c r="BU45" s="137">
        <v>2.25</v>
      </c>
      <c r="BV45" s="137">
        <v>1.47</v>
      </c>
      <c r="BW45" s="137">
        <v>1.67</v>
      </c>
      <c r="BX45" s="137">
        <v>5.39</v>
      </c>
      <c r="BY45" s="137">
        <v>12.87</v>
      </c>
      <c r="BZ45" s="137">
        <v>23.19</v>
      </c>
      <c r="CA45" s="137">
        <v>32.28</v>
      </c>
      <c r="CB45" s="137">
        <v>3.11</v>
      </c>
      <c r="CC45" s="137">
        <v>71.44</v>
      </c>
      <c r="CD45" s="137">
        <v>140.13</v>
      </c>
      <c r="CE45" s="137">
        <v>168.96</v>
      </c>
      <c r="CF45" s="137">
        <v>206.86</v>
      </c>
      <c r="CG45" s="137">
        <v>3.11</v>
      </c>
      <c r="CH45" s="137">
        <v>519.05999999999995</v>
      </c>
      <c r="CI45" s="137">
        <v>12.87</v>
      </c>
      <c r="CJ45" s="137">
        <v>23.19</v>
      </c>
      <c r="CK45" s="137">
        <v>32.28</v>
      </c>
      <c r="CL45" s="137">
        <v>106.05</v>
      </c>
      <c r="CM45" s="137">
        <v>105.54</v>
      </c>
      <c r="CN45" s="137">
        <v>86.92</v>
      </c>
      <c r="CO45" s="137">
        <v>118.91</v>
      </c>
      <c r="CP45" s="137">
        <v>128.72999999999999</v>
      </c>
      <c r="CQ45" s="137">
        <v>119.19</v>
      </c>
      <c r="CR45" s="137">
        <v>0</v>
      </c>
      <c r="CS45" s="137">
        <v>0.16</v>
      </c>
      <c r="CT45" s="137">
        <v>6.28</v>
      </c>
      <c r="CU45" s="137">
        <v>2.2799999999999998</v>
      </c>
      <c r="CV45" s="137">
        <v>4.46</v>
      </c>
      <c r="CW45" s="137">
        <v>4.96</v>
      </c>
      <c r="CX45" s="137">
        <v>2.2799999999999998</v>
      </c>
      <c r="CY45" s="137">
        <v>4.62</v>
      </c>
      <c r="CZ45" s="137">
        <v>11.24</v>
      </c>
      <c r="DA45" s="137">
        <v>0</v>
      </c>
      <c r="DB45" s="137">
        <v>0.7</v>
      </c>
      <c r="DC45" s="137">
        <v>19.45</v>
      </c>
      <c r="DD45" s="137">
        <v>1.92</v>
      </c>
      <c r="DE45" s="137">
        <v>3.59</v>
      </c>
      <c r="DF45" s="137">
        <v>9.43</v>
      </c>
      <c r="DG45" s="137">
        <v>2.2799999999999998</v>
      </c>
      <c r="DH45" s="137">
        <v>4.62</v>
      </c>
      <c r="DI45" s="137">
        <v>11.24</v>
      </c>
      <c r="DJ45" s="137">
        <v>3.11</v>
      </c>
      <c r="DK45" s="137">
        <v>21.25</v>
      </c>
      <c r="DL45" s="137">
        <v>21.25</v>
      </c>
      <c r="DM45" s="137">
        <v>21.25</v>
      </c>
      <c r="DN45" s="137">
        <v>126</v>
      </c>
      <c r="DO45" s="137">
        <v>125</v>
      </c>
      <c r="DP45" s="137">
        <v>146</v>
      </c>
      <c r="DQ45" s="137">
        <v>35</v>
      </c>
      <c r="DR45" s="137">
        <v>0</v>
      </c>
      <c r="DS45" s="137">
        <v>0.24</v>
      </c>
      <c r="DT45" s="137">
        <v>0</v>
      </c>
      <c r="DU45" s="137">
        <v>0</v>
      </c>
      <c r="DV45" s="137">
        <v>0.24</v>
      </c>
      <c r="DW45" s="137">
        <v>0</v>
      </c>
      <c r="DX45" s="137">
        <v>0.24</v>
      </c>
      <c r="DY45" s="137">
        <v>0</v>
      </c>
      <c r="DZ45" s="137">
        <v>0</v>
      </c>
      <c r="EA45" s="137">
        <v>0.24</v>
      </c>
      <c r="EB45" s="137">
        <v>0.06</v>
      </c>
      <c r="EC45" s="137">
        <v>0.22</v>
      </c>
      <c r="ED45" s="137">
        <v>0</v>
      </c>
      <c r="EE45" s="137">
        <v>0</v>
      </c>
      <c r="EF45" s="137">
        <v>0.28000000000000003</v>
      </c>
      <c r="EG45" s="137">
        <v>0.06</v>
      </c>
      <c r="EH45" s="137">
        <v>0.22</v>
      </c>
      <c r="EI45" s="137">
        <v>0</v>
      </c>
      <c r="EJ45" s="137">
        <v>0</v>
      </c>
      <c r="EK45" s="137">
        <v>0.28000000000000003</v>
      </c>
      <c r="EL45" s="137">
        <v>0</v>
      </c>
      <c r="EM45" s="137">
        <v>0.05</v>
      </c>
      <c r="EN45" s="137">
        <v>0.43</v>
      </c>
      <c r="EO45" s="137">
        <v>5.6</v>
      </c>
      <c r="EP45" s="137">
        <v>6.08</v>
      </c>
      <c r="EQ45" s="137">
        <v>0</v>
      </c>
      <c r="ER45" s="137">
        <v>0.05</v>
      </c>
      <c r="ES45" s="137">
        <v>0.43</v>
      </c>
      <c r="ET45" s="137">
        <v>5.6</v>
      </c>
      <c r="EU45" s="137">
        <v>6.08</v>
      </c>
      <c r="EV45" s="137">
        <v>0</v>
      </c>
      <c r="EW45" s="137">
        <v>0</v>
      </c>
      <c r="EX45" s="137">
        <v>0</v>
      </c>
      <c r="EY45" s="137">
        <v>0</v>
      </c>
      <c r="EZ45" s="137">
        <v>0</v>
      </c>
      <c r="FA45" s="137">
        <v>0</v>
      </c>
      <c r="FB45" s="137">
        <v>0</v>
      </c>
      <c r="FC45" s="137">
        <v>0</v>
      </c>
      <c r="FD45" s="137">
        <v>0</v>
      </c>
      <c r="FE45" s="137">
        <v>0</v>
      </c>
      <c r="FF45" s="137">
        <v>0.06</v>
      </c>
      <c r="FG45" s="137">
        <v>0.51</v>
      </c>
      <c r="FH45" s="137">
        <v>0.43</v>
      </c>
      <c r="FI45" s="137">
        <v>5.6</v>
      </c>
      <c r="FJ45" s="137">
        <v>6.6</v>
      </c>
      <c r="FK45" s="137">
        <v>0.06</v>
      </c>
      <c r="FL45" s="137">
        <v>0.51</v>
      </c>
      <c r="FM45" s="137">
        <v>0.43</v>
      </c>
      <c r="FN45" s="137">
        <v>5.6</v>
      </c>
      <c r="FO45" s="137">
        <v>6.6</v>
      </c>
    </row>
    <row r="46" spans="1:270" s="137" customFormat="1">
      <c r="A46" s="137" t="s">
        <v>9</v>
      </c>
      <c r="AO46" s="137" t="s">
        <v>8067</v>
      </c>
      <c r="AP46" s="137" t="s">
        <v>8067</v>
      </c>
    </row>
    <row r="47" spans="1:270" s="137" customFormat="1">
      <c r="J47" s="137" t="s">
        <v>8068</v>
      </c>
      <c r="K47" s="137" t="s">
        <v>8069</v>
      </c>
      <c r="L47" s="137" t="s">
        <v>8070</v>
      </c>
      <c r="M47" s="137" t="s">
        <v>8071</v>
      </c>
      <c r="N47" s="137" t="s">
        <v>8072</v>
      </c>
      <c r="O47" s="137" t="s">
        <v>8073</v>
      </c>
      <c r="P47" s="137" t="s">
        <v>8074</v>
      </c>
      <c r="Q47" s="137" t="s">
        <v>8075</v>
      </c>
      <c r="R47" s="137" t="s">
        <v>8076</v>
      </c>
      <c r="S47" s="137" t="s">
        <v>8077</v>
      </c>
      <c r="T47" s="137" t="s">
        <v>8078</v>
      </c>
      <c r="U47" s="137" t="s">
        <v>8079</v>
      </c>
      <c r="V47" s="137" t="s">
        <v>8080</v>
      </c>
      <c r="W47" s="137" t="s">
        <v>8081</v>
      </c>
      <c r="X47" s="137" t="s">
        <v>8082</v>
      </c>
      <c r="Y47" s="137" t="s">
        <v>8083</v>
      </c>
      <c r="Z47" s="137" t="s">
        <v>8084</v>
      </c>
      <c r="AA47" s="137" t="s">
        <v>8085</v>
      </c>
      <c r="AB47" s="137" t="s">
        <v>8086</v>
      </c>
      <c r="AC47" s="137" t="s">
        <v>8087</v>
      </c>
      <c r="AD47" s="137" t="s">
        <v>8088</v>
      </c>
      <c r="AE47" s="137" t="s">
        <v>8089</v>
      </c>
      <c r="AF47" s="137" t="s">
        <v>8090</v>
      </c>
      <c r="AG47" s="137" t="s">
        <v>8091</v>
      </c>
      <c r="AH47" s="137" t="s">
        <v>8092</v>
      </c>
      <c r="AI47" s="137" t="s">
        <v>8093</v>
      </c>
      <c r="AJ47" s="137" t="s">
        <v>8094</v>
      </c>
      <c r="AK47" s="137" t="s">
        <v>8095</v>
      </c>
      <c r="AL47" s="137" t="s">
        <v>8096</v>
      </c>
      <c r="AM47" s="137" t="s">
        <v>8097</v>
      </c>
      <c r="AN47" s="137" t="s">
        <v>8098</v>
      </c>
      <c r="AO47" s="137" t="s">
        <v>8099</v>
      </c>
      <c r="AP47" s="137" t="s">
        <v>8100</v>
      </c>
      <c r="AQ47" s="137" t="s">
        <v>8101</v>
      </c>
      <c r="AR47" s="137" t="s">
        <v>8102</v>
      </c>
      <c r="AS47" s="137" t="s">
        <v>8103</v>
      </c>
      <c r="AT47" s="137" t="s">
        <v>8104</v>
      </c>
      <c r="AU47" s="137" t="s">
        <v>8105</v>
      </c>
      <c r="AV47" s="137" t="s">
        <v>8106</v>
      </c>
      <c r="AW47" s="137" t="s">
        <v>8107</v>
      </c>
      <c r="AX47" s="137" t="s">
        <v>8108</v>
      </c>
      <c r="AY47" s="137" t="s">
        <v>8109</v>
      </c>
      <c r="AZ47" s="137" t="s">
        <v>8110</v>
      </c>
      <c r="BA47" s="137" t="s">
        <v>8111</v>
      </c>
      <c r="BB47" s="137" t="s">
        <v>8112</v>
      </c>
      <c r="BC47" s="137" t="s">
        <v>8113</v>
      </c>
      <c r="BD47" s="137" t="s">
        <v>8114</v>
      </c>
      <c r="BE47" s="137" t="s">
        <v>8115</v>
      </c>
      <c r="BF47" s="137" t="s">
        <v>8116</v>
      </c>
      <c r="BG47" s="137" t="s">
        <v>8117</v>
      </c>
      <c r="BH47" s="137" t="s">
        <v>8118</v>
      </c>
      <c r="BI47" s="137" t="s">
        <v>8119</v>
      </c>
      <c r="BJ47" s="137" t="s">
        <v>8120</v>
      </c>
      <c r="BK47" s="137" t="s">
        <v>8121</v>
      </c>
      <c r="BL47" s="137" t="s">
        <v>8122</v>
      </c>
      <c r="BM47" s="137" t="s">
        <v>8123</v>
      </c>
      <c r="BN47" s="137" t="s">
        <v>8124</v>
      </c>
      <c r="BO47" s="137" t="s">
        <v>8125</v>
      </c>
      <c r="BP47" s="137" t="s">
        <v>8126</v>
      </c>
      <c r="BQ47" s="137" t="s">
        <v>8127</v>
      </c>
      <c r="BR47" s="137" t="s">
        <v>8128</v>
      </c>
      <c r="BS47" s="137" t="s">
        <v>8129</v>
      </c>
      <c r="BT47" s="137" t="s">
        <v>8130</v>
      </c>
      <c r="BU47" s="137" t="s">
        <v>8131</v>
      </c>
      <c r="BV47" s="137" t="s">
        <v>8132</v>
      </c>
      <c r="BW47" s="137" t="s">
        <v>8133</v>
      </c>
      <c r="BX47" s="137" t="s">
        <v>8134</v>
      </c>
      <c r="BY47" s="137" t="s">
        <v>8135</v>
      </c>
      <c r="BZ47" s="137" t="s">
        <v>8136</v>
      </c>
      <c r="CA47" s="137" t="s">
        <v>8137</v>
      </c>
      <c r="CB47" s="137" t="s">
        <v>8138</v>
      </c>
      <c r="CC47" s="137" t="s">
        <v>8139</v>
      </c>
      <c r="CD47" s="137" t="s">
        <v>8140</v>
      </c>
      <c r="CE47" s="137" t="s">
        <v>8141</v>
      </c>
      <c r="CF47" s="137" t="s">
        <v>8142</v>
      </c>
      <c r="CG47" s="137" t="s">
        <v>8143</v>
      </c>
      <c r="CH47" s="137" t="s">
        <v>8144</v>
      </c>
      <c r="CI47" s="137" t="s">
        <v>8145</v>
      </c>
      <c r="CJ47" s="137" t="s">
        <v>8146</v>
      </c>
      <c r="CK47" s="137" t="s">
        <v>8147</v>
      </c>
      <c r="CL47" s="137" t="s">
        <v>8148</v>
      </c>
      <c r="CM47" s="137" t="s">
        <v>8149</v>
      </c>
      <c r="CN47" s="137" t="s">
        <v>8150</v>
      </c>
      <c r="CO47" s="137" t="s">
        <v>8151</v>
      </c>
      <c r="CP47" s="137" t="s">
        <v>8152</v>
      </c>
      <c r="CQ47" s="137" t="s">
        <v>8153</v>
      </c>
      <c r="CR47" s="137" t="s">
        <v>8154</v>
      </c>
      <c r="CS47" s="137" t="s">
        <v>8155</v>
      </c>
      <c r="CT47" s="137" t="s">
        <v>8156</v>
      </c>
      <c r="CU47" s="137" t="s">
        <v>8157</v>
      </c>
      <c r="CV47" s="137" t="s">
        <v>8158</v>
      </c>
      <c r="CW47" s="137" t="s">
        <v>8159</v>
      </c>
      <c r="CX47" s="137" t="s">
        <v>8160</v>
      </c>
      <c r="CY47" s="137" t="s">
        <v>8161</v>
      </c>
      <c r="CZ47" s="137" t="s">
        <v>8162</v>
      </c>
      <c r="DA47" s="137" t="s">
        <v>8163</v>
      </c>
      <c r="DB47" s="137" t="s">
        <v>8164</v>
      </c>
      <c r="DC47" s="137" t="s">
        <v>8165</v>
      </c>
      <c r="DD47" s="137" t="s">
        <v>8166</v>
      </c>
      <c r="DE47" s="137" t="s">
        <v>8167</v>
      </c>
      <c r="DF47" s="137" t="s">
        <v>8168</v>
      </c>
      <c r="DG47" s="137" t="s">
        <v>8169</v>
      </c>
      <c r="DH47" s="137" t="s">
        <v>8170</v>
      </c>
      <c r="DI47" s="137" t="s">
        <v>8171</v>
      </c>
      <c r="DJ47" s="137" t="s">
        <v>8172</v>
      </c>
      <c r="DK47" s="137" t="s">
        <v>8173</v>
      </c>
      <c r="DL47" s="137" t="s">
        <v>8174</v>
      </c>
      <c r="DM47" s="137" t="s">
        <v>8175</v>
      </c>
      <c r="DN47" s="137" t="s">
        <v>8176</v>
      </c>
      <c r="DO47" s="137" t="s">
        <v>8177</v>
      </c>
      <c r="DP47" s="137" t="s">
        <v>8178</v>
      </c>
      <c r="DQ47" s="137" t="s">
        <v>8179</v>
      </c>
      <c r="DR47" s="137" t="s">
        <v>8180</v>
      </c>
      <c r="DS47" s="137" t="s">
        <v>8181</v>
      </c>
      <c r="DT47" s="137" t="s">
        <v>8182</v>
      </c>
      <c r="DU47" s="137" t="s">
        <v>8183</v>
      </c>
      <c r="DV47" s="137" t="s">
        <v>8184</v>
      </c>
      <c r="DW47" s="137" t="s">
        <v>8185</v>
      </c>
      <c r="DX47" s="137" t="s">
        <v>8186</v>
      </c>
      <c r="DY47" s="137" t="s">
        <v>8187</v>
      </c>
      <c r="DZ47" s="137" t="s">
        <v>8188</v>
      </c>
      <c r="EA47" s="137" t="s">
        <v>8189</v>
      </c>
      <c r="EB47" s="137" t="s">
        <v>8190</v>
      </c>
      <c r="EC47" s="137" t="s">
        <v>8191</v>
      </c>
      <c r="ED47" s="137" t="s">
        <v>8192</v>
      </c>
      <c r="EE47" s="137" t="s">
        <v>8192</v>
      </c>
      <c r="EF47" s="137" t="s">
        <v>8192</v>
      </c>
      <c r="EG47" s="137" t="s">
        <v>8192</v>
      </c>
      <c r="EH47" s="137" t="s">
        <v>8192</v>
      </c>
      <c r="EI47" s="137" t="s">
        <v>8193</v>
      </c>
      <c r="EJ47" s="137" t="s">
        <v>8194</v>
      </c>
      <c r="EK47" s="137" t="s">
        <v>8195</v>
      </c>
      <c r="EL47" s="137" t="s">
        <v>8196</v>
      </c>
      <c r="EM47" s="137" t="s">
        <v>8197</v>
      </c>
      <c r="EN47" s="137" t="s">
        <v>8198</v>
      </c>
      <c r="EO47" s="137" t="s">
        <v>8199</v>
      </c>
      <c r="EP47" s="137" t="s">
        <v>8200</v>
      </c>
      <c r="EQ47" s="137" t="s">
        <v>8201</v>
      </c>
      <c r="ER47" s="137" t="s">
        <v>8202</v>
      </c>
      <c r="ES47" s="137" t="s">
        <v>8203</v>
      </c>
      <c r="ET47" s="137" t="s">
        <v>8204</v>
      </c>
      <c r="EU47" s="137" t="s">
        <v>8205</v>
      </c>
      <c r="EV47" s="137" t="s">
        <v>8206</v>
      </c>
      <c r="EW47" s="137" t="s">
        <v>8207</v>
      </c>
      <c r="EX47" s="137" t="s">
        <v>8208</v>
      </c>
      <c r="EY47" s="137" t="s">
        <v>8209</v>
      </c>
      <c r="EZ47" s="137" t="s">
        <v>8210</v>
      </c>
      <c r="FA47" s="137" t="s">
        <v>8211</v>
      </c>
      <c r="FB47" s="137" t="s">
        <v>8212</v>
      </c>
      <c r="FC47" s="137" t="s">
        <v>8213</v>
      </c>
      <c r="FD47" s="137" t="s">
        <v>8214</v>
      </c>
      <c r="FE47" s="137" t="s">
        <v>8215</v>
      </c>
      <c r="FF47" s="137" t="s">
        <v>8216</v>
      </c>
      <c r="FG47" s="137" t="s">
        <v>8217</v>
      </c>
      <c r="FH47" s="137" t="s">
        <v>8218</v>
      </c>
      <c r="FI47" s="137" t="s">
        <v>8219</v>
      </c>
      <c r="FJ47" s="137" t="s">
        <v>8220</v>
      </c>
      <c r="FK47" s="137" t="s">
        <v>8221</v>
      </c>
      <c r="FL47" s="137" t="s">
        <v>8222</v>
      </c>
      <c r="FM47" s="137" t="s">
        <v>8223</v>
      </c>
      <c r="FN47" s="137" t="s">
        <v>8224</v>
      </c>
      <c r="FO47" s="137" t="s">
        <v>8225</v>
      </c>
      <c r="FP47" s="137" t="s">
        <v>8226</v>
      </c>
      <c r="FQ47" s="137" t="s">
        <v>8227</v>
      </c>
      <c r="FR47" s="137" t="s">
        <v>8228</v>
      </c>
      <c r="FS47" s="137" t="s">
        <v>8229</v>
      </c>
      <c r="FT47" s="137" t="s">
        <v>8230</v>
      </c>
      <c r="FU47" s="137" t="s">
        <v>8231</v>
      </c>
      <c r="FV47" s="137" t="s">
        <v>8232</v>
      </c>
      <c r="FW47" s="137" t="s">
        <v>8233</v>
      </c>
      <c r="FX47" s="137" t="s">
        <v>8234</v>
      </c>
      <c r="FY47" s="137" t="s">
        <v>8235</v>
      </c>
      <c r="FZ47" s="137" t="s">
        <v>8236</v>
      </c>
      <c r="GA47" s="137" t="s">
        <v>8237</v>
      </c>
      <c r="GB47" s="137" t="s">
        <v>8238</v>
      </c>
      <c r="GC47" s="137" t="s">
        <v>8239</v>
      </c>
      <c r="GD47" s="137" t="s">
        <v>8240</v>
      </c>
      <c r="GE47" s="137" t="s">
        <v>8241</v>
      </c>
      <c r="GF47" s="137" t="s">
        <v>8242</v>
      </c>
      <c r="GG47" s="137" t="s">
        <v>8243</v>
      </c>
      <c r="GH47" s="137" t="s">
        <v>8244</v>
      </c>
      <c r="GI47" s="137" t="s">
        <v>8245</v>
      </c>
      <c r="GJ47" s="137" t="s">
        <v>8246</v>
      </c>
      <c r="GK47" s="137" t="s">
        <v>8247</v>
      </c>
      <c r="GL47" s="137" t="s">
        <v>8248</v>
      </c>
      <c r="GM47" s="137" t="s">
        <v>8249</v>
      </c>
      <c r="GN47" s="137" t="s">
        <v>8250</v>
      </c>
      <c r="GO47" s="137" t="s">
        <v>8251</v>
      </c>
      <c r="GP47" s="137" t="s">
        <v>8252</v>
      </c>
      <c r="GQ47" s="137" t="s">
        <v>8253</v>
      </c>
      <c r="GR47" s="137" t="s">
        <v>8254</v>
      </c>
      <c r="GS47" s="137" t="s">
        <v>8255</v>
      </c>
      <c r="GT47" s="137" t="s">
        <v>8256</v>
      </c>
      <c r="GU47" s="137" t="s">
        <v>8257</v>
      </c>
      <c r="GV47" s="137" t="s">
        <v>8258</v>
      </c>
      <c r="GW47" s="137" t="s">
        <v>8259</v>
      </c>
      <c r="GX47" s="137" t="s">
        <v>8260</v>
      </c>
      <c r="GY47" s="137" t="s">
        <v>8261</v>
      </c>
      <c r="GZ47" s="137" t="s">
        <v>8262</v>
      </c>
      <c r="HA47" s="137" t="s">
        <v>8263</v>
      </c>
      <c r="HB47" s="137" t="s">
        <v>8264</v>
      </c>
      <c r="HC47" s="137" t="s">
        <v>8265</v>
      </c>
      <c r="HD47" s="137" t="s">
        <v>8266</v>
      </c>
      <c r="HE47" s="137" t="s">
        <v>8267</v>
      </c>
      <c r="HF47" s="137" t="s">
        <v>8268</v>
      </c>
      <c r="HG47" s="137" t="s">
        <v>8269</v>
      </c>
      <c r="HH47" s="137" t="s">
        <v>8270</v>
      </c>
      <c r="HI47" s="137" t="s">
        <v>8271</v>
      </c>
      <c r="HJ47" s="137" t="s">
        <v>8272</v>
      </c>
      <c r="HK47" s="137" t="s">
        <v>8273</v>
      </c>
      <c r="HL47" s="137" t="s">
        <v>8274</v>
      </c>
      <c r="HM47" s="137" t="s">
        <v>8275</v>
      </c>
      <c r="HN47" s="137" t="s">
        <v>8276</v>
      </c>
      <c r="HO47" s="137" t="s">
        <v>8277</v>
      </c>
      <c r="HP47" s="137" t="s">
        <v>8278</v>
      </c>
      <c r="HQ47" s="137" t="s">
        <v>8279</v>
      </c>
      <c r="HR47" s="137" t="s">
        <v>8280</v>
      </c>
      <c r="HS47" s="137" t="s">
        <v>8281</v>
      </c>
      <c r="HT47" s="137" t="s">
        <v>8282</v>
      </c>
      <c r="HU47" s="137" t="s">
        <v>8283</v>
      </c>
      <c r="HV47" s="137" t="s">
        <v>8284</v>
      </c>
      <c r="HW47" s="137" t="s">
        <v>8285</v>
      </c>
      <c r="HX47" s="137" t="s">
        <v>8286</v>
      </c>
      <c r="HY47" s="137" t="s">
        <v>8287</v>
      </c>
      <c r="HZ47" s="137" t="s">
        <v>8288</v>
      </c>
      <c r="IA47" s="137" t="s">
        <v>8289</v>
      </c>
      <c r="IB47" s="137" t="s">
        <v>8290</v>
      </c>
      <c r="IC47" s="137" t="s">
        <v>8291</v>
      </c>
      <c r="ID47" s="137" t="s">
        <v>8292</v>
      </c>
      <c r="IE47" s="137" t="s">
        <v>8293</v>
      </c>
      <c r="IF47" s="137" t="s">
        <v>8294</v>
      </c>
      <c r="IG47" s="137" t="s">
        <v>8295</v>
      </c>
      <c r="IH47" s="137" t="s">
        <v>8296</v>
      </c>
      <c r="II47" s="137" t="s">
        <v>8297</v>
      </c>
      <c r="IJ47" s="137" t="s">
        <v>8298</v>
      </c>
      <c r="IK47" s="137" t="s">
        <v>8299</v>
      </c>
      <c r="IL47" s="137" t="s">
        <v>8300</v>
      </c>
      <c r="IM47" s="137" t="s">
        <v>8301</v>
      </c>
      <c r="IN47" s="137" t="s">
        <v>8302</v>
      </c>
      <c r="IO47" s="137" t="s">
        <v>8303</v>
      </c>
      <c r="IP47" s="137" t="s">
        <v>8304</v>
      </c>
      <c r="IQ47" s="137" t="s">
        <v>8305</v>
      </c>
      <c r="IR47" s="137" t="s">
        <v>8306</v>
      </c>
      <c r="IS47" s="137" t="s">
        <v>8307</v>
      </c>
      <c r="IT47" s="137" t="s">
        <v>8308</v>
      </c>
      <c r="IU47" s="137" t="s">
        <v>8309</v>
      </c>
      <c r="IV47" s="137" t="s">
        <v>8310</v>
      </c>
      <c r="IW47" s="137" t="s">
        <v>8311</v>
      </c>
      <c r="IX47" s="137" t="s">
        <v>8312</v>
      </c>
      <c r="IY47" s="137" t="s">
        <v>8313</v>
      </c>
      <c r="IZ47" s="137" t="s">
        <v>8314</v>
      </c>
      <c r="JA47" s="137" t="s">
        <v>8315</v>
      </c>
      <c r="JB47" s="137" t="s">
        <v>8316</v>
      </c>
      <c r="JC47" s="137" t="s">
        <v>8317</v>
      </c>
      <c r="JD47" s="137" t="s">
        <v>8318</v>
      </c>
      <c r="JE47" s="137" t="s">
        <v>8319</v>
      </c>
      <c r="JF47" s="137" t="s">
        <v>8320</v>
      </c>
      <c r="JG47" s="137" t="s">
        <v>8321</v>
      </c>
      <c r="JH47" s="137" t="s">
        <v>8322</v>
      </c>
      <c r="JI47" s="137" t="s">
        <v>8323</v>
      </c>
      <c r="JJ47" s="137" t="s">
        <v>8324</v>
      </c>
    </row>
    <row r="48" spans="1:270" s="137" customFormat="1">
      <c r="A48" s="137">
        <v>2025</v>
      </c>
      <c r="B48" s="137" t="s">
        <v>128</v>
      </c>
      <c r="C48" s="137" t="s">
        <v>8325</v>
      </c>
      <c r="D48" s="137" t="s">
        <v>8326</v>
      </c>
      <c r="E48" s="137">
        <v>2004</v>
      </c>
      <c r="F48" s="138" t="s">
        <v>8327</v>
      </c>
      <c r="G48" s="137" t="s">
        <v>8328</v>
      </c>
      <c r="H48" s="137" t="s">
        <v>8328</v>
      </c>
      <c r="I48" s="137" t="s">
        <v>8328</v>
      </c>
      <c r="J48" s="137">
        <v>1</v>
      </c>
      <c r="K48" s="137">
        <v>1</v>
      </c>
      <c r="L48" s="137">
        <v>1</v>
      </c>
      <c r="M48" s="137">
        <v>1</v>
      </c>
      <c r="N48" s="137">
        <v>1</v>
      </c>
      <c r="O48" s="137">
        <v>1</v>
      </c>
      <c r="P48" s="137">
        <v>1</v>
      </c>
      <c r="Q48" s="137">
        <v>1</v>
      </c>
      <c r="R48" s="137">
        <v>1</v>
      </c>
      <c r="S48" s="137">
        <v>1</v>
      </c>
      <c r="T48" s="137">
        <v>1</v>
      </c>
      <c r="U48" s="137">
        <v>1</v>
      </c>
      <c r="V48" s="137">
        <v>1</v>
      </c>
      <c r="W48" s="137">
        <v>1</v>
      </c>
      <c r="X48" s="137">
        <v>1</v>
      </c>
      <c r="Y48" s="137">
        <v>1</v>
      </c>
      <c r="Z48" s="137">
        <v>1</v>
      </c>
      <c r="AA48" s="137">
        <v>1</v>
      </c>
      <c r="AB48" s="137">
        <v>1</v>
      </c>
      <c r="AC48" s="137">
        <v>1</v>
      </c>
      <c r="AD48" s="137">
        <v>1</v>
      </c>
      <c r="AE48" s="137">
        <v>1</v>
      </c>
      <c r="AF48" s="137">
        <v>1</v>
      </c>
      <c r="AG48" s="137">
        <v>1</v>
      </c>
      <c r="AH48" s="137">
        <v>1</v>
      </c>
      <c r="AI48" s="137">
        <v>89</v>
      </c>
      <c r="AJ48" s="137">
        <v>83</v>
      </c>
      <c r="AK48" s="137">
        <v>52</v>
      </c>
      <c r="AL48" s="137">
        <v>77</v>
      </c>
      <c r="AM48" s="137">
        <v>65</v>
      </c>
      <c r="AN48" s="137">
        <v>62</v>
      </c>
      <c r="AO48" s="137">
        <v>74</v>
      </c>
      <c r="AP48" s="137">
        <v>900</v>
      </c>
      <c r="AQ48" s="137">
        <v>1110</v>
      </c>
      <c r="AR48" s="137">
        <v>4725</v>
      </c>
      <c r="AS48" s="137">
        <v>10470</v>
      </c>
      <c r="AT48" s="137">
        <v>1095</v>
      </c>
      <c r="AU48" s="137">
        <v>4332</v>
      </c>
      <c r="AV48" s="137">
        <v>37179</v>
      </c>
      <c r="AW48" s="137">
        <v>1417</v>
      </c>
      <c r="AX48" s="137">
        <v>140521</v>
      </c>
      <c r="AY48" s="137">
        <v>1</v>
      </c>
      <c r="AZ48" s="137">
        <v>703</v>
      </c>
      <c r="BA48" s="137">
        <v>2</v>
      </c>
      <c r="BB48" s="137">
        <v>3</v>
      </c>
      <c r="BC48" s="137">
        <v>35</v>
      </c>
      <c r="BD48" s="137">
        <v>5</v>
      </c>
      <c r="BE48" s="137">
        <v>388</v>
      </c>
      <c r="BF48" s="137">
        <v>11</v>
      </c>
      <c r="BG48" s="137">
        <v>88.9</v>
      </c>
      <c r="BH48" s="137">
        <v>29</v>
      </c>
      <c r="BI48" s="137">
        <v>27</v>
      </c>
      <c r="BJ48" s="137">
        <v>32</v>
      </c>
      <c r="BK48" s="137">
        <v>7.3</v>
      </c>
      <c r="BL48" s="137">
        <v>82.6</v>
      </c>
      <c r="BM48" s="137">
        <v>77.3</v>
      </c>
      <c r="BN48" s="137">
        <v>52.3</v>
      </c>
      <c r="BO48" s="137">
        <v>24.4</v>
      </c>
      <c r="BP48" s="137">
        <v>62</v>
      </c>
      <c r="BQ48" s="137">
        <v>48</v>
      </c>
      <c r="BR48" s="137">
        <v>30</v>
      </c>
      <c r="BS48" s="137">
        <v>11</v>
      </c>
      <c r="BT48" s="137">
        <v>60</v>
      </c>
      <c r="BU48" s="137">
        <v>65</v>
      </c>
      <c r="BV48" s="137">
        <v>77</v>
      </c>
      <c r="BW48" s="137">
        <v>62</v>
      </c>
      <c r="BX48" s="137">
        <v>66</v>
      </c>
      <c r="BY48" s="137">
        <v>76</v>
      </c>
      <c r="BZ48" s="137">
        <v>29</v>
      </c>
      <c r="CA48" s="137">
        <v>48</v>
      </c>
      <c r="CB48" s="137">
        <v>55</v>
      </c>
      <c r="CC48" s="137">
        <v>47</v>
      </c>
      <c r="CD48" s="137">
        <v>45</v>
      </c>
      <c r="CE48" s="137">
        <v>72</v>
      </c>
      <c r="CF48" s="137">
        <v>23</v>
      </c>
      <c r="CG48" s="137">
        <v>24</v>
      </c>
      <c r="CH48" s="137">
        <v>60</v>
      </c>
      <c r="CI48" s="137">
        <v>70</v>
      </c>
      <c r="CJ48" s="137">
        <v>69</v>
      </c>
      <c r="CK48" s="137">
        <v>86</v>
      </c>
      <c r="CL48" s="137">
        <v>7</v>
      </c>
      <c r="CM48" s="137">
        <v>26</v>
      </c>
      <c r="CN48" s="137">
        <v>19</v>
      </c>
      <c r="CO48" s="137">
        <v>31</v>
      </c>
      <c r="CP48" s="137">
        <v>42</v>
      </c>
      <c r="CQ48" s="137">
        <v>43</v>
      </c>
      <c r="CR48" s="137">
        <v>18</v>
      </c>
      <c r="CS48" s="137">
        <v>26</v>
      </c>
      <c r="CT48" s="137">
        <v>33</v>
      </c>
      <c r="CU48" s="137">
        <v>63</v>
      </c>
      <c r="CV48" s="137">
        <v>20</v>
      </c>
      <c r="CW48" s="137">
        <v>48</v>
      </c>
      <c r="CX48" s="137">
        <v>41</v>
      </c>
      <c r="CY48" s="137">
        <v>67</v>
      </c>
      <c r="CZ48" s="137">
        <v>39</v>
      </c>
      <c r="DA48" s="137">
        <v>31</v>
      </c>
      <c r="DB48" s="137">
        <v>5604</v>
      </c>
      <c r="DC48" s="137">
        <v>37179</v>
      </c>
      <c r="DD48" s="137">
        <v>1807</v>
      </c>
      <c r="DE48" s="137">
        <v>44450</v>
      </c>
      <c r="DF48" s="137">
        <v>20</v>
      </c>
      <c r="DG48" s="137">
        <v>54</v>
      </c>
      <c r="DH48" s="137">
        <v>650</v>
      </c>
      <c r="DI48" s="137">
        <v>405</v>
      </c>
      <c r="DJ48" s="137">
        <v>216</v>
      </c>
      <c r="DK48" s="137">
        <v>864</v>
      </c>
      <c r="DL48" s="137">
        <v>15</v>
      </c>
      <c r="DM48" s="137">
        <v>5444</v>
      </c>
      <c r="DN48" s="137">
        <v>168</v>
      </c>
      <c r="DO48" s="137">
        <v>240</v>
      </c>
      <c r="DP48" s="137">
        <v>55</v>
      </c>
      <c r="DQ48" s="137">
        <v>1100</v>
      </c>
      <c r="DR48" s="137">
        <v>300</v>
      </c>
      <c r="DS48" s="137">
        <v>1040</v>
      </c>
      <c r="DT48" s="137">
        <v>38</v>
      </c>
      <c r="DU48" s="137">
        <v>37</v>
      </c>
      <c r="DV48" s="137">
        <v>12</v>
      </c>
      <c r="DW48" s="137">
        <v>39</v>
      </c>
      <c r="DX48" s="137">
        <v>31</v>
      </c>
      <c r="DY48" s="137">
        <v>192</v>
      </c>
      <c r="DZ48" s="137">
        <v>624</v>
      </c>
      <c r="EA48" s="137">
        <v>1</v>
      </c>
      <c r="EB48" s="137">
        <v>219</v>
      </c>
      <c r="EC48" s="137">
        <v>69</v>
      </c>
      <c r="ED48" s="137">
        <v>19</v>
      </c>
      <c r="EE48" s="137">
        <v>20</v>
      </c>
      <c r="EF48" s="137">
        <v>28</v>
      </c>
      <c r="EG48" s="137">
        <v>24</v>
      </c>
      <c r="EH48" s="137">
        <v>22</v>
      </c>
      <c r="EI48" s="137">
        <v>4</v>
      </c>
      <c r="EJ48" s="137">
        <v>8</v>
      </c>
      <c r="EK48" s="137">
        <v>2</v>
      </c>
      <c r="EL48" s="137">
        <v>54</v>
      </c>
      <c r="EM48" s="137">
        <v>76</v>
      </c>
      <c r="EN48" s="137">
        <v>12</v>
      </c>
      <c r="EO48" s="137">
        <v>164</v>
      </c>
      <c r="EP48" s="137">
        <v>30</v>
      </c>
      <c r="EQ48" s="137">
        <v>140</v>
      </c>
      <c r="ER48" s="137">
        <v>1070</v>
      </c>
      <c r="ES48" s="137">
        <v>965</v>
      </c>
      <c r="ET48" s="137">
        <v>2035</v>
      </c>
      <c r="EU48" s="137">
        <v>618</v>
      </c>
      <c r="EV48" s="137">
        <v>439</v>
      </c>
      <c r="EW48" s="137">
        <v>1057</v>
      </c>
      <c r="EX48" s="137">
        <v>819</v>
      </c>
      <c r="EY48" s="137">
        <v>539</v>
      </c>
      <c r="EZ48" s="137">
        <v>1358</v>
      </c>
      <c r="FA48" s="137">
        <v>2710</v>
      </c>
      <c r="FB48" s="137">
        <v>3322</v>
      </c>
      <c r="FC48" s="137">
        <v>6632</v>
      </c>
      <c r="FD48" s="137">
        <v>2000</v>
      </c>
      <c r="FE48" s="137">
        <v>93</v>
      </c>
      <c r="FF48" s="137">
        <v>80</v>
      </c>
      <c r="FG48" s="137">
        <v>7</v>
      </c>
      <c r="FH48" s="137">
        <v>1</v>
      </c>
      <c r="FI48" s="137">
        <v>8</v>
      </c>
      <c r="FJ48" s="137">
        <v>6</v>
      </c>
      <c r="FK48" s="137">
        <v>1</v>
      </c>
      <c r="FL48" s="137">
        <v>1</v>
      </c>
      <c r="FM48" s="137">
        <v>1</v>
      </c>
      <c r="FN48" s="137">
        <v>1</v>
      </c>
      <c r="FO48" s="137">
        <v>45</v>
      </c>
      <c r="FP48" s="137">
        <v>45</v>
      </c>
      <c r="FQ48" s="137">
        <v>17</v>
      </c>
      <c r="FR48" s="137">
        <v>54</v>
      </c>
      <c r="FS48" s="137">
        <v>405</v>
      </c>
      <c r="FT48" s="137">
        <v>16</v>
      </c>
      <c r="FU48" s="137">
        <v>160</v>
      </c>
      <c r="FV48" s="137">
        <v>36</v>
      </c>
      <c r="FW48" s="137">
        <v>505</v>
      </c>
      <c r="FX48" s="137">
        <v>588</v>
      </c>
      <c r="FY48" s="137">
        <v>500</v>
      </c>
      <c r="FZ48" s="137">
        <v>271</v>
      </c>
      <c r="GA48" s="137">
        <v>644</v>
      </c>
      <c r="GB48" s="137">
        <v>567</v>
      </c>
      <c r="GC48" s="137">
        <v>289</v>
      </c>
      <c r="GD48" s="137">
        <v>259</v>
      </c>
      <c r="GE48" s="137">
        <v>226</v>
      </c>
      <c r="GF48" s="137">
        <v>175</v>
      </c>
      <c r="GG48" s="137">
        <v>235</v>
      </c>
      <c r="GH48" s="137">
        <v>332</v>
      </c>
      <c r="GI48" s="137">
        <v>743</v>
      </c>
      <c r="GJ48" s="137">
        <v>263</v>
      </c>
      <c r="GK48" s="137">
        <v>330</v>
      </c>
      <c r="GL48" s="137">
        <v>148</v>
      </c>
      <c r="GM48" s="137">
        <v>275</v>
      </c>
      <c r="GN48" s="137">
        <v>4</v>
      </c>
      <c r="GO48" s="137">
        <v>4142</v>
      </c>
      <c r="GP48" s="137">
        <v>62</v>
      </c>
      <c r="GQ48" s="137">
        <v>245</v>
      </c>
      <c r="GR48" s="137">
        <v>15.7</v>
      </c>
      <c r="GS48" s="137">
        <v>12.6</v>
      </c>
      <c r="GT48" s="137">
        <v>2.9</v>
      </c>
      <c r="GU48" s="137">
        <v>1.7</v>
      </c>
      <c r="GV48" s="137">
        <v>17.100000000000001</v>
      </c>
      <c r="GW48" s="137">
        <v>9.4</v>
      </c>
      <c r="GX48" s="137">
        <v>2.2999999999999998</v>
      </c>
      <c r="GY48" s="137">
        <v>1.8</v>
      </c>
      <c r="GZ48" s="137">
        <v>30.6</v>
      </c>
      <c r="HA48" s="137">
        <v>30.6</v>
      </c>
      <c r="HB48" s="137">
        <v>30.6</v>
      </c>
      <c r="HC48" s="137">
        <v>124</v>
      </c>
      <c r="HD48" s="137">
        <v>89</v>
      </c>
      <c r="HE48" s="137">
        <v>89</v>
      </c>
      <c r="HF48" s="137">
        <v>121</v>
      </c>
      <c r="HG48" s="137">
        <v>0</v>
      </c>
      <c r="HH48" s="137">
        <v>0.74</v>
      </c>
      <c r="HI48" s="137">
        <v>0.214</v>
      </c>
      <c r="HJ48" s="137">
        <v>0.95399999999999996</v>
      </c>
      <c r="HK48" s="137">
        <v>0</v>
      </c>
      <c r="HL48" s="137">
        <v>0.74</v>
      </c>
      <c r="HM48" s="137">
        <v>0.19600000000000001</v>
      </c>
      <c r="HN48" s="137">
        <v>0.93600000000000005</v>
      </c>
      <c r="HO48" s="137">
        <v>0</v>
      </c>
      <c r="HP48" s="137">
        <v>2.1429999999999998</v>
      </c>
      <c r="HQ48" s="137">
        <v>0.66700000000000004</v>
      </c>
      <c r="HR48" s="137">
        <v>2.81</v>
      </c>
      <c r="HS48" s="137">
        <v>0</v>
      </c>
      <c r="HT48" s="137">
        <v>2.1429999999999998</v>
      </c>
      <c r="HU48" s="137">
        <v>0.66100000000000003</v>
      </c>
      <c r="HV48" s="137">
        <v>2.8039999999999998</v>
      </c>
      <c r="HW48" s="137">
        <v>0.17599999999999999</v>
      </c>
      <c r="HX48" s="137">
        <v>0.96299999999999997</v>
      </c>
      <c r="HY48" s="137">
        <v>0.309</v>
      </c>
      <c r="HZ48" s="137">
        <v>1.448</v>
      </c>
      <c r="IA48" s="137">
        <v>0.17599999999999999</v>
      </c>
      <c r="IB48" s="137">
        <v>0.96299999999999997</v>
      </c>
      <c r="IC48" s="137">
        <v>0.30599999999999999</v>
      </c>
      <c r="ID48" s="137">
        <v>1.4450000000000001</v>
      </c>
      <c r="IE48" s="137">
        <v>0</v>
      </c>
      <c r="IF48" s="137">
        <v>0</v>
      </c>
      <c r="IG48" s="137">
        <v>11.355</v>
      </c>
      <c r="IH48" s="137">
        <v>11.355</v>
      </c>
      <c r="II48" s="137">
        <v>0</v>
      </c>
      <c r="IJ48" s="137">
        <v>0</v>
      </c>
      <c r="IK48" s="137">
        <v>11.355</v>
      </c>
      <c r="IL48" s="137">
        <v>11.355</v>
      </c>
      <c r="IM48" s="137">
        <v>0</v>
      </c>
      <c r="IN48" s="137">
        <v>0</v>
      </c>
      <c r="IO48" s="137">
        <v>1.744</v>
      </c>
      <c r="IP48" s="137">
        <v>1.744</v>
      </c>
      <c r="IQ48" s="137">
        <v>0</v>
      </c>
      <c r="IR48" s="137">
        <v>0</v>
      </c>
      <c r="IS48" s="137">
        <v>1.744</v>
      </c>
      <c r="IT48" s="137">
        <v>1.744</v>
      </c>
      <c r="IU48" s="137">
        <v>0</v>
      </c>
      <c r="IV48" s="137">
        <v>0</v>
      </c>
      <c r="IW48" s="137">
        <v>12.298999999999999</v>
      </c>
      <c r="IX48" s="137">
        <v>12.298999999999999</v>
      </c>
      <c r="IY48" s="137">
        <v>0</v>
      </c>
      <c r="IZ48" s="137">
        <v>0</v>
      </c>
      <c r="JA48" s="137">
        <v>9.9580000000000002</v>
      </c>
      <c r="JB48" s="137">
        <v>9.9580000000000002</v>
      </c>
      <c r="JC48" s="137">
        <v>0.17599999999999999</v>
      </c>
      <c r="JD48" s="137">
        <v>3.8460000000000001</v>
      </c>
      <c r="JE48" s="137">
        <v>26.588000000000001</v>
      </c>
      <c r="JF48" s="137">
        <v>30.61</v>
      </c>
      <c r="JG48" s="137">
        <v>0.17599999999999999</v>
      </c>
      <c r="JH48" s="137">
        <v>3.8460000000000001</v>
      </c>
      <c r="JI48" s="137">
        <v>24.22</v>
      </c>
      <c r="JJ48" s="137">
        <v>28.242000000000001</v>
      </c>
    </row>
    <row r="49" spans="1:174" s="137" customFormat="1">
      <c r="A49" s="137" t="s">
        <v>9</v>
      </c>
      <c r="AI49" s="137" t="s">
        <v>401</v>
      </c>
      <c r="AJ49" s="137" t="s">
        <v>401</v>
      </c>
      <c r="AK49" s="137" t="s">
        <v>401</v>
      </c>
      <c r="AL49" s="137" t="s">
        <v>401</v>
      </c>
      <c r="AM49" s="137" t="s">
        <v>400</v>
      </c>
      <c r="AN49" s="137" t="s">
        <v>400</v>
      </c>
      <c r="AO49" s="137" t="s">
        <v>400</v>
      </c>
      <c r="AY49" s="137" t="s">
        <v>8329</v>
      </c>
      <c r="DB49" s="137" t="s">
        <v>7513</v>
      </c>
      <c r="DC49" s="137" t="s">
        <v>7513</v>
      </c>
      <c r="DD49" s="137" t="s">
        <v>7513</v>
      </c>
      <c r="DE49" s="137" t="s">
        <v>7513</v>
      </c>
      <c r="DF49" s="137" t="s">
        <v>7513</v>
      </c>
      <c r="DG49" s="137" t="s">
        <v>7513</v>
      </c>
      <c r="DH49" s="137" t="s">
        <v>7513</v>
      </c>
      <c r="DI49" s="137" t="s">
        <v>7513</v>
      </c>
      <c r="DJ49" s="137" t="s">
        <v>7513</v>
      </c>
      <c r="DK49" s="137" t="s">
        <v>7513</v>
      </c>
      <c r="DL49" s="137" t="s">
        <v>7513</v>
      </c>
      <c r="DM49" s="137" t="s">
        <v>7513</v>
      </c>
      <c r="DN49" s="137" t="s">
        <v>7513</v>
      </c>
      <c r="DO49" s="137" t="s">
        <v>7513</v>
      </c>
      <c r="DP49" s="137" t="s">
        <v>7513</v>
      </c>
      <c r="DQ49" s="137" t="s">
        <v>7513</v>
      </c>
      <c r="DR49" s="137" t="s">
        <v>7513</v>
      </c>
      <c r="DS49" s="137" t="s">
        <v>7513</v>
      </c>
      <c r="DT49" s="137" t="s">
        <v>7513</v>
      </c>
      <c r="DU49" s="137" t="s">
        <v>7513</v>
      </c>
      <c r="DV49" s="137" t="s">
        <v>7513</v>
      </c>
      <c r="DW49" s="137" t="s">
        <v>7513</v>
      </c>
      <c r="DX49" s="137" t="s">
        <v>7513</v>
      </c>
      <c r="DY49" s="137" t="s">
        <v>7513</v>
      </c>
      <c r="DZ49" s="137" t="s">
        <v>7513</v>
      </c>
      <c r="EA49" s="137" t="s">
        <v>7513</v>
      </c>
      <c r="EB49" s="137" t="s">
        <v>7513</v>
      </c>
      <c r="EC49" s="137" t="s">
        <v>7513</v>
      </c>
      <c r="ED49" s="137" t="s">
        <v>340</v>
      </c>
      <c r="EE49" s="137" t="s">
        <v>8330</v>
      </c>
      <c r="EF49" s="137" t="s">
        <v>8331</v>
      </c>
      <c r="EG49" s="137" t="s">
        <v>8332</v>
      </c>
      <c r="EH49" s="137" t="s">
        <v>8333</v>
      </c>
      <c r="EI49" s="137" t="s">
        <v>400</v>
      </c>
      <c r="EJ49" s="137" t="s">
        <v>400</v>
      </c>
      <c r="EK49" s="137" t="s">
        <v>400</v>
      </c>
      <c r="EL49" s="137" t="s">
        <v>400</v>
      </c>
      <c r="EM49" s="137" t="s">
        <v>400</v>
      </c>
      <c r="EN49" s="137" t="s">
        <v>400</v>
      </c>
      <c r="EO49" s="137" t="s">
        <v>400</v>
      </c>
      <c r="EP49" s="137" t="s">
        <v>400</v>
      </c>
      <c r="EQ49" s="137" t="s">
        <v>400</v>
      </c>
      <c r="ER49" s="137" t="s">
        <v>400</v>
      </c>
      <c r="ES49" s="137" t="s">
        <v>400</v>
      </c>
      <c r="ET49" s="137" t="s">
        <v>400</v>
      </c>
      <c r="EU49" s="137" t="s">
        <v>400</v>
      </c>
      <c r="EV49" s="137" t="s">
        <v>400</v>
      </c>
      <c r="EW49" s="137" t="s">
        <v>400</v>
      </c>
      <c r="EX49" s="137" t="s">
        <v>400</v>
      </c>
      <c r="EY49" s="137" t="s">
        <v>400</v>
      </c>
      <c r="EZ49" s="137" t="s">
        <v>400</v>
      </c>
      <c r="FA49" s="137" t="s">
        <v>400</v>
      </c>
      <c r="FB49" s="137" t="s">
        <v>400</v>
      </c>
      <c r="FC49" s="137" t="s">
        <v>400</v>
      </c>
      <c r="FD49" s="137" t="s">
        <v>400</v>
      </c>
      <c r="FE49" s="137" t="s">
        <v>400</v>
      </c>
      <c r="FF49" s="137" t="s">
        <v>400</v>
      </c>
      <c r="FG49" s="137" t="s">
        <v>400</v>
      </c>
      <c r="FH49" s="137" t="s">
        <v>400</v>
      </c>
      <c r="FI49" s="137" t="s">
        <v>400</v>
      </c>
      <c r="FK49" s="137" t="s">
        <v>1435</v>
      </c>
      <c r="FO49" s="137" t="s">
        <v>401</v>
      </c>
      <c r="FP49" s="137" t="s">
        <v>401</v>
      </c>
      <c r="FQ49" s="137" t="s">
        <v>8334</v>
      </c>
      <c r="FR49" s="137" t="s">
        <v>8334</v>
      </c>
    </row>
    <row r="50" spans="1:174" s="22" customFormat="1">
      <c r="J50" s="16" t="s">
        <v>566</v>
      </c>
      <c r="K50" s="16" t="s">
        <v>567</v>
      </c>
      <c r="L50" s="16" t="s">
        <v>568</v>
      </c>
      <c r="M50" s="16" t="s">
        <v>569</v>
      </c>
      <c r="N50" s="16" t="s">
        <v>570</v>
      </c>
      <c r="O50" s="16" t="s">
        <v>571</v>
      </c>
      <c r="P50" s="16" t="s">
        <v>572</v>
      </c>
      <c r="Q50" s="16" t="s">
        <v>573</v>
      </c>
      <c r="R50" s="16" t="s">
        <v>574</v>
      </c>
      <c r="S50" s="16" t="s">
        <v>575</v>
      </c>
      <c r="V50" s="16"/>
    </row>
    <row r="51" spans="1:174" s="22" customFormat="1">
      <c r="A51" s="22">
        <v>2026</v>
      </c>
      <c r="B51" s="22" t="s">
        <v>195</v>
      </c>
      <c r="C51" s="16" t="s">
        <v>576</v>
      </c>
      <c r="D51" s="22" t="s">
        <v>577</v>
      </c>
      <c r="E51" s="22">
        <v>2002</v>
      </c>
      <c r="F51" s="15" t="s">
        <v>578</v>
      </c>
      <c r="G51" s="16" t="s">
        <v>579</v>
      </c>
      <c r="H51" s="16" t="s">
        <v>579</v>
      </c>
      <c r="I51" s="16" t="s">
        <v>579</v>
      </c>
      <c r="J51" s="16">
        <v>1</v>
      </c>
      <c r="K51" s="16">
        <v>8</v>
      </c>
      <c r="L51" s="16">
        <v>3</v>
      </c>
      <c r="M51" s="16">
        <v>40</v>
      </c>
      <c r="N51" s="16">
        <v>1</v>
      </c>
      <c r="O51" s="16">
        <v>1</v>
      </c>
      <c r="P51" s="16">
        <v>1</v>
      </c>
      <c r="Q51" s="16">
        <v>1500</v>
      </c>
      <c r="R51" s="16">
        <v>7500</v>
      </c>
      <c r="S51" s="16">
        <v>12.54</v>
      </c>
      <c r="V51" s="16"/>
      <c r="W51" s="16"/>
      <c r="X51" s="16"/>
      <c r="Y51" s="16"/>
      <c r="Z51" s="16"/>
      <c r="AA51" s="16"/>
      <c r="AB51" s="16"/>
      <c r="AC51" s="16"/>
      <c r="AD51" s="24"/>
      <c r="AE51" s="24"/>
      <c r="AF51" s="16"/>
      <c r="AG51" s="16"/>
      <c r="AH51" s="24"/>
      <c r="AK51" s="29"/>
    </row>
    <row r="52" spans="1:174" s="22" customFormat="1">
      <c r="A52" s="22" t="s">
        <v>9</v>
      </c>
      <c r="C52" s="16"/>
      <c r="F52" s="16"/>
      <c r="G52" s="16"/>
      <c r="H52" s="16"/>
      <c r="I52" s="16"/>
      <c r="J52" s="22" t="s">
        <v>340</v>
      </c>
      <c r="P52" s="22" t="s">
        <v>581</v>
      </c>
      <c r="W52" s="16"/>
      <c r="X52" s="16"/>
      <c r="Y52" s="16"/>
      <c r="Z52" s="16"/>
      <c r="AA52" s="16"/>
      <c r="AB52" s="16"/>
      <c r="AC52" s="16"/>
      <c r="AD52" s="24"/>
      <c r="AE52" s="24"/>
      <c r="AF52" s="16"/>
      <c r="AG52" s="16"/>
      <c r="AH52" s="24"/>
      <c r="AK52" s="29"/>
    </row>
    <row r="53" spans="1:174" s="22" customFormat="1">
      <c r="C53" s="16"/>
      <c r="F53" s="16"/>
      <c r="I53" s="16"/>
      <c r="J53" s="22" t="s">
        <v>582</v>
      </c>
      <c r="K53" s="22" t="s">
        <v>583</v>
      </c>
      <c r="L53" s="22" t="s">
        <v>584</v>
      </c>
      <c r="M53" s="22" t="s">
        <v>585</v>
      </c>
      <c r="N53" s="22" t="s">
        <v>586</v>
      </c>
      <c r="O53" s="22" t="s">
        <v>587</v>
      </c>
      <c r="P53" s="22" t="s">
        <v>588</v>
      </c>
      <c r="Q53" s="22" t="s">
        <v>589</v>
      </c>
      <c r="R53" s="22" t="s">
        <v>590</v>
      </c>
      <c r="S53" s="22" t="s">
        <v>591</v>
      </c>
      <c r="T53" s="22" t="s">
        <v>592</v>
      </c>
      <c r="U53" s="22" t="s">
        <v>593</v>
      </c>
      <c r="V53" s="22" t="s">
        <v>594</v>
      </c>
      <c r="W53" s="22" t="s">
        <v>595</v>
      </c>
    </row>
    <row r="54" spans="1:174" s="22" customFormat="1">
      <c r="A54" s="22">
        <v>2027</v>
      </c>
      <c r="B54" s="22" t="s">
        <v>195</v>
      </c>
      <c r="C54" s="22" t="s">
        <v>596</v>
      </c>
      <c r="D54" s="22" t="s">
        <v>597</v>
      </c>
      <c r="E54" s="22">
        <v>2001</v>
      </c>
      <c r="F54" s="15" t="s">
        <v>598</v>
      </c>
      <c r="G54" s="22" t="s">
        <v>6572</v>
      </c>
      <c r="I54" s="22" t="s">
        <v>6572</v>
      </c>
      <c r="J54" s="22">
        <v>1</v>
      </c>
      <c r="K54" s="29">
        <v>1</v>
      </c>
      <c r="L54" s="29">
        <v>7800</v>
      </c>
      <c r="M54" s="22">
        <v>80</v>
      </c>
      <c r="N54" s="22">
        <v>7</v>
      </c>
      <c r="O54" s="22">
        <v>245</v>
      </c>
      <c r="P54" s="22">
        <v>20</v>
      </c>
      <c r="Q54" s="22">
        <v>21</v>
      </c>
      <c r="R54" s="22">
        <v>32</v>
      </c>
      <c r="S54" s="22">
        <v>21.04</v>
      </c>
      <c r="T54" s="22">
        <v>2740</v>
      </c>
      <c r="U54" s="22">
        <v>14495</v>
      </c>
      <c r="V54" s="29">
        <v>3803</v>
      </c>
      <c r="W54" s="22">
        <v>56</v>
      </c>
    </row>
    <row r="55" spans="1:174" s="22" customFormat="1">
      <c r="A55" s="22" t="s">
        <v>9</v>
      </c>
    </row>
    <row r="56" spans="1:174" s="22" customFormat="1">
      <c r="J56" s="22" t="s">
        <v>599</v>
      </c>
      <c r="K56" s="22" t="s">
        <v>600</v>
      </c>
      <c r="L56" s="22" t="s">
        <v>601</v>
      </c>
      <c r="M56" s="22" t="s">
        <v>602</v>
      </c>
      <c r="N56" s="22" t="s">
        <v>603</v>
      </c>
      <c r="O56" s="22" t="s">
        <v>604</v>
      </c>
      <c r="P56" s="22" t="s">
        <v>605</v>
      </c>
      <c r="Q56" s="22" t="s">
        <v>606</v>
      </c>
      <c r="R56" s="22" t="s">
        <v>607</v>
      </c>
      <c r="S56" s="22" t="s">
        <v>608</v>
      </c>
      <c r="T56" s="22" t="s">
        <v>609</v>
      </c>
      <c r="U56" s="22" t="s">
        <v>610</v>
      </c>
      <c r="V56" s="22" t="s">
        <v>611</v>
      </c>
    </row>
    <row r="57" spans="1:174" s="22" customFormat="1">
      <c r="A57" s="22">
        <v>2028</v>
      </c>
      <c r="B57" s="22" t="s">
        <v>195</v>
      </c>
      <c r="C57" s="22" t="s">
        <v>612</v>
      </c>
      <c r="D57" s="22" t="s">
        <v>613</v>
      </c>
      <c r="E57" s="22">
        <v>2000</v>
      </c>
      <c r="F57" s="15" t="s">
        <v>614</v>
      </c>
      <c r="G57" s="22" t="s">
        <v>6573</v>
      </c>
      <c r="I57" s="22" t="s">
        <v>6573</v>
      </c>
      <c r="J57" s="22">
        <v>1</v>
      </c>
      <c r="K57" s="22">
        <v>4600</v>
      </c>
      <c r="L57" s="29">
        <v>3000</v>
      </c>
      <c r="M57" s="22">
        <v>1</v>
      </c>
      <c r="N57" s="22">
        <v>1</v>
      </c>
      <c r="O57" s="22">
        <v>683</v>
      </c>
      <c r="P57" s="22">
        <v>868</v>
      </c>
      <c r="Q57" s="22">
        <v>6069740</v>
      </c>
      <c r="R57" s="22">
        <v>8702892</v>
      </c>
      <c r="S57" s="22">
        <v>8178078</v>
      </c>
      <c r="T57" s="22">
        <v>9099438</v>
      </c>
      <c r="U57" s="22">
        <v>7741022</v>
      </c>
      <c r="V57" s="22">
        <v>35343683</v>
      </c>
    </row>
    <row r="58" spans="1:174" s="22" customFormat="1">
      <c r="A58" s="22" t="s">
        <v>9</v>
      </c>
    </row>
    <row r="59" spans="1:174" s="22" customFormat="1">
      <c r="J59" s="22" t="s">
        <v>7082</v>
      </c>
      <c r="K59" s="22" t="s">
        <v>7083</v>
      </c>
      <c r="L59" s="22" t="s">
        <v>7084</v>
      </c>
      <c r="M59" s="22" t="s">
        <v>7085</v>
      </c>
      <c r="N59" s="22" t="s">
        <v>7086</v>
      </c>
      <c r="O59" s="22" t="s">
        <v>7087</v>
      </c>
      <c r="P59" s="22" t="s">
        <v>7088</v>
      </c>
      <c r="Q59" s="22" t="s">
        <v>7089</v>
      </c>
      <c r="R59" s="22" t="s">
        <v>7090</v>
      </c>
      <c r="S59" s="22" t="s">
        <v>7091</v>
      </c>
      <c r="T59" s="22" t="s">
        <v>7092</v>
      </c>
      <c r="U59" s="22" t="s">
        <v>7093</v>
      </c>
      <c r="V59" s="22" t="s">
        <v>7094</v>
      </c>
      <c r="W59" s="22" t="s">
        <v>7095</v>
      </c>
      <c r="X59" s="22" t="s">
        <v>7096</v>
      </c>
      <c r="Y59" s="22" t="s">
        <v>7097</v>
      </c>
      <c r="Z59" s="22" t="s">
        <v>7098</v>
      </c>
      <c r="AA59" s="22" t="s">
        <v>7099</v>
      </c>
      <c r="AB59" s="16" t="s">
        <v>7100</v>
      </c>
      <c r="AC59" s="22" t="s">
        <v>7101</v>
      </c>
      <c r="AD59" s="22" t="s">
        <v>7101</v>
      </c>
      <c r="AE59" s="22" t="s">
        <v>7101</v>
      </c>
      <c r="AF59" s="22" t="s">
        <v>7101</v>
      </c>
      <c r="AG59" s="22" t="s">
        <v>7101</v>
      </c>
      <c r="AH59" s="22" t="s">
        <v>7101</v>
      </c>
      <c r="AI59" s="22" t="s">
        <v>7101</v>
      </c>
      <c r="AJ59" s="22" t="s">
        <v>7101</v>
      </c>
      <c r="AK59" s="22" t="s">
        <v>7101</v>
      </c>
      <c r="AL59" s="22" t="s">
        <v>7101</v>
      </c>
      <c r="AM59" s="22" t="s">
        <v>7102</v>
      </c>
      <c r="AN59" s="22" t="s">
        <v>7102</v>
      </c>
      <c r="AO59" s="22" t="s">
        <v>7102</v>
      </c>
      <c r="AP59" s="22" t="s">
        <v>7102</v>
      </c>
      <c r="AQ59" s="22" t="s">
        <v>7102</v>
      </c>
      <c r="AR59" s="22" t="s">
        <v>7102</v>
      </c>
      <c r="AS59" s="22" t="s">
        <v>7102</v>
      </c>
      <c r="AT59" s="22" t="s">
        <v>7102</v>
      </c>
      <c r="AU59" s="22" t="s">
        <v>7103</v>
      </c>
      <c r="AV59" s="22" t="s">
        <v>7104</v>
      </c>
      <c r="AW59" s="22" t="s">
        <v>7105</v>
      </c>
      <c r="AX59" s="22" t="s">
        <v>7106</v>
      </c>
      <c r="AY59" s="22" t="s">
        <v>7107</v>
      </c>
    </row>
    <row r="60" spans="1:174" s="22" customFormat="1">
      <c r="A60" s="22">
        <v>2029</v>
      </c>
      <c r="B60" s="22" t="s">
        <v>7108</v>
      </c>
      <c r="C60" s="22" t="s">
        <v>7109</v>
      </c>
      <c r="D60" s="22" t="s">
        <v>2327</v>
      </c>
      <c r="E60" s="22">
        <v>1999</v>
      </c>
      <c r="F60" s="16" t="s">
        <v>7110</v>
      </c>
      <c r="G60" s="22" t="s">
        <v>7111</v>
      </c>
      <c r="H60" s="22" t="s">
        <v>7111</v>
      </c>
      <c r="I60" s="22" t="s">
        <v>7111</v>
      </c>
      <c r="J60" s="22">
        <v>30</v>
      </c>
      <c r="K60" s="22">
        <v>66</v>
      </c>
      <c r="L60" s="22">
        <v>1</v>
      </c>
      <c r="M60" s="22">
        <v>50000</v>
      </c>
      <c r="N60" s="22">
        <v>1</v>
      </c>
      <c r="O60" s="22">
        <v>114</v>
      </c>
      <c r="P60" s="22">
        <v>20</v>
      </c>
      <c r="Q60" s="22">
        <v>20</v>
      </c>
      <c r="R60" s="22">
        <v>2</v>
      </c>
      <c r="S60" s="22">
        <v>1</v>
      </c>
      <c r="T60" s="22">
        <v>1</v>
      </c>
      <c r="U60" s="22">
        <v>5</v>
      </c>
      <c r="V60" s="22">
        <v>1</v>
      </c>
      <c r="W60" s="22">
        <v>25</v>
      </c>
      <c r="X60" s="22">
        <v>24</v>
      </c>
      <c r="Y60" s="22">
        <v>34</v>
      </c>
      <c r="Z60" s="22">
        <v>16</v>
      </c>
      <c r="AA60" s="22">
        <v>3</v>
      </c>
      <c r="AB60" s="22">
        <v>60</v>
      </c>
      <c r="AC60" s="22">
        <v>7</v>
      </c>
      <c r="AD60" s="22">
        <v>8</v>
      </c>
      <c r="AE60" s="22">
        <v>9</v>
      </c>
      <c r="AF60" s="22">
        <v>8</v>
      </c>
      <c r="AG60" s="22">
        <v>10</v>
      </c>
      <c r="AH60" s="22">
        <v>12</v>
      </c>
      <c r="AI60" s="22">
        <v>9</v>
      </c>
      <c r="AJ60" s="22">
        <v>9</v>
      </c>
      <c r="AK60" s="22">
        <v>5</v>
      </c>
      <c r="AL60" s="22">
        <v>10</v>
      </c>
      <c r="AM60" s="22">
        <v>2</v>
      </c>
      <c r="AN60" s="22">
        <v>2</v>
      </c>
      <c r="AO60" s="22">
        <v>2</v>
      </c>
      <c r="AP60" s="22">
        <v>3</v>
      </c>
      <c r="AQ60" s="22">
        <v>3</v>
      </c>
      <c r="AR60" s="22">
        <v>4</v>
      </c>
      <c r="AS60" s="22">
        <v>4</v>
      </c>
      <c r="AT60" s="22">
        <v>2</v>
      </c>
      <c r="AU60" s="22">
        <v>47370000</v>
      </c>
      <c r="AV60" s="22">
        <v>4400000</v>
      </c>
      <c r="AW60" s="22">
        <v>38500000</v>
      </c>
      <c r="AX60" s="22">
        <v>11600000</v>
      </c>
      <c r="AY60" s="22">
        <v>11500000</v>
      </c>
    </row>
    <row r="61" spans="1:174" s="22" customFormat="1">
      <c r="A61" s="22" t="s">
        <v>9</v>
      </c>
      <c r="AB61" s="22" t="s">
        <v>242</v>
      </c>
      <c r="AC61" s="22" t="s">
        <v>7112</v>
      </c>
      <c r="AD61" s="22" t="s">
        <v>7113</v>
      </c>
      <c r="AE61" s="22" t="s">
        <v>7114</v>
      </c>
      <c r="AF61" s="22" t="s">
        <v>7115</v>
      </c>
      <c r="AG61" s="22" t="s">
        <v>7116</v>
      </c>
      <c r="AH61" s="22" t="s">
        <v>7117</v>
      </c>
      <c r="AI61" s="22" t="s">
        <v>7118</v>
      </c>
      <c r="AJ61" s="22" t="s">
        <v>7119</v>
      </c>
      <c r="AK61" s="22" t="s">
        <v>7120</v>
      </c>
      <c r="AL61" s="22" t="s">
        <v>7121</v>
      </c>
      <c r="AM61" s="22" t="s">
        <v>7112</v>
      </c>
      <c r="AN61" s="22" t="s">
        <v>7113</v>
      </c>
      <c r="AO61" s="22" t="s">
        <v>7114</v>
      </c>
      <c r="AP61" s="22" t="s">
        <v>7115</v>
      </c>
      <c r="AQ61" s="22" t="s">
        <v>7116</v>
      </c>
      <c r="AR61" s="22" t="s">
        <v>7117</v>
      </c>
      <c r="AS61" s="22" t="s">
        <v>7120</v>
      </c>
      <c r="AT61" s="22" t="s">
        <v>7121</v>
      </c>
    </row>
    <row r="62" spans="1:174" s="22" customFormat="1"/>
    <row r="63" spans="1:174" s="22" customFormat="1">
      <c r="A63" s="22">
        <v>2030</v>
      </c>
      <c r="B63" s="22" t="s">
        <v>644</v>
      </c>
      <c r="C63" s="22" t="s">
        <v>7122</v>
      </c>
      <c r="D63" s="22" t="s">
        <v>211</v>
      </c>
    </row>
    <row r="64" spans="1:174" s="22" customFormat="1">
      <c r="A64" s="22" t="s">
        <v>9</v>
      </c>
    </row>
    <row r="65" spans="1:31" s="22" customFormat="1">
      <c r="C65" s="16"/>
      <c r="J65" s="22" t="s">
        <v>7123</v>
      </c>
      <c r="K65" s="22" t="s">
        <v>7124</v>
      </c>
      <c r="L65" s="22" t="s">
        <v>7125</v>
      </c>
      <c r="M65" s="22" t="s">
        <v>7126</v>
      </c>
      <c r="N65" s="22" t="s">
        <v>7127</v>
      </c>
      <c r="O65" s="22" t="s">
        <v>7128</v>
      </c>
      <c r="P65" s="22" t="s">
        <v>7129</v>
      </c>
      <c r="Q65" s="22" t="s">
        <v>7130</v>
      </c>
      <c r="R65" s="22" t="s">
        <v>7131</v>
      </c>
      <c r="S65" s="22" t="s">
        <v>7132</v>
      </c>
      <c r="T65" s="22" t="s">
        <v>7133</v>
      </c>
      <c r="U65" s="22" t="s">
        <v>7134</v>
      </c>
      <c r="V65" s="22" t="s">
        <v>7135</v>
      </c>
      <c r="W65" s="22" t="s">
        <v>7136</v>
      </c>
      <c r="X65" s="22" t="s">
        <v>7137</v>
      </c>
      <c r="Y65" s="22" t="s">
        <v>7138</v>
      </c>
      <c r="Z65" s="22" t="s">
        <v>7139</v>
      </c>
      <c r="AA65" s="22" t="s">
        <v>7140</v>
      </c>
      <c r="AB65" s="22" t="s">
        <v>7141</v>
      </c>
      <c r="AC65" s="22" t="s">
        <v>7142</v>
      </c>
      <c r="AD65" s="22" t="s">
        <v>7143</v>
      </c>
      <c r="AE65" s="22" t="s">
        <v>7144</v>
      </c>
    </row>
    <row r="66" spans="1:31" s="22" customFormat="1">
      <c r="A66" s="22">
        <v>2031</v>
      </c>
      <c r="B66" s="22" t="s">
        <v>644</v>
      </c>
      <c r="C66" s="22" t="s">
        <v>7145</v>
      </c>
      <c r="D66" s="22" t="s">
        <v>235</v>
      </c>
      <c r="E66" s="22">
        <v>2012</v>
      </c>
      <c r="F66" s="22" t="s">
        <v>7146</v>
      </c>
      <c r="G66" s="22" t="s">
        <v>7147</v>
      </c>
      <c r="H66" s="22" t="s">
        <v>7147</v>
      </c>
      <c r="I66" s="22" t="s">
        <v>7147</v>
      </c>
      <c r="J66" s="22">
        <v>40</v>
      </c>
      <c r="K66" s="22">
        <v>91</v>
      </c>
      <c r="L66" s="22">
        <v>11</v>
      </c>
      <c r="M66" s="22">
        <v>3</v>
      </c>
      <c r="N66" s="22">
        <v>121770</v>
      </c>
      <c r="O66" s="22">
        <v>141751</v>
      </c>
      <c r="P66" s="22">
        <v>127159</v>
      </c>
      <c r="Q66" s="22">
        <v>9181</v>
      </c>
      <c r="R66" s="22">
        <v>10143</v>
      </c>
      <c r="S66" s="22">
        <v>11023</v>
      </c>
      <c r="T66" s="22">
        <v>130951</v>
      </c>
      <c r="U66" s="22">
        <v>151894</v>
      </c>
      <c r="V66" s="22">
        <v>138182</v>
      </c>
      <c r="W66" s="22">
        <v>869904</v>
      </c>
      <c r="X66" s="22">
        <v>1021798</v>
      </c>
      <c r="Y66" s="22">
        <v>1159980</v>
      </c>
      <c r="Z66" s="22">
        <v>390681</v>
      </c>
      <c r="AA66" s="22">
        <v>30346</v>
      </c>
      <c r="AB66" s="22">
        <v>421027</v>
      </c>
      <c r="AC66" s="22">
        <v>1081708</v>
      </c>
      <c r="AD66" s="22">
        <v>78272</v>
      </c>
      <c r="AE66" s="22">
        <v>1159980</v>
      </c>
    </row>
    <row r="67" spans="1:31" s="22" customFormat="1">
      <c r="A67" s="22" t="s">
        <v>9</v>
      </c>
      <c r="J67" s="22" t="s">
        <v>581</v>
      </c>
      <c r="K67" s="22" t="s">
        <v>242</v>
      </c>
    </row>
    <row r="68" spans="1:31" s="22" customFormat="1">
      <c r="J68" s="22" t="s">
        <v>7148</v>
      </c>
    </row>
    <row r="69" spans="1:31" s="22" customFormat="1">
      <c r="A69" s="22">
        <v>2032</v>
      </c>
      <c r="B69" s="22" t="s">
        <v>644</v>
      </c>
      <c r="C69" s="22" t="s">
        <v>7149</v>
      </c>
      <c r="D69" s="22" t="s">
        <v>660</v>
      </c>
      <c r="F69" s="16" t="s">
        <v>7150</v>
      </c>
      <c r="I69" s="22" t="s">
        <v>7151</v>
      </c>
      <c r="J69" s="22">
        <v>18436000</v>
      </c>
    </row>
    <row r="70" spans="1:31" s="22" customFormat="1">
      <c r="A70" s="22" t="s">
        <v>9</v>
      </c>
    </row>
    <row r="71" spans="1:31" s="22" customFormat="1"/>
    <row r="72" spans="1:31" s="22" customFormat="1">
      <c r="A72" s="22">
        <v>2033</v>
      </c>
      <c r="B72" s="22" t="s">
        <v>644</v>
      </c>
      <c r="C72" s="22" t="s">
        <v>7152</v>
      </c>
      <c r="D72" s="22" t="s">
        <v>235</v>
      </c>
      <c r="F72" s="16" t="s">
        <v>7153</v>
      </c>
    </row>
    <row r="73" spans="1:31" s="16" customFormat="1">
      <c r="A73" s="22" t="s">
        <v>9</v>
      </c>
    </row>
    <row r="74" spans="1:31" s="16" customFormat="1">
      <c r="J74" s="16" t="s">
        <v>7154</v>
      </c>
      <c r="K74" s="16" t="s">
        <v>7155</v>
      </c>
      <c r="L74" s="16" t="s">
        <v>7156</v>
      </c>
      <c r="M74" s="16" t="s">
        <v>7157</v>
      </c>
      <c r="N74" s="16" t="s">
        <v>7158</v>
      </c>
      <c r="O74" s="16" t="s">
        <v>7159</v>
      </c>
      <c r="P74" s="16" t="s">
        <v>7160</v>
      </c>
      <c r="Q74" s="16" t="s">
        <v>7161</v>
      </c>
      <c r="R74" s="16" t="s">
        <v>7162</v>
      </c>
      <c r="S74" s="16" t="s">
        <v>7163</v>
      </c>
      <c r="T74" s="16" t="s">
        <v>7164</v>
      </c>
      <c r="U74" s="16" t="s">
        <v>7165</v>
      </c>
      <c r="V74" s="16" t="s">
        <v>7166</v>
      </c>
      <c r="W74" s="16" t="s">
        <v>7167</v>
      </c>
      <c r="X74" s="16" t="s">
        <v>7168</v>
      </c>
    </row>
    <row r="75" spans="1:31" s="16" customFormat="1">
      <c r="A75" s="16">
        <v>2034</v>
      </c>
      <c r="B75" s="16" t="s">
        <v>7169</v>
      </c>
      <c r="C75" s="16" t="s">
        <v>7170</v>
      </c>
      <c r="D75" s="16" t="s">
        <v>24</v>
      </c>
      <c r="F75" s="16" t="s">
        <v>7171</v>
      </c>
      <c r="G75" s="16" t="s">
        <v>7172</v>
      </c>
      <c r="H75" s="16" t="s">
        <v>7172</v>
      </c>
      <c r="I75" s="16" t="s">
        <v>7172</v>
      </c>
      <c r="J75" s="16">
        <v>4</v>
      </c>
      <c r="K75" s="16">
        <v>226</v>
      </c>
      <c r="L75" s="16">
        <v>1</v>
      </c>
      <c r="M75" s="16">
        <v>1</v>
      </c>
      <c r="N75" s="16">
        <v>1</v>
      </c>
      <c r="O75" s="16">
        <v>1</v>
      </c>
      <c r="P75" s="16">
        <v>1</v>
      </c>
      <c r="Q75" s="16">
        <v>1</v>
      </c>
      <c r="R75" s="16">
        <v>1</v>
      </c>
      <c r="S75" s="16">
        <v>1</v>
      </c>
      <c r="T75" s="16">
        <v>1</v>
      </c>
      <c r="U75" s="16">
        <v>20</v>
      </c>
      <c r="V75" s="16">
        <v>4</v>
      </c>
      <c r="W75" s="16">
        <v>10</v>
      </c>
      <c r="X75" s="16">
        <v>1</v>
      </c>
    </row>
    <row r="76" spans="1:31" s="16" customFormat="1">
      <c r="A76" s="22" t="s">
        <v>9</v>
      </c>
      <c r="J76" s="16" t="s">
        <v>7173</v>
      </c>
      <c r="L76" s="16" t="s">
        <v>7174</v>
      </c>
      <c r="M76" s="16" t="s">
        <v>7174</v>
      </c>
      <c r="N76" s="16" t="s">
        <v>7174</v>
      </c>
      <c r="O76" s="16" t="s">
        <v>7174</v>
      </c>
      <c r="P76" s="16" t="s">
        <v>7174</v>
      </c>
      <c r="Q76" s="16" t="s">
        <v>7174</v>
      </c>
      <c r="R76" s="16" t="s">
        <v>7175</v>
      </c>
      <c r="S76" s="16" t="s">
        <v>7175</v>
      </c>
      <c r="T76" s="16" t="s">
        <v>7175</v>
      </c>
      <c r="U76" s="16" t="s">
        <v>7176</v>
      </c>
      <c r="V76" s="16" t="s">
        <v>7176</v>
      </c>
      <c r="W76" s="16" t="s">
        <v>7176</v>
      </c>
      <c r="X76" s="16" t="s">
        <v>7176</v>
      </c>
    </row>
    <row r="77" spans="1:31" s="16" customFormat="1">
      <c r="J77" s="16" t="s">
        <v>7148</v>
      </c>
      <c r="K77" s="16" t="s">
        <v>7177</v>
      </c>
    </row>
    <row r="78" spans="1:31" s="16" customFormat="1">
      <c r="A78" s="16">
        <v>2035</v>
      </c>
      <c r="B78" s="16" t="s">
        <v>644</v>
      </c>
      <c r="C78" s="16" t="s">
        <v>7178</v>
      </c>
      <c r="D78" s="16" t="s">
        <v>235</v>
      </c>
      <c r="F78" s="16" t="s">
        <v>7179</v>
      </c>
      <c r="I78" s="16" t="s">
        <v>7180</v>
      </c>
      <c r="J78" s="16">
        <v>14547502</v>
      </c>
      <c r="K78" s="16">
        <v>24000000</v>
      </c>
    </row>
    <row r="79" spans="1:31" s="16" customFormat="1">
      <c r="A79" s="22" t="s">
        <v>9</v>
      </c>
    </row>
    <row r="80" spans="1:31" s="16" customFormat="1"/>
    <row r="81" spans="1:39" s="16" customFormat="1">
      <c r="A81" s="16">
        <v>2036</v>
      </c>
      <c r="B81" s="16" t="s">
        <v>644</v>
      </c>
      <c r="C81" s="16" t="s">
        <v>7181</v>
      </c>
      <c r="D81" s="16" t="s">
        <v>660</v>
      </c>
      <c r="F81" s="16" t="s">
        <v>7182</v>
      </c>
    </row>
    <row r="82" spans="1:39" s="16" customFormat="1">
      <c r="A82" s="22" t="s">
        <v>9</v>
      </c>
    </row>
    <row r="83" spans="1:39" s="16" customFormat="1">
      <c r="I83" s="16" t="s">
        <v>7183</v>
      </c>
      <c r="J83" s="16" t="s">
        <v>7148</v>
      </c>
    </row>
    <row r="84" spans="1:39" s="16" customFormat="1">
      <c r="A84" s="16">
        <v>2037</v>
      </c>
      <c r="B84" s="16" t="s">
        <v>644</v>
      </c>
      <c r="C84" s="16" t="s">
        <v>7184</v>
      </c>
      <c r="D84" s="16" t="s">
        <v>235</v>
      </c>
      <c r="F84" s="16" t="s">
        <v>7185</v>
      </c>
      <c r="J84" s="16">
        <v>21047706</v>
      </c>
    </row>
    <row r="85" spans="1:39" s="16" customFormat="1">
      <c r="A85" s="22" t="s">
        <v>9</v>
      </c>
    </row>
    <row r="86" spans="1:39" s="16" customFormat="1">
      <c r="J86" s="16" t="s">
        <v>615</v>
      </c>
      <c r="K86" s="16" t="s">
        <v>616</v>
      </c>
      <c r="L86" s="16" t="s">
        <v>617</v>
      </c>
      <c r="M86" s="16" t="s">
        <v>618</v>
      </c>
      <c r="N86" s="16" t="s">
        <v>619</v>
      </c>
      <c r="O86" s="16" t="s">
        <v>620</v>
      </c>
      <c r="P86" s="16" t="s">
        <v>621</v>
      </c>
      <c r="Q86" s="16" t="s">
        <v>622</v>
      </c>
      <c r="R86" s="16" t="s">
        <v>623</v>
      </c>
      <c r="S86" s="16" t="s">
        <v>624</v>
      </c>
      <c r="T86" s="16" t="s">
        <v>625</v>
      </c>
      <c r="U86" s="16" t="s">
        <v>626</v>
      </c>
      <c r="V86" s="16" t="s">
        <v>627</v>
      </c>
      <c r="W86" s="16" t="s">
        <v>628</v>
      </c>
      <c r="X86" s="16" t="s">
        <v>629</v>
      </c>
      <c r="Y86" s="16" t="s">
        <v>630</v>
      </c>
      <c r="Z86" s="16" t="s">
        <v>631</v>
      </c>
      <c r="AA86" s="16" t="s">
        <v>632</v>
      </c>
      <c r="AB86" s="16" t="s">
        <v>633</v>
      </c>
      <c r="AC86" s="16" t="s">
        <v>634</v>
      </c>
      <c r="AD86" s="16" t="s">
        <v>635</v>
      </c>
      <c r="AE86" s="16" t="s">
        <v>636</v>
      </c>
      <c r="AF86" s="16" t="s">
        <v>637</v>
      </c>
      <c r="AG86" s="16" t="s">
        <v>638</v>
      </c>
      <c r="AH86" s="16" t="s">
        <v>639</v>
      </c>
      <c r="AI86" s="16" t="s">
        <v>640</v>
      </c>
      <c r="AJ86" s="16" t="s">
        <v>10</v>
      </c>
      <c r="AK86" s="16" t="s">
        <v>641</v>
      </c>
      <c r="AL86" s="16" t="s">
        <v>642</v>
      </c>
      <c r="AM86" s="16" t="s">
        <v>643</v>
      </c>
    </row>
    <row r="87" spans="1:39" s="16" customFormat="1">
      <c r="A87" s="16">
        <v>2038</v>
      </c>
      <c r="B87" s="16" t="s">
        <v>644</v>
      </c>
      <c r="C87" s="16" t="s">
        <v>645</v>
      </c>
      <c r="D87" s="16" t="s">
        <v>646</v>
      </c>
      <c r="E87" s="16">
        <v>2014</v>
      </c>
      <c r="F87" s="16" t="s">
        <v>647</v>
      </c>
      <c r="G87" s="16" t="s">
        <v>648</v>
      </c>
      <c r="H87" s="16" t="s">
        <v>648</v>
      </c>
      <c r="I87" s="16" t="s">
        <v>649</v>
      </c>
      <c r="J87" s="16">
        <v>1</v>
      </c>
      <c r="K87" s="16">
        <v>1</v>
      </c>
      <c r="L87" s="16">
        <v>1</v>
      </c>
      <c r="M87" s="16">
        <v>1</v>
      </c>
      <c r="N87" s="24">
        <v>198810</v>
      </c>
      <c r="O87" s="24">
        <v>736867</v>
      </c>
      <c r="P87" s="16">
        <v>576</v>
      </c>
      <c r="Q87" s="16">
        <v>22</v>
      </c>
      <c r="R87" s="16">
        <v>49</v>
      </c>
      <c r="S87" s="16">
        <v>19</v>
      </c>
      <c r="T87" s="16">
        <v>5</v>
      </c>
      <c r="U87" s="16">
        <v>2</v>
      </c>
      <c r="V87" s="16">
        <v>1</v>
      </c>
      <c r="W87" s="16">
        <v>16</v>
      </c>
      <c r="X87" s="16">
        <v>3</v>
      </c>
      <c r="Y87" s="16">
        <v>49</v>
      </c>
      <c r="Z87" s="16">
        <v>61</v>
      </c>
      <c r="AA87" s="16">
        <v>16</v>
      </c>
      <c r="AB87" s="16">
        <v>13125</v>
      </c>
      <c r="AC87" s="16">
        <v>14601</v>
      </c>
      <c r="AD87" s="16">
        <v>116</v>
      </c>
      <c r="AE87" s="16">
        <v>29</v>
      </c>
      <c r="AF87" s="16">
        <v>155</v>
      </c>
      <c r="AG87" s="16">
        <v>106484</v>
      </c>
      <c r="AH87" s="16">
        <v>25</v>
      </c>
      <c r="AI87" s="16">
        <v>55783</v>
      </c>
      <c r="AJ87" s="23">
        <v>10398960</v>
      </c>
      <c r="AK87" s="16">
        <v>4.2</v>
      </c>
      <c r="AL87" s="24">
        <v>300000</v>
      </c>
      <c r="AM87" s="24">
        <v>300000</v>
      </c>
    </row>
    <row r="88" spans="1:39" s="16" customFormat="1">
      <c r="A88" s="16" t="s">
        <v>9</v>
      </c>
    </row>
    <row r="89" spans="1:39" s="16" customFormat="1">
      <c r="J89" s="16" t="s">
        <v>650</v>
      </c>
      <c r="K89" s="16" t="s">
        <v>651</v>
      </c>
      <c r="L89" s="16" t="s">
        <v>652</v>
      </c>
      <c r="M89" s="16" t="s">
        <v>10</v>
      </c>
    </row>
    <row r="90" spans="1:39" s="16" customFormat="1">
      <c r="A90" s="16">
        <v>2039</v>
      </c>
      <c r="B90" s="16" t="s">
        <v>644</v>
      </c>
      <c r="C90" s="16" t="s">
        <v>653</v>
      </c>
      <c r="D90" s="16" t="s">
        <v>654</v>
      </c>
      <c r="F90" s="16" t="s">
        <v>655</v>
      </c>
      <c r="G90" s="16" t="s">
        <v>656</v>
      </c>
      <c r="I90" s="16" t="s">
        <v>656</v>
      </c>
      <c r="J90" s="16">
        <v>1</v>
      </c>
      <c r="K90" s="16">
        <v>1</v>
      </c>
      <c r="L90" s="16">
        <v>1</v>
      </c>
      <c r="M90" s="23">
        <v>3350000</v>
      </c>
    </row>
    <row r="91" spans="1:39" s="16" customFormat="1">
      <c r="A91" s="16" t="s">
        <v>9</v>
      </c>
    </row>
    <row r="92" spans="1:39" s="16" customFormat="1">
      <c r="J92" s="16" t="s">
        <v>657</v>
      </c>
      <c r="K92" s="16" t="s">
        <v>658</v>
      </c>
      <c r="L92" s="16" t="s">
        <v>10</v>
      </c>
    </row>
    <row r="93" spans="1:39" s="16" customFormat="1">
      <c r="A93" s="16">
        <v>2040</v>
      </c>
      <c r="B93" s="16" t="s">
        <v>644</v>
      </c>
      <c r="C93" s="16" t="s">
        <v>659</v>
      </c>
      <c r="D93" s="16" t="s">
        <v>660</v>
      </c>
      <c r="F93" s="16" t="s">
        <v>661</v>
      </c>
      <c r="G93" s="16" t="s">
        <v>662</v>
      </c>
      <c r="H93" s="16" t="s">
        <v>662</v>
      </c>
      <c r="I93" s="16" t="s">
        <v>662</v>
      </c>
      <c r="J93" s="16">
        <v>1</v>
      </c>
      <c r="K93" s="16">
        <v>1</v>
      </c>
      <c r="L93" s="23">
        <v>41786343</v>
      </c>
    </row>
    <row r="94" spans="1:39" s="16" customFormat="1">
      <c r="A94" s="16" t="s">
        <v>9</v>
      </c>
    </row>
    <row r="95" spans="1:39" s="16" customFormat="1"/>
    <row r="96" spans="1:39" s="16" customFormat="1">
      <c r="A96" s="16">
        <v>2041</v>
      </c>
      <c r="B96" s="16" t="s">
        <v>644</v>
      </c>
      <c r="C96" s="16" t="s">
        <v>663</v>
      </c>
      <c r="D96" s="16" t="s">
        <v>664</v>
      </c>
      <c r="F96" s="16" t="s">
        <v>665</v>
      </c>
    </row>
    <row r="97" spans="1:18" s="16" customFormat="1">
      <c r="A97" s="16" t="s">
        <v>9</v>
      </c>
    </row>
    <row r="98" spans="1:18" s="16" customFormat="1"/>
    <row r="99" spans="1:18" s="16" customFormat="1">
      <c r="A99" s="16">
        <v>2042</v>
      </c>
      <c r="B99" s="16" t="s">
        <v>644</v>
      </c>
      <c r="C99" s="16" t="s">
        <v>666</v>
      </c>
      <c r="D99" s="16" t="s">
        <v>667</v>
      </c>
      <c r="F99" s="16" t="s">
        <v>668</v>
      </c>
    </row>
    <row r="100" spans="1:18" s="16" customFormat="1">
      <c r="A100" s="16" t="s">
        <v>9</v>
      </c>
    </row>
    <row r="101" spans="1:18" s="16" customFormat="1"/>
    <row r="102" spans="1:18" s="16" customFormat="1">
      <c r="A102" s="16">
        <v>2043</v>
      </c>
      <c r="B102" s="16" t="s">
        <v>644</v>
      </c>
      <c r="C102" s="16" t="s">
        <v>669</v>
      </c>
      <c r="D102" s="16" t="s">
        <v>660</v>
      </c>
      <c r="F102" s="16" t="s">
        <v>670</v>
      </c>
    </row>
    <row r="103" spans="1:18" s="16" customFormat="1">
      <c r="A103" s="16" t="s">
        <v>9</v>
      </c>
    </row>
    <row r="104" spans="1:18" s="16" customFormat="1">
      <c r="J104" s="16" t="s">
        <v>671</v>
      </c>
      <c r="K104" s="16" t="s">
        <v>672</v>
      </c>
      <c r="L104" s="16" t="s">
        <v>673</v>
      </c>
      <c r="M104" s="16" t="s">
        <v>674</v>
      </c>
      <c r="N104" s="16" t="s">
        <v>675</v>
      </c>
      <c r="O104" s="16" t="s">
        <v>676</v>
      </c>
      <c r="P104" s="16" t="s">
        <v>677</v>
      </c>
      <c r="Q104" s="16" t="s">
        <v>678</v>
      </c>
      <c r="R104" s="16" t="s">
        <v>10</v>
      </c>
    </row>
    <row r="105" spans="1:18" s="16" customFormat="1">
      <c r="A105" s="16">
        <v>2044</v>
      </c>
      <c r="B105" s="16" t="s">
        <v>644</v>
      </c>
      <c r="C105" s="16" t="s">
        <v>679</v>
      </c>
      <c r="D105" s="16" t="s">
        <v>680</v>
      </c>
      <c r="F105" s="16" t="s">
        <v>681</v>
      </c>
      <c r="G105" s="16" t="s">
        <v>682</v>
      </c>
      <c r="H105" s="16" t="s">
        <v>682</v>
      </c>
      <c r="I105" s="16" t="s">
        <v>682</v>
      </c>
      <c r="J105" s="16">
        <v>1</v>
      </c>
      <c r="K105" s="16">
        <v>1</v>
      </c>
      <c r="L105" s="16">
        <v>1</v>
      </c>
      <c r="M105" s="16">
        <v>1</v>
      </c>
      <c r="N105" s="16">
        <v>1</v>
      </c>
      <c r="O105" s="16">
        <v>1</v>
      </c>
      <c r="P105" s="24">
        <v>1000000</v>
      </c>
      <c r="Q105" s="24">
        <v>15000</v>
      </c>
      <c r="R105" s="23">
        <v>91462494</v>
      </c>
    </row>
    <row r="106" spans="1:18" s="16" customFormat="1">
      <c r="A106" s="16" t="s">
        <v>9</v>
      </c>
    </row>
    <row r="107" spans="1:18" s="16" customFormat="1">
      <c r="J107" s="16" t="s">
        <v>683</v>
      </c>
      <c r="K107" s="16" t="s">
        <v>684</v>
      </c>
      <c r="L107" s="16" t="s">
        <v>10</v>
      </c>
    </row>
    <row r="108" spans="1:18" s="16" customFormat="1">
      <c r="A108" s="16">
        <v>2045</v>
      </c>
      <c r="B108" s="16" t="s">
        <v>644</v>
      </c>
      <c r="C108" s="16" t="s">
        <v>685</v>
      </c>
      <c r="D108" s="16" t="s">
        <v>235</v>
      </c>
      <c r="F108" s="16" t="s">
        <v>686</v>
      </c>
      <c r="G108" s="16" t="s">
        <v>687</v>
      </c>
      <c r="H108" s="16" t="s">
        <v>687</v>
      </c>
      <c r="I108" s="16" t="s">
        <v>687</v>
      </c>
      <c r="J108" s="16">
        <v>1</v>
      </c>
      <c r="K108" s="16">
        <v>1</v>
      </c>
      <c r="L108" s="23">
        <v>34800000</v>
      </c>
    </row>
    <row r="109" spans="1:18" s="16" customFormat="1">
      <c r="A109" s="16" t="s">
        <v>9</v>
      </c>
    </row>
    <row r="110" spans="1:18" s="16" customFormat="1">
      <c r="J110" s="16" t="s">
        <v>688</v>
      </c>
    </row>
    <row r="111" spans="1:18" s="16" customFormat="1">
      <c r="A111" s="16">
        <v>2048</v>
      </c>
      <c r="B111" s="16" t="s">
        <v>689</v>
      </c>
      <c r="C111" s="16" t="s">
        <v>690</v>
      </c>
      <c r="D111" s="16" t="s">
        <v>691</v>
      </c>
      <c r="E111" s="16">
        <v>2013</v>
      </c>
      <c r="F111" s="16" t="s">
        <v>692</v>
      </c>
      <c r="I111" s="16" t="s">
        <v>693</v>
      </c>
      <c r="J111" s="16">
        <v>2</v>
      </c>
      <c r="K111" s="30"/>
      <c r="L111" s="30"/>
    </row>
    <row r="112" spans="1:18" s="16" customFormat="1">
      <c r="A112" s="16" t="s">
        <v>9</v>
      </c>
    </row>
    <row r="113" spans="1:73" s="22" customFormat="1">
      <c r="A113" s="16"/>
      <c r="B113" s="16"/>
      <c r="C113" s="16"/>
      <c r="D113" s="16"/>
      <c r="E113" s="16"/>
      <c r="F113" s="16"/>
      <c r="G113" s="16"/>
      <c r="H113" s="16"/>
      <c r="I113" s="16"/>
      <c r="J113" s="22" t="s">
        <v>694</v>
      </c>
      <c r="K113" s="16" t="s">
        <v>695</v>
      </c>
      <c r="L113" s="22" t="s">
        <v>696</v>
      </c>
      <c r="M113" s="22" t="s">
        <v>697</v>
      </c>
      <c r="N113" s="22" t="s">
        <v>698</v>
      </c>
      <c r="O113" s="22" t="s">
        <v>699</v>
      </c>
      <c r="P113" s="22" t="s">
        <v>700</v>
      </c>
      <c r="Q113" s="22" t="s">
        <v>701</v>
      </c>
      <c r="R113" s="34" t="s">
        <v>702</v>
      </c>
      <c r="S113" s="22" t="s">
        <v>703</v>
      </c>
      <c r="T113" s="22" t="s">
        <v>704</v>
      </c>
      <c r="U113" s="22" t="s">
        <v>705</v>
      </c>
      <c r="V113" s="22" t="s">
        <v>706</v>
      </c>
      <c r="W113" s="22" t="s">
        <v>707</v>
      </c>
      <c r="X113" s="22" t="s">
        <v>708</v>
      </c>
      <c r="Y113" s="22" t="s">
        <v>709</v>
      </c>
      <c r="Z113" s="22" t="s">
        <v>710</v>
      </c>
      <c r="AA113" s="22" t="s">
        <v>711</v>
      </c>
      <c r="AB113" s="22" t="s">
        <v>712</v>
      </c>
      <c r="AC113" s="22" t="s">
        <v>713</v>
      </c>
      <c r="AD113" s="22" t="s">
        <v>714</v>
      </c>
      <c r="AE113" s="22" t="s">
        <v>715</v>
      </c>
      <c r="AF113" s="22" t="s">
        <v>716</v>
      </c>
      <c r="AG113" s="22" t="s">
        <v>717</v>
      </c>
      <c r="AH113" s="22" t="s">
        <v>716</v>
      </c>
      <c r="AI113" s="22" t="s">
        <v>717</v>
      </c>
      <c r="AJ113" s="22" t="s">
        <v>718</v>
      </c>
      <c r="AK113" s="22" t="s">
        <v>719</v>
      </c>
      <c r="AL113" s="22" t="s">
        <v>720</v>
      </c>
      <c r="AM113" s="22" t="s">
        <v>721</v>
      </c>
      <c r="AN113" s="22" t="s">
        <v>722</v>
      </c>
      <c r="AO113" s="22" t="s">
        <v>723</v>
      </c>
      <c r="AP113" s="22" t="s">
        <v>724</v>
      </c>
      <c r="AQ113" s="22" t="s">
        <v>724</v>
      </c>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row>
    <row r="114" spans="1:73" s="16" customFormat="1">
      <c r="A114" s="16">
        <v>2049</v>
      </c>
      <c r="B114" s="22" t="s">
        <v>725</v>
      </c>
      <c r="C114" s="16" t="s">
        <v>726</v>
      </c>
      <c r="D114" s="16" t="s">
        <v>680</v>
      </c>
      <c r="E114" s="16">
        <v>2016</v>
      </c>
      <c r="F114" s="22" t="s">
        <v>727</v>
      </c>
      <c r="I114" s="16" t="s">
        <v>728</v>
      </c>
      <c r="J114" s="22">
        <f>639935+1199093+1165938+714043</f>
        <v>3719009</v>
      </c>
      <c r="K114" s="36">
        <v>639935</v>
      </c>
      <c r="L114" s="37">
        <v>1199093</v>
      </c>
      <c r="M114" s="37">
        <f>613396+1166105+814310+704466+453</f>
        <v>3298730</v>
      </c>
      <c r="N114" s="37">
        <v>1165938</v>
      </c>
      <c r="O114" s="36">
        <v>714043</v>
      </c>
      <c r="P114" s="37">
        <f>J114-M114</f>
        <v>420279</v>
      </c>
      <c r="Q114" s="36">
        <v>0</v>
      </c>
      <c r="R114" s="36">
        <v>613396</v>
      </c>
      <c r="S114" s="36">
        <v>1166105</v>
      </c>
      <c r="T114" s="36">
        <v>814310</v>
      </c>
      <c r="U114" s="36">
        <v>704466</v>
      </c>
      <c r="V114" s="36">
        <v>453</v>
      </c>
      <c r="W114" s="36">
        <f>K114-R114</f>
        <v>26539</v>
      </c>
      <c r="X114" s="36">
        <f>L114-S114</f>
        <v>32988</v>
      </c>
      <c r="Y114" s="36">
        <f>N114-T114</f>
        <v>351628</v>
      </c>
      <c r="Z114" s="36">
        <f>O114-U114</f>
        <v>9577</v>
      </c>
      <c r="AA114" s="36">
        <v>453</v>
      </c>
      <c r="AB114" s="36">
        <v>87.4</v>
      </c>
      <c r="AC114" s="36">
        <f>1199093-639935</f>
        <v>559158</v>
      </c>
      <c r="AD114" s="36">
        <v>2.8</v>
      </c>
      <c r="AE114" s="36">
        <f>1199093-1165938</f>
        <v>33155</v>
      </c>
      <c r="AF114" s="36">
        <v>38.799999999999997</v>
      </c>
      <c r="AG114" s="36">
        <f>1165938-714043</f>
        <v>451895</v>
      </c>
      <c r="AH114" s="36">
        <v>100</v>
      </c>
      <c r="AI114" s="36">
        <v>714043</v>
      </c>
      <c r="AJ114" s="36">
        <v>90.1</v>
      </c>
      <c r="AK114" s="36">
        <f>1166105-613396</f>
        <v>552709</v>
      </c>
      <c r="AL114" s="36">
        <v>30.2</v>
      </c>
      <c r="AM114" s="36">
        <f>1166105-814310</f>
        <v>351795</v>
      </c>
      <c r="AN114" s="36">
        <v>13.5</v>
      </c>
      <c r="AO114" s="36">
        <f>814310-704466</f>
        <v>109844</v>
      </c>
      <c r="AP114" s="36">
        <v>99.9</v>
      </c>
      <c r="AQ114" s="36">
        <f>704466-453</f>
        <v>704013</v>
      </c>
      <c r="AR114" s="36"/>
    </row>
    <row r="115" spans="1:73" s="16" customFormat="1">
      <c r="A115" s="16" t="s">
        <v>9</v>
      </c>
      <c r="J115" s="22" t="s">
        <v>729</v>
      </c>
      <c r="K115" s="16" t="s">
        <v>729</v>
      </c>
      <c r="L115" s="16" t="s">
        <v>729</v>
      </c>
      <c r="M115" s="22" t="s">
        <v>729</v>
      </c>
      <c r="N115" s="16" t="s">
        <v>729</v>
      </c>
      <c r="O115" s="16" t="s">
        <v>729</v>
      </c>
      <c r="P115" s="22" t="s">
        <v>729</v>
      </c>
      <c r="Q115" s="16" t="s">
        <v>729</v>
      </c>
      <c r="R115" s="16" t="s">
        <v>729</v>
      </c>
      <c r="S115" s="16" t="s">
        <v>729</v>
      </c>
      <c r="T115" s="16" t="s">
        <v>729</v>
      </c>
      <c r="U115" s="16" t="s">
        <v>729</v>
      </c>
      <c r="V115" s="16" t="s">
        <v>729</v>
      </c>
      <c r="W115" s="16" t="s">
        <v>729</v>
      </c>
      <c r="X115" s="16" t="s">
        <v>729</v>
      </c>
      <c r="Y115" s="16" t="s">
        <v>729</v>
      </c>
      <c r="Z115" s="16" t="s">
        <v>729</v>
      </c>
      <c r="AA115" s="16" t="s">
        <v>729</v>
      </c>
      <c r="AB115" s="16" t="s">
        <v>729</v>
      </c>
      <c r="AC115" s="16" t="s">
        <v>729</v>
      </c>
      <c r="AD115" s="16" t="s">
        <v>729</v>
      </c>
      <c r="AE115" s="16" t="s">
        <v>729</v>
      </c>
      <c r="AF115" s="16" t="s">
        <v>729</v>
      </c>
      <c r="AG115" s="16" t="s">
        <v>729</v>
      </c>
      <c r="AH115" s="16" t="s">
        <v>729</v>
      </c>
      <c r="AI115" s="16" t="s">
        <v>729</v>
      </c>
      <c r="AJ115" s="16" t="s">
        <v>729</v>
      </c>
      <c r="AK115" s="16" t="s">
        <v>729</v>
      </c>
      <c r="AL115" s="16" t="s">
        <v>729</v>
      </c>
      <c r="AM115" s="16" t="s">
        <v>729</v>
      </c>
      <c r="AN115" s="16" t="s">
        <v>729</v>
      </c>
      <c r="AO115" s="16" t="s">
        <v>729</v>
      </c>
      <c r="AP115" s="16" t="s">
        <v>729</v>
      </c>
      <c r="AQ115" s="16" t="s">
        <v>729</v>
      </c>
    </row>
    <row r="116" spans="1:73" s="16" customFormat="1">
      <c r="J116" s="22" t="s">
        <v>730</v>
      </c>
      <c r="K116" s="16" t="s">
        <v>695</v>
      </c>
      <c r="L116" s="16" t="s">
        <v>696</v>
      </c>
      <c r="M116" s="22" t="s">
        <v>731</v>
      </c>
      <c r="N116" s="22" t="s">
        <v>732</v>
      </c>
      <c r="O116" s="22" t="s">
        <v>733</v>
      </c>
      <c r="P116" s="22" t="s">
        <v>734</v>
      </c>
      <c r="Q116" s="22" t="s">
        <v>735</v>
      </c>
      <c r="R116" s="22" t="s">
        <v>736</v>
      </c>
      <c r="S116" s="22" t="s">
        <v>737</v>
      </c>
      <c r="T116" s="22" t="s">
        <v>738</v>
      </c>
      <c r="U116" s="22" t="s">
        <v>739</v>
      </c>
      <c r="V116" s="22" t="s">
        <v>740</v>
      </c>
    </row>
    <row r="117" spans="1:73" s="16" customFormat="1">
      <c r="A117" s="16">
        <v>2050</v>
      </c>
      <c r="B117" s="16" t="s">
        <v>741</v>
      </c>
      <c r="C117" s="16" t="s">
        <v>742</v>
      </c>
      <c r="D117" s="16" t="s">
        <v>338</v>
      </c>
      <c r="E117" s="16">
        <v>2016</v>
      </c>
      <c r="F117" s="16" t="s">
        <v>743</v>
      </c>
      <c r="I117" s="16" t="s">
        <v>744</v>
      </c>
      <c r="J117" s="29">
        <v>20010</v>
      </c>
      <c r="K117" s="36">
        <v>20000</v>
      </c>
      <c r="L117" s="37">
        <v>10</v>
      </c>
      <c r="M117" s="37">
        <v>19490</v>
      </c>
      <c r="N117" s="37">
        <v>19490</v>
      </c>
      <c r="O117" s="37">
        <v>0</v>
      </c>
      <c r="P117" s="37">
        <f>J117-M117</f>
        <v>520</v>
      </c>
      <c r="Q117" s="37">
        <f>K117-N117</f>
        <v>510</v>
      </c>
      <c r="R117" s="37">
        <f>L117-0</f>
        <v>10</v>
      </c>
      <c r="S117" s="37">
        <v>100</v>
      </c>
      <c r="T117" s="37">
        <f>20000-10</f>
        <v>19990</v>
      </c>
      <c r="U117" s="37">
        <v>100</v>
      </c>
      <c r="V117" s="37">
        <f>19490</f>
        <v>19490</v>
      </c>
    </row>
    <row r="118" spans="1:73" s="16" customFormat="1">
      <c r="A118" s="16" t="s">
        <v>9</v>
      </c>
      <c r="J118" s="22" t="s">
        <v>745</v>
      </c>
      <c r="K118" s="16" t="s">
        <v>745</v>
      </c>
      <c r="L118" s="16" t="s">
        <v>745</v>
      </c>
      <c r="M118" s="22" t="s">
        <v>745</v>
      </c>
      <c r="N118" s="16" t="s">
        <v>745</v>
      </c>
      <c r="O118" s="16" t="s">
        <v>745</v>
      </c>
      <c r="P118" s="22" t="s">
        <v>745</v>
      </c>
      <c r="Q118" s="16" t="s">
        <v>745</v>
      </c>
      <c r="R118" s="16" t="s">
        <v>745</v>
      </c>
      <c r="S118" s="16" t="s">
        <v>745</v>
      </c>
      <c r="T118" s="16" t="s">
        <v>745</v>
      </c>
      <c r="U118" s="16" t="s">
        <v>745</v>
      </c>
      <c r="V118" s="16" t="s">
        <v>745</v>
      </c>
    </row>
    <row r="119" spans="1:73" s="16" customFormat="1">
      <c r="J119" s="22" t="s">
        <v>694</v>
      </c>
      <c r="K119" s="16" t="s">
        <v>695</v>
      </c>
      <c r="L119" s="22" t="s">
        <v>696</v>
      </c>
      <c r="M119" s="22" t="s">
        <v>697</v>
      </c>
      <c r="N119" s="22" t="s">
        <v>698</v>
      </c>
      <c r="O119" s="22" t="s">
        <v>699</v>
      </c>
      <c r="P119" s="22" t="s">
        <v>700</v>
      </c>
      <c r="Q119" s="22" t="s">
        <v>701</v>
      </c>
      <c r="R119" s="34" t="s">
        <v>702</v>
      </c>
      <c r="S119" s="22" t="s">
        <v>703</v>
      </c>
      <c r="T119" s="22" t="s">
        <v>704</v>
      </c>
      <c r="U119" s="22" t="s">
        <v>705</v>
      </c>
      <c r="V119" s="22" t="s">
        <v>706</v>
      </c>
      <c r="W119" s="22" t="s">
        <v>707</v>
      </c>
      <c r="X119" s="22" t="s">
        <v>708</v>
      </c>
      <c r="Y119" s="22" t="s">
        <v>746</v>
      </c>
      <c r="Z119" s="22" t="s">
        <v>710</v>
      </c>
      <c r="AA119" s="22" t="s">
        <v>711</v>
      </c>
      <c r="AB119" s="22" t="s">
        <v>712</v>
      </c>
      <c r="AC119" s="22" t="s">
        <v>713</v>
      </c>
      <c r="AD119" s="22" t="s">
        <v>714</v>
      </c>
      <c r="AE119" s="22" t="s">
        <v>716</v>
      </c>
      <c r="AF119" s="22" t="s">
        <v>717</v>
      </c>
      <c r="AG119" s="22" t="s">
        <v>716</v>
      </c>
      <c r="AH119" s="22" t="s">
        <v>717</v>
      </c>
      <c r="AI119" s="22" t="s">
        <v>718</v>
      </c>
      <c r="AJ119" s="22" t="s">
        <v>719</v>
      </c>
      <c r="AK119" s="22" t="s">
        <v>720</v>
      </c>
      <c r="AL119" s="22" t="s">
        <v>721</v>
      </c>
      <c r="AM119" s="22" t="s">
        <v>722</v>
      </c>
      <c r="AN119" s="22" t="s">
        <v>723</v>
      </c>
      <c r="AO119" s="22" t="s">
        <v>724</v>
      </c>
      <c r="AP119" s="22" t="s">
        <v>747</v>
      </c>
    </row>
    <row r="120" spans="1:73" s="16" customFormat="1">
      <c r="A120" s="16">
        <v>2052</v>
      </c>
      <c r="B120" s="16" t="s">
        <v>725</v>
      </c>
      <c r="C120" s="48" t="s">
        <v>748</v>
      </c>
      <c r="D120" s="16" t="s">
        <v>19</v>
      </c>
      <c r="E120" s="16">
        <v>2016</v>
      </c>
      <c r="F120" s="16" t="s">
        <v>749</v>
      </c>
      <c r="I120" s="48" t="s">
        <v>750</v>
      </c>
      <c r="J120" s="22">
        <f>12400+625800+410019+450000</f>
        <v>1498219</v>
      </c>
      <c r="K120" s="36">
        <v>12400</v>
      </c>
      <c r="L120" s="37">
        <v>625800</v>
      </c>
      <c r="M120" s="37">
        <f>1046+600923+430166+371304+65</f>
        <v>1403504</v>
      </c>
      <c r="N120" s="37">
        <v>410019</v>
      </c>
      <c r="O120" s="37">
        <v>400000</v>
      </c>
      <c r="P120" s="37">
        <f>J120-M120</f>
        <v>94715</v>
      </c>
      <c r="Q120" s="37">
        <v>50000</v>
      </c>
      <c r="R120" s="37">
        <v>1046</v>
      </c>
      <c r="S120" s="37">
        <v>600923</v>
      </c>
      <c r="T120" s="37">
        <v>430166</v>
      </c>
      <c r="U120" s="37">
        <v>371304</v>
      </c>
      <c r="V120" s="37">
        <v>65</v>
      </c>
      <c r="W120" s="36">
        <f>K120-R120</f>
        <v>11354</v>
      </c>
      <c r="X120" s="36">
        <f>L120-S120</f>
        <v>24877</v>
      </c>
      <c r="Y120" s="36">
        <f>T120-N120</f>
        <v>20147</v>
      </c>
      <c r="Z120" s="36">
        <f>O120-U120</f>
        <v>28696</v>
      </c>
      <c r="AA120" s="36">
        <f>Q120-V120</f>
        <v>49935</v>
      </c>
      <c r="AB120" s="36">
        <v>4947</v>
      </c>
      <c r="AC120" s="36">
        <f>625800-12400</f>
        <v>613400</v>
      </c>
      <c r="AD120" s="36">
        <v>34.5</v>
      </c>
      <c r="AE120" s="36">
        <v>2.4</v>
      </c>
      <c r="AF120" s="36">
        <f>625800-410019</f>
        <v>215781</v>
      </c>
      <c r="AG120" s="36">
        <v>87.5</v>
      </c>
      <c r="AH120" s="36">
        <f>400000-50000</f>
        <v>350000</v>
      </c>
      <c r="AI120" s="36">
        <v>57350</v>
      </c>
      <c r="AJ120" s="36">
        <f>600923-1046</f>
        <v>599877</v>
      </c>
      <c r="AK120" s="36">
        <v>28.4</v>
      </c>
      <c r="AL120" s="36">
        <f>600923-430166</f>
        <v>170757</v>
      </c>
      <c r="AM120" s="36">
        <v>13.7</v>
      </c>
      <c r="AN120" s="36">
        <f>430166-371304</f>
        <v>58862</v>
      </c>
      <c r="AO120" s="36">
        <v>100</v>
      </c>
      <c r="AP120" s="36">
        <f>371304-65</f>
        <v>371239</v>
      </c>
    </row>
    <row r="121" spans="1:73" s="16" customFormat="1">
      <c r="A121" s="16" t="s">
        <v>9</v>
      </c>
      <c r="J121" s="22"/>
      <c r="L121" s="22"/>
      <c r="M121" s="22"/>
      <c r="N121" s="22"/>
      <c r="O121" s="22"/>
      <c r="P121" s="22"/>
      <c r="Q121" s="22"/>
      <c r="R121" s="22"/>
      <c r="S121" s="22"/>
      <c r="T121" s="22"/>
      <c r="U121" s="22"/>
      <c r="V121" s="22"/>
    </row>
    <row r="122" spans="1:73" s="16" customFormat="1">
      <c r="J122" s="22" t="s">
        <v>751</v>
      </c>
      <c r="K122" s="16" t="s">
        <v>698</v>
      </c>
      <c r="L122" s="22" t="s">
        <v>699</v>
      </c>
      <c r="M122" s="22" t="s">
        <v>752</v>
      </c>
      <c r="N122" s="22" t="s">
        <v>701</v>
      </c>
      <c r="O122" s="22" t="s">
        <v>753</v>
      </c>
      <c r="P122" s="22" t="s">
        <v>754</v>
      </c>
      <c r="Q122" s="22" t="s">
        <v>755</v>
      </c>
      <c r="R122" s="22" t="s">
        <v>756</v>
      </c>
      <c r="S122" s="22" t="s">
        <v>709</v>
      </c>
      <c r="T122" s="22" t="s">
        <v>710</v>
      </c>
      <c r="U122" s="22" t="s">
        <v>757</v>
      </c>
      <c r="V122" s="22" t="s">
        <v>758</v>
      </c>
      <c r="W122" s="22" t="s">
        <v>759</v>
      </c>
      <c r="X122" s="22" t="s">
        <v>716</v>
      </c>
      <c r="Y122" s="22" t="s">
        <v>717</v>
      </c>
      <c r="Z122" s="16" t="s">
        <v>722</v>
      </c>
      <c r="AA122" s="16" t="s">
        <v>723</v>
      </c>
      <c r="AB122" s="16" t="s">
        <v>724</v>
      </c>
      <c r="AC122" s="16" t="s">
        <v>747</v>
      </c>
    </row>
    <row r="123" spans="1:73" s="16" customFormat="1">
      <c r="A123" s="16">
        <v>2053</v>
      </c>
      <c r="B123" s="16" t="s">
        <v>760</v>
      </c>
      <c r="C123" s="16" t="s">
        <v>761</v>
      </c>
      <c r="D123" s="16" t="s">
        <v>75</v>
      </c>
      <c r="E123" s="16">
        <v>2016</v>
      </c>
      <c r="F123" s="16" t="s">
        <v>762</v>
      </c>
      <c r="I123" s="16" t="s">
        <v>763</v>
      </c>
      <c r="J123" s="22">
        <f>105940+19473+17473</f>
        <v>142886</v>
      </c>
      <c r="K123" s="36">
        <v>105940</v>
      </c>
      <c r="L123" s="36">
        <v>19473</v>
      </c>
      <c r="M123" s="37">
        <f>72059+2000</f>
        <v>74059</v>
      </c>
      <c r="N123" s="36">
        <v>17473</v>
      </c>
      <c r="O123" s="36">
        <v>72059</v>
      </c>
      <c r="P123" s="37">
        <f>J123-M123</f>
        <v>68827</v>
      </c>
      <c r="Q123" s="36">
        <v>2000</v>
      </c>
      <c r="R123" s="37">
        <v>0</v>
      </c>
      <c r="S123" s="37">
        <f>K123-O123</f>
        <v>33881</v>
      </c>
      <c r="T123" s="37">
        <f>L123-Q123</f>
        <v>17473</v>
      </c>
      <c r="U123" s="37">
        <f>N123-R123</f>
        <v>17473</v>
      </c>
      <c r="V123" s="37">
        <v>81.599999999999994</v>
      </c>
      <c r="W123" s="36">
        <f>105940-19473</f>
        <v>86467</v>
      </c>
      <c r="X123" s="36">
        <v>10.3</v>
      </c>
      <c r="Y123" s="36">
        <v>2000</v>
      </c>
      <c r="Z123" s="36">
        <v>97.2</v>
      </c>
      <c r="AA123" s="36">
        <f>72059-2000</f>
        <v>70059</v>
      </c>
      <c r="AB123" s="36">
        <v>100</v>
      </c>
      <c r="AC123" s="36">
        <v>2000</v>
      </c>
    </row>
    <row r="124" spans="1:73" s="16" customFormat="1">
      <c r="A124" s="16" t="s">
        <v>9</v>
      </c>
      <c r="J124" s="22" t="s">
        <v>764</v>
      </c>
      <c r="K124" s="16" t="s">
        <v>764</v>
      </c>
      <c r="L124" s="16" t="s">
        <v>764</v>
      </c>
      <c r="M124" s="22" t="s">
        <v>764</v>
      </c>
      <c r="N124" s="16" t="s">
        <v>764</v>
      </c>
      <c r="P124" s="16" t="s">
        <v>764</v>
      </c>
      <c r="Q124" s="22" t="s">
        <v>764</v>
      </c>
      <c r="R124" s="16" t="s">
        <v>764</v>
      </c>
      <c r="S124" s="16" t="s">
        <v>764</v>
      </c>
      <c r="T124" s="16" t="s">
        <v>764</v>
      </c>
      <c r="U124" s="16" t="s">
        <v>764</v>
      </c>
      <c r="V124" s="16" t="s">
        <v>764</v>
      </c>
      <c r="W124" s="16" t="s">
        <v>764</v>
      </c>
      <c r="X124" s="16" t="s">
        <v>764</v>
      </c>
      <c r="Y124" s="16" t="s">
        <v>764</v>
      </c>
      <c r="Z124" s="16" t="s">
        <v>764</v>
      </c>
      <c r="AA124" s="16" t="s">
        <v>764</v>
      </c>
      <c r="AB124" s="16" t="s">
        <v>764</v>
      </c>
      <c r="AC124" s="16" t="s">
        <v>764</v>
      </c>
      <c r="AD124" s="16" t="s">
        <v>764</v>
      </c>
    </row>
    <row r="125" spans="1:73" s="16" customFormat="1">
      <c r="J125" s="22" t="s">
        <v>730</v>
      </c>
      <c r="K125" s="16" t="s">
        <v>695</v>
      </c>
      <c r="L125" s="16" t="s">
        <v>695</v>
      </c>
      <c r="M125" s="16" t="s">
        <v>695</v>
      </c>
      <c r="N125" s="16" t="s">
        <v>696</v>
      </c>
      <c r="O125" s="22" t="s">
        <v>731</v>
      </c>
      <c r="P125" s="22" t="s">
        <v>732</v>
      </c>
      <c r="Q125" s="22" t="s">
        <v>732</v>
      </c>
      <c r="R125" s="22" t="s">
        <v>733</v>
      </c>
      <c r="S125" s="22" t="s">
        <v>734</v>
      </c>
      <c r="T125" s="22" t="s">
        <v>707</v>
      </c>
      <c r="U125" s="22" t="s">
        <v>708</v>
      </c>
      <c r="V125" s="22" t="s">
        <v>737</v>
      </c>
      <c r="W125" s="22" t="s">
        <v>739</v>
      </c>
      <c r="X125" s="22" t="s">
        <v>740</v>
      </c>
      <c r="Y125" s="22"/>
    </row>
    <row r="126" spans="1:73" s="16" customFormat="1">
      <c r="A126" s="16">
        <v>2054</v>
      </c>
      <c r="B126" s="49" t="s">
        <v>765</v>
      </c>
      <c r="C126" s="16" t="s">
        <v>766</v>
      </c>
      <c r="D126" s="16" t="s">
        <v>197</v>
      </c>
      <c r="E126" s="16">
        <v>2016</v>
      </c>
      <c r="F126" s="16" t="s">
        <v>766</v>
      </c>
      <c r="I126" s="16" t="s">
        <v>767</v>
      </c>
      <c r="J126" s="22">
        <f>750000+11000</f>
        <v>761000</v>
      </c>
      <c r="K126" s="36">
        <v>750000</v>
      </c>
      <c r="L126" s="36">
        <v>650000</v>
      </c>
      <c r="M126" s="36">
        <v>100000</v>
      </c>
      <c r="N126" s="36">
        <v>11000</v>
      </c>
      <c r="O126" s="37">
        <f>412506+10994</f>
        <v>423500</v>
      </c>
      <c r="P126" s="36">
        <v>412506</v>
      </c>
      <c r="Q126" s="36">
        <v>0</v>
      </c>
      <c r="R126" s="36">
        <v>10994</v>
      </c>
      <c r="S126" s="37">
        <f>J126-O126</f>
        <v>337500</v>
      </c>
      <c r="T126" s="37">
        <f>K126-P126</f>
        <v>337494</v>
      </c>
      <c r="U126" s="37">
        <f>N126-R126</f>
        <v>6</v>
      </c>
      <c r="V126" s="37">
        <v>98.5</v>
      </c>
      <c r="W126" s="37">
        <v>97.3</v>
      </c>
      <c r="X126" s="37">
        <f>412506-10994</f>
        <v>401512</v>
      </c>
      <c r="Y126" s="22"/>
    </row>
    <row r="127" spans="1:73" s="16" customFormat="1">
      <c r="A127" s="16" t="s">
        <v>9</v>
      </c>
      <c r="J127" s="22"/>
      <c r="N127" s="22"/>
      <c r="O127" s="22"/>
      <c r="P127" s="22"/>
      <c r="Q127" s="22"/>
      <c r="R127" s="22"/>
      <c r="S127" s="22"/>
      <c r="T127" s="22"/>
      <c r="U127" s="22"/>
      <c r="V127" s="22"/>
      <c r="W127" s="22"/>
      <c r="X127" s="22"/>
      <c r="Y127" s="22"/>
      <c r="AC127" s="22"/>
      <c r="AD127" s="22"/>
    </row>
    <row r="128" spans="1:73" s="22" customFormat="1">
      <c r="J128" s="22" t="s">
        <v>768</v>
      </c>
    </row>
    <row r="129" spans="1:40" s="22" customFormat="1">
      <c r="A129" s="31">
        <v>2055</v>
      </c>
      <c r="B129" s="31" t="s">
        <v>769</v>
      </c>
      <c r="C129" s="31" t="s">
        <v>770</v>
      </c>
      <c r="D129" s="31">
        <v>2012</v>
      </c>
      <c r="E129" s="31">
        <v>2012</v>
      </c>
      <c r="G129" s="33"/>
      <c r="H129" s="33"/>
      <c r="I129" s="22" t="s">
        <v>771</v>
      </c>
      <c r="J129" s="32">
        <v>20601</v>
      </c>
    </row>
    <row r="130" spans="1:40" s="22" customFormat="1">
      <c r="A130" s="22" t="s">
        <v>9</v>
      </c>
    </row>
    <row r="131" spans="1:40" s="22" customFormat="1">
      <c r="J131" s="22" t="s">
        <v>772</v>
      </c>
      <c r="K131" s="22" t="s">
        <v>773</v>
      </c>
      <c r="L131" s="22" t="s">
        <v>774</v>
      </c>
      <c r="M131" s="15" t="s">
        <v>775</v>
      </c>
      <c r="N131" s="15" t="s">
        <v>776</v>
      </c>
      <c r="O131" s="15" t="s">
        <v>777</v>
      </c>
      <c r="P131" s="15" t="s">
        <v>778</v>
      </c>
      <c r="Q131" s="15" t="s">
        <v>779</v>
      </c>
      <c r="R131" s="15" t="s">
        <v>780</v>
      </c>
      <c r="S131" s="15" t="s">
        <v>781</v>
      </c>
      <c r="T131" s="15" t="s">
        <v>782</v>
      </c>
      <c r="U131" s="15" t="s">
        <v>783</v>
      </c>
      <c r="V131" s="15" t="s">
        <v>784</v>
      </c>
      <c r="W131" s="15" t="s">
        <v>785</v>
      </c>
      <c r="X131" s="15" t="s">
        <v>786</v>
      </c>
      <c r="Y131" s="15" t="s">
        <v>787</v>
      </c>
      <c r="Z131" s="15" t="s">
        <v>788</v>
      </c>
      <c r="AA131" s="15" t="s">
        <v>789</v>
      </c>
      <c r="AB131" s="15" t="s">
        <v>790</v>
      </c>
      <c r="AC131" s="15" t="s">
        <v>791</v>
      </c>
      <c r="AD131" s="15" t="s">
        <v>814</v>
      </c>
      <c r="AE131" s="15" t="s">
        <v>792</v>
      </c>
      <c r="AF131" s="15" t="s">
        <v>793</v>
      </c>
      <c r="AG131" s="15" t="s">
        <v>794</v>
      </c>
      <c r="AH131" s="15" t="s">
        <v>795</v>
      </c>
      <c r="AI131" s="22" t="s">
        <v>796</v>
      </c>
      <c r="AJ131" s="22" t="s">
        <v>797</v>
      </c>
      <c r="AK131" s="22" t="s">
        <v>798</v>
      </c>
      <c r="AL131" s="22" t="s">
        <v>799</v>
      </c>
      <c r="AM131" s="22" t="s">
        <v>800</v>
      </c>
      <c r="AN131" s="22" t="s">
        <v>801</v>
      </c>
    </row>
    <row r="132" spans="1:40" s="22" customFormat="1">
      <c r="A132" s="22">
        <v>2056</v>
      </c>
      <c r="B132" s="22" t="s">
        <v>802</v>
      </c>
      <c r="C132" s="22" t="s">
        <v>803</v>
      </c>
      <c r="D132" s="22" t="s">
        <v>804</v>
      </c>
      <c r="E132" s="22">
        <v>2013</v>
      </c>
      <c r="F132" s="38" t="s">
        <v>805</v>
      </c>
      <c r="G132" s="15" t="s">
        <v>427</v>
      </c>
      <c r="H132" s="15" t="s">
        <v>427</v>
      </c>
      <c r="I132" s="15" t="s">
        <v>427</v>
      </c>
      <c r="J132" s="29">
        <v>4100000</v>
      </c>
      <c r="K132" s="22">
        <v>1</v>
      </c>
      <c r="L132" s="22">
        <v>25</v>
      </c>
      <c r="M132" s="22">
        <v>1</v>
      </c>
      <c r="N132" s="22">
        <v>1</v>
      </c>
      <c r="O132" s="22">
        <v>1</v>
      </c>
      <c r="P132" s="22">
        <v>1</v>
      </c>
      <c r="Q132" s="22">
        <v>1</v>
      </c>
      <c r="R132" s="22">
        <v>1</v>
      </c>
      <c r="S132" s="22">
        <v>25</v>
      </c>
      <c r="T132" s="22">
        <v>400</v>
      </c>
      <c r="U132" s="22">
        <v>273</v>
      </c>
      <c r="V132" s="22">
        <v>1</v>
      </c>
      <c r="W132" s="22">
        <v>1</v>
      </c>
      <c r="X132" s="22">
        <v>12</v>
      </c>
      <c r="Y132" s="29">
        <v>1300000</v>
      </c>
      <c r="Z132" s="29">
        <v>8</v>
      </c>
      <c r="AA132" s="29">
        <v>1</v>
      </c>
      <c r="AB132" s="29">
        <v>6</v>
      </c>
      <c r="AC132" s="29">
        <v>80</v>
      </c>
      <c r="AD132" s="29">
        <v>1</v>
      </c>
      <c r="AE132" s="29">
        <v>80</v>
      </c>
      <c r="AF132" s="29">
        <v>5350</v>
      </c>
      <c r="AG132" s="29">
        <v>1</v>
      </c>
      <c r="AH132" s="22">
        <v>1</v>
      </c>
      <c r="AI132" s="22">
        <v>25.6</v>
      </c>
      <c r="AJ132" s="22">
        <v>3</v>
      </c>
      <c r="AK132" s="22">
        <v>13.4</v>
      </c>
      <c r="AL132" s="22">
        <v>2.7</v>
      </c>
      <c r="AM132" s="29">
        <v>31927</v>
      </c>
      <c r="AN132" s="29">
        <v>3659</v>
      </c>
    </row>
    <row r="133" spans="1:40" s="22" customFormat="1">
      <c r="A133" s="22" t="s">
        <v>9</v>
      </c>
    </row>
    <row r="134" spans="1:40" s="22" customFormat="1">
      <c r="J134" s="22" t="s">
        <v>806</v>
      </c>
      <c r="K134" s="22" t="s">
        <v>807</v>
      </c>
      <c r="L134" s="22" t="s">
        <v>808</v>
      </c>
      <c r="M134" s="22" t="s">
        <v>809</v>
      </c>
      <c r="N134" s="22" t="s">
        <v>810</v>
      </c>
    </row>
    <row r="135" spans="1:40" s="22" customFormat="1">
      <c r="A135" s="22">
        <v>2058</v>
      </c>
      <c r="B135" s="22" t="s">
        <v>769</v>
      </c>
      <c r="C135" s="22" t="s">
        <v>811</v>
      </c>
      <c r="D135" s="22" t="s">
        <v>812</v>
      </c>
      <c r="E135" s="22">
        <v>2016</v>
      </c>
      <c r="I135" s="22" t="s">
        <v>813</v>
      </c>
      <c r="J135" s="29">
        <v>394967</v>
      </c>
      <c r="K135" s="29">
        <v>814500</v>
      </c>
      <c r="L135" s="29">
        <v>831341</v>
      </c>
      <c r="M135" s="29">
        <v>791323</v>
      </c>
      <c r="N135" s="29">
        <v>393852</v>
      </c>
    </row>
    <row r="136" spans="1:40" s="22" customFormat="1">
      <c r="A136" s="22" t="s">
        <v>9</v>
      </c>
    </row>
    <row r="137" spans="1:40" s="16" customFormat="1">
      <c r="J137" s="16" t="s">
        <v>753</v>
      </c>
      <c r="K137" s="16" t="s">
        <v>755</v>
      </c>
      <c r="L137" s="16" t="s">
        <v>756</v>
      </c>
    </row>
    <row r="138" spans="1:40" s="16" customFormat="1">
      <c r="A138" s="16">
        <v>2061</v>
      </c>
      <c r="B138" s="16" t="s">
        <v>689</v>
      </c>
      <c r="C138" s="16" t="s">
        <v>815</v>
      </c>
      <c r="D138" s="16" t="s">
        <v>816</v>
      </c>
      <c r="E138" s="16">
        <v>2015</v>
      </c>
      <c r="F138" s="16" t="s">
        <v>817</v>
      </c>
      <c r="I138" s="16" t="s">
        <v>818</v>
      </c>
      <c r="J138" s="24">
        <v>106279</v>
      </c>
      <c r="K138" s="24">
        <v>234614</v>
      </c>
      <c r="L138" s="24">
        <v>50774</v>
      </c>
    </row>
    <row r="139" spans="1:40" s="16" customFormat="1">
      <c r="A139" s="16" t="s">
        <v>819</v>
      </c>
    </row>
    <row r="140" spans="1:40" s="16" customFormat="1">
      <c r="J140" s="16" t="s">
        <v>733</v>
      </c>
      <c r="K140" s="16" t="s">
        <v>753</v>
      </c>
      <c r="L140" s="16" t="s">
        <v>755</v>
      </c>
      <c r="M140" s="16" t="s">
        <v>756</v>
      </c>
    </row>
    <row r="141" spans="1:40" s="16" customFormat="1">
      <c r="A141" s="16">
        <v>2062</v>
      </c>
      <c r="B141" s="16" t="s">
        <v>820</v>
      </c>
      <c r="C141" s="16" t="s">
        <v>821</v>
      </c>
      <c r="D141" s="16" t="s">
        <v>822</v>
      </c>
      <c r="E141" s="16">
        <v>2016</v>
      </c>
      <c r="F141" s="16" t="s">
        <v>823</v>
      </c>
      <c r="I141" s="16" t="s">
        <v>824</v>
      </c>
      <c r="J141" s="24">
        <v>8373</v>
      </c>
      <c r="K141" s="24">
        <v>1446145</v>
      </c>
      <c r="L141" s="24">
        <v>2266805</v>
      </c>
      <c r="M141" s="24">
        <v>-10113</v>
      </c>
    </row>
    <row r="142" spans="1:40" s="16" customFormat="1">
      <c r="A142" s="16" t="s">
        <v>9</v>
      </c>
    </row>
    <row r="143" spans="1:40" s="16" customFormat="1">
      <c r="J143" s="16" t="s">
        <v>755</v>
      </c>
      <c r="K143" s="16" t="s">
        <v>756</v>
      </c>
    </row>
    <row r="144" spans="1:40" s="16" customFormat="1">
      <c r="A144" s="16">
        <v>2064</v>
      </c>
      <c r="B144" s="16" t="s">
        <v>825</v>
      </c>
      <c r="C144" s="16" t="s">
        <v>826</v>
      </c>
      <c r="D144" s="16" t="s">
        <v>827</v>
      </c>
      <c r="E144" s="16">
        <v>2015</v>
      </c>
      <c r="F144" s="16" t="s">
        <v>828</v>
      </c>
      <c r="I144" s="16" t="s">
        <v>829</v>
      </c>
      <c r="J144" s="24">
        <v>667930</v>
      </c>
      <c r="K144" s="24">
        <v>1389</v>
      </c>
    </row>
    <row r="145" spans="1:53" s="16" customFormat="1">
      <c r="A145" s="16" t="s">
        <v>9</v>
      </c>
    </row>
    <row r="146" spans="1:53">
      <c r="A146" s="16"/>
      <c r="B146" s="16"/>
      <c r="C146" s="16"/>
      <c r="D146" s="16"/>
      <c r="E146" s="16"/>
      <c r="F146" s="16"/>
      <c r="G146" s="16"/>
      <c r="H146" s="16"/>
      <c r="I146" s="16"/>
      <c r="J146" s="16" t="s">
        <v>7263</v>
      </c>
      <c r="K146" s="16" t="s">
        <v>7264</v>
      </c>
      <c r="L146" s="16" t="s">
        <v>7265</v>
      </c>
      <c r="M146" s="16" t="s">
        <v>7266</v>
      </c>
      <c r="N146" s="16" t="s">
        <v>7267</v>
      </c>
      <c r="O146" s="16" t="s">
        <v>7268</v>
      </c>
      <c r="P146" s="16" t="s">
        <v>7269</v>
      </c>
      <c r="Q146" s="16" t="s">
        <v>7270</v>
      </c>
      <c r="R146" s="16" t="s">
        <v>7271</v>
      </c>
      <c r="S146" s="16" t="s">
        <v>7272</v>
      </c>
      <c r="T146" s="16" t="s">
        <v>7273</v>
      </c>
      <c r="U146" s="16" t="s">
        <v>7274</v>
      </c>
      <c r="V146" s="16" t="s">
        <v>7275</v>
      </c>
      <c r="W146" s="16" t="s">
        <v>7024</v>
      </c>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row>
    <row r="147" spans="1:53">
      <c r="A147" s="16">
        <v>2065</v>
      </c>
      <c r="B147" s="16" t="s">
        <v>1564</v>
      </c>
      <c r="C147" s="16" t="s">
        <v>7276</v>
      </c>
      <c r="D147" s="16" t="s">
        <v>7277</v>
      </c>
      <c r="E147" s="16">
        <v>2013</v>
      </c>
      <c r="F147" s="114" t="s">
        <v>7278</v>
      </c>
      <c r="G147" s="16" t="s">
        <v>7279</v>
      </c>
      <c r="I147" s="16" t="s">
        <v>7280</v>
      </c>
      <c r="J147" s="16">
        <v>1</v>
      </c>
      <c r="K147" s="16">
        <v>1</v>
      </c>
      <c r="L147" s="16">
        <v>81</v>
      </c>
      <c r="M147" s="16">
        <v>54</v>
      </c>
      <c r="N147" s="16">
        <v>1</v>
      </c>
      <c r="O147" s="16">
        <v>1</v>
      </c>
      <c r="P147" s="16">
        <v>1</v>
      </c>
      <c r="Q147" s="24">
        <v>700000</v>
      </c>
      <c r="R147" s="16">
        <v>10</v>
      </c>
      <c r="S147" s="16">
        <v>1</v>
      </c>
      <c r="T147" s="16">
        <v>58</v>
      </c>
      <c r="U147" s="24">
        <v>2200000</v>
      </c>
      <c r="V147" s="24">
        <v>90600000</v>
      </c>
      <c r="W147" s="24">
        <v>169500000</v>
      </c>
    </row>
    <row r="148" spans="1:53">
      <c r="A148" s="15" t="s">
        <v>9</v>
      </c>
      <c r="J148" s="16" t="s">
        <v>7281</v>
      </c>
      <c r="L148" s="16" t="s">
        <v>7282</v>
      </c>
    </row>
    <row r="149" spans="1:53" s="16" customFormat="1">
      <c r="J149" s="16" t="s">
        <v>830</v>
      </c>
      <c r="K149" s="16" t="s">
        <v>831</v>
      </c>
      <c r="L149" s="16" t="s">
        <v>832</v>
      </c>
    </row>
    <row r="150" spans="1:53" s="16" customFormat="1">
      <c r="A150" s="16">
        <v>2066</v>
      </c>
      <c r="B150" s="16" t="s">
        <v>833</v>
      </c>
      <c r="C150" s="16" t="s">
        <v>834</v>
      </c>
      <c r="D150" s="16" t="s">
        <v>835</v>
      </c>
      <c r="E150" s="16">
        <v>2015</v>
      </c>
      <c r="F150" s="16" t="s">
        <v>836</v>
      </c>
      <c r="G150" s="16" t="s">
        <v>837</v>
      </c>
      <c r="I150" s="16" t="s">
        <v>837</v>
      </c>
      <c r="J150" s="24">
        <v>1489320</v>
      </c>
      <c r="K150" s="16">
        <v>180.9</v>
      </c>
      <c r="L150" s="16">
        <v>56</v>
      </c>
    </row>
    <row r="151" spans="1:53" s="16" customFormat="1">
      <c r="A151" s="16" t="s">
        <v>819</v>
      </c>
    </row>
    <row r="152" spans="1:53">
      <c r="J152" s="16" t="s">
        <v>7283</v>
      </c>
      <c r="K152" s="16" t="s">
        <v>7284</v>
      </c>
      <c r="L152" s="16" t="s">
        <v>7285</v>
      </c>
      <c r="M152" s="16" t="s">
        <v>7286</v>
      </c>
      <c r="N152" s="16" t="s">
        <v>7287</v>
      </c>
      <c r="O152" s="16" t="s">
        <v>7288</v>
      </c>
      <c r="P152" s="16" t="s">
        <v>7289</v>
      </c>
      <c r="Q152" s="16" t="s">
        <v>7290</v>
      </c>
      <c r="R152" s="16" t="s">
        <v>7291</v>
      </c>
      <c r="S152" s="16" t="s">
        <v>7292</v>
      </c>
      <c r="T152" s="16" t="s">
        <v>7293</v>
      </c>
      <c r="U152" s="16" t="s">
        <v>7294</v>
      </c>
      <c r="V152" s="16" t="s">
        <v>7295</v>
      </c>
      <c r="W152" s="16" t="s">
        <v>7296</v>
      </c>
      <c r="X152" s="16" t="s">
        <v>7297</v>
      </c>
      <c r="Y152" s="16" t="s">
        <v>7298</v>
      </c>
      <c r="Z152" s="16" t="s">
        <v>7299</v>
      </c>
      <c r="AA152" s="16" t="s">
        <v>7300</v>
      </c>
      <c r="AB152" s="16" t="s">
        <v>7301</v>
      </c>
      <c r="AC152" s="16" t="s">
        <v>7302</v>
      </c>
      <c r="AD152" s="16" t="s">
        <v>7303</v>
      </c>
      <c r="AE152" s="16" t="s">
        <v>7304</v>
      </c>
      <c r="AF152" s="16" t="s">
        <v>7305</v>
      </c>
      <c r="AG152" s="16" t="s">
        <v>7306</v>
      </c>
      <c r="AH152" s="16" t="s">
        <v>7307</v>
      </c>
      <c r="AI152" s="16" t="s">
        <v>7308</v>
      </c>
      <c r="AJ152" s="16" t="s">
        <v>7309</v>
      </c>
      <c r="AK152" s="16" t="s">
        <v>7310</v>
      </c>
      <c r="AL152" s="16" t="s">
        <v>7311</v>
      </c>
      <c r="AM152" s="16" t="s">
        <v>7312</v>
      </c>
      <c r="AN152" s="16" t="s">
        <v>7313</v>
      </c>
      <c r="AO152" s="16" t="s">
        <v>7314</v>
      </c>
      <c r="AP152" s="16" t="s">
        <v>7315</v>
      </c>
      <c r="AQ152" s="16" t="s">
        <v>7316</v>
      </c>
      <c r="AR152" s="16" t="s">
        <v>7317</v>
      </c>
      <c r="AS152" s="16" t="s">
        <v>7318</v>
      </c>
      <c r="AT152" s="16" t="s">
        <v>7319</v>
      </c>
      <c r="AU152" s="16" t="s">
        <v>7320</v>
      </c>
      <c r="AV152" s="16" t="s">
        <v>7321</v>
      </c>
      <c r="AW152" s="16" t="s">
        <v>6910</v>
      </c>
      <c r="AX152" s="16" t="s">
        <v>6909</v>
      </c>
    </row>
    <row r="153" spans="1:53">
      <c r="A153" s="16">
        <v>2067</v>
      </c>
      <c r="B153" s="16" t="s">
        <v>1564</v>
      </c>
      <c r="C153" s="16" t="s">
        <v>7322</v>
      </c>
      <c r="D153" s="16" t="s">
        <v>7323</v>
      </c>
      <c r="E153" s="16">
        <v>2015</v>
      </c>
      <c r="F153" s="114" t="s">
        <v>7324</v>
      </c>
      <c r="G153" s="15" t="s">
        <v>7325</v>
      </c>
      <c r="H153" s="15" t="s">
        <v>7325</v>
      </c>
      <c r="I153" s="16" t="s">
        <v>7326</v>
      </c>
      <c r="J153" s="16">
        <v>1</v>
      </c>
      <c r="K153" s="16">
        <v>1</v>
      </c>
      <c r="L153" s="16">
        <v>1</v>
      </c>
      <c r="M153" s="16">
        <v>1</v>
      </c>
      <c r="N153" s="16">
        <v>1</v>
      </c>
      <c r="O153" s="16">
        <v>1</v>
      </c>
      <c r="P153" s="16">
        <v>1</v>
      </c>
      <c r="Q153" s="16">
        <v>1</v>
      </c>
      <c r="R153" s="16">
        <v>1</v>
      </c>
      <c r="S153" s="16">
        <v>22</v>
      </c>
      <c r="T153" s="16">
        <v>60</v>
      </c>
      <c r="U153" s="16">
        <v>1</v>
      </c>
      <c r="V153" s="16">
        <v>1</v>
      </c>
      <c r="W153" s="16">
        <v>1</v>
      </c>
      <c r="X153" s="16">
        <v>1</v>
      </c>
      <c r="Y153" s="24">
        <v>823968</v>
      </c>
      <c r="Z153" s="16">
        <v>323</v>
      </c>
      <c r="AA153" s="16">
        <v>8</v>
      </c>
      <c r="AB153" s="16">
        <v>7</v>
      </c>
      <c r="AC153" s="24">
        <v>92910</v>
      </c>
      <c r="AD153" s="16">
        <v>6</v>
      </c>
      <c r="AE153" s="24">
        <v>53503</v>
      </c>
      <c r="AF153" s="24">
        <v>48203</v>
      </c>
      <c r="AG153" s="16">
        <v>21</v>
      </c>
      <c r="AH153" s="16">
        <v>25</v>
      </c>
      <c r="AI153" s="24">
        <v>62929</v>
      </c>
      <c r="AJ153" s="16">
        <v>764</v>
      </c>
      <c r="AK153" s="16">
        <v>14</v>
      </c>
      <c r="AL153" s="16">
        <v>6</v>
      </c>
      <c r="AM153" s="16">
        <v>25</v>
      </c>
      <c r="AN153" s="16">
        <v>60</v>
      </c>
      <c r="AO153" s="16">
        <v>60</v>
      </c>
      <c r="AP153" s="16">
        <v>550</v>
      </c>
      <c r="AQ153" s="16">
        <v>165</v>
      </c>
      <c r="AR153" s="16">
        <v>75</v>
      </c>
      <c r="AS153" s="16">
        <v>25</v>
      </c>
      <c r="AT153" s="16">
        <v>25</v>
      </c>
      <c r="AU153" s="16">
        <v>25</v>
      </c>
      <c r="AV153" s="24">
        <v>500000</v>
      </c>
      <c r="AW153" s="115">
        <v>19900000</v>
      </c>
      <c r="AX153" s="24">
        <v>25300000</v>
      </c>
    </row>
    <row r="154" spans="1:53">
      <c r="A154" s="15" t="s">
        <v>9</v>
      </c>
      <c r="M154" s="111" t="s">
        <v>7327</v>
      </c>
      <c r="O154" s="16" t="s">
        <v>7328</v>
      </c>
      <c r="P154" s="16" t="s">
        <v>1281</v>
      </c>
      <c r="Q154" s="16" t="s">
        <v>7329</v>
      </c>
      <c r="S154" s="16" t="s">
        <v>404</v>
      </c>
      <c r="T154" s="16" t="s">
        <v>404</v>
      </c>
      <c r="V154" s="16" t="s">
        <v>7330</v>
      </c>
    </row>
    <row r="155" spans="1:53">
      <c r="J155" s="16" t="s">
        <v>6888</v>
      </c>
      <c r="K155" s="16" t="s">
        <v>6889</v>
      </c>
      <c r="L155" s="16" t="s">
        <v>6890</v>
      </c>
      <c r="M155" s="16" t="s">
        <v>6891</v>
      </c>
      <c r="N155" s="16" t="s">
        <v>6892</v>
      </c>
      <c r="O155" s="16" t="s">
        <v>6893</v>
      </c>
      <c r="P155" s="16" t="s">
        <v>6894</v>
      </c>
      <c r="Q155" s="16" t="s">
        <v>6895</v>
      </c>
      <c r="R155" s="16" t="s">
        <v>6896</v>
      </c>
      <c r="S155" s="16" t="s">
        <v>6897</v>
      </c>
      <c r="T155" s="16" t="s">
        <v>6898</v>
      </c>
      <c r="U155" s="16" t="s">
        <v>6899</v>
      </c>
      <c r="V155" s="16" t="s">
        <v>6900</v>
      </c>
      <c r="W155" s="16" t="s">
        <v>6901</v>
      </c>
      <c r="X155" s="16" t="s">
        <v>6902</v>
      </c>
      <c r="Y155" s="16" t="s">
        <v>6903</v>
      </c>
      <c r="Z155" s="16" t="s">
        <v>6904</v>
      </c>
      <c r="AA155" s="16" t="s">
        <v>6905</v>
      </c>
      <c r="AB155" s="16" t="s">
        <v>6906</v>
      </c>
      <c r="AC155" s="16" t="s">
        <v>6907</v>
      </c>
      <c r="AD155" s="16" t="s">
        <v>6908</v>
      </c>
      <c r="AE155" s="16" t="s">
        <v>6909</v>
      </c>
      <c r="AF155" s="16" t="s">
        <v>6910</v>
      </c>
      <c r="AJ155" s="16"/>
      <c r="AK155" s="16"/>
      <c r="AL155" s="16"/>
      <c r="AM155" s="16"/>
      <c r="AN155" s="16"/>
      <c r="AO155" s="16"/>
      <c r="AP155" s="16"/>
      <c r="AQ155" s="16"/>
      <c r="AR155" s="16"/>
      <c r="AS155" s="16"/>
      <c r="AW155" s="16"/>
    </row>
    <row r="156" spans="1:53">
      <c r="A156" s="16">
        <v>2069</v>
      </c>
      <c r="B156" s="16" t="s">
        <v>833</v>
      </c>
      <c r="C156" s="16" t="s">
        <v>6911</v>
      </c>
      <c r="D156" s="16" t="s">
        <v>6912</v>
      </c>
      <c r="E156" s="16">
        <v>2013</v>
      </c>
      <c r="F156" s="16" t="s">
        <v>6913</v>
      </c>
      <c r="G156" s="16" t="s">
        <v>6914</v>
      </c>
      <c r="H156" s="16" t="s">
        <v>6915</v>
      </c>
      <c r="I156" s="16" t="s">
        <v>6915</v>
      </c>
      <c r="J156" s="16">
        <v>1200</v>
      </c>
      <c r="K156" s="16">
        <v>1</v>
      </c>
      <c r="L156" s="16">
        <v>20</v>
      </c>
      <c r="M156" s="16">
        <v>1</v>
      </c>
      <c r="N156" s="16">
        <v>1</v>
      </c>
      <c r="O156" s="16">
        <v>1</v>
      </c>
      <c r="P156" s="16">
        <v>1</v>
      </c>
      <c r="Q156" s="16">
        <v>1</v>
      </c>
      <c r="R156" s="16">
        <v>1</v>
      </c>
      <c r="S156" s="16">
        <v>1</v>
      </c>
      <c r="T156" s="16">
        <v>1</v>
      </c>
      <c r="U156" s="16">
        <v>1</v>
      </c>
      <c r="V156" s="16" t="s">
        <v>6916</v>
      </c>
      <c r="W156" s="16">
        <v>178</v>
      </c>
      <c r="X156" s="16">
        <v>64</v>
      </c>
      <c r="Y156" s="16">
        <v>60</v>
      </c>
      <c r="Z156" s="24">
        <v>549842</v>
      </c>
      <c r="AA156" s="16">
        <v>61</v>
      </c>
      <c r="AB156" s="16">
        <v>64</v>
      </c>
      <c r="AC156" s="24">
        <v>12954</v>
      </c>
      <c r="AD156" s="16">
        <v>253</v>
      </c>
      <c r="AE156" s="24">
        <v>114400000</v>
      </c>
      <c r="AF156" s="24">
        <v>250000000</v>
      </c>
      <c r="AI156" s="16"/>
      <c r="AJ156" s="16"/>
      <c r="AK156" s="16"/>
      <c r="AL156" s="16"/>
      <c r="AM156" s="16"/>
      <c r="AN156" s="16"/>
      <c r="AO156" s="16"/>
      <c r="AP156" s="16"/>
      <c r="AQ156" s="16"/>
      <c r="AR156" s="16"/>
      <c r="AS156" s="16"/>
      <c r="AW156" s="34"/>
    </row>
    <row r="157" spans="1:53">
      <c r="A157" s="15" t="s">
        <v>9</v>
      </c>
      <c r="L157" s="16" t="s">
        <v>402</v>
      </c>
      <c r="U157" s="16" t="s">
        <v>6917</v>
      </c>
    </row>
    <row r="158" spans="1:53">
      <c r="J158" s="16" t="s">
        <v>6918</v>
      </c>
      <c r="K158" s="16" t="s">
        <v>6919</v>
      </c>
      <c r="L158" s="16" t="s">
        <v>6920</v>
      </c>
      <c r="M158" s="16" t="s">
        <v>6921</v>
      </c>
      <c r="N158" s="16" t="s">
        <v>6922</v>
      </c>
      <c r="O158" s="16" t="s">
        <v>6923</v>
      </c>
      <c r="P158" s="16" t="s">
        <v>6924</v>
      </c>
      <c r="Q158" s="16" t="s">
        <v>6925</v>
      </c>
      <c r="R158" s="16" t="s">
        <v>6926</v>
      </c>
      <c r="S158" s="16" t="s">
        <v>6927</v>
      </c>
      <c r="T158" s="16" t="s">
        <v>6928</v>
      </c>
      <c r="U158" s="16" t="s">
        <v>6929</v>
      </c>
      <c r="V158" s="16" t="s">
        <v>6930</v>
      </c>
      <c r="W158" s="16" t="s">
        <v>6931</v>
      </c>
      <c r="X158" s="16" t="s">
        <v>6932</v>
      </c>
      <c r="Y158" s="16" t="s">
        <v>6933</v>
      </c>
      <c r="Z158" s="16" t="s">
        <v>6934</v>
      </c>
      <c r="AA158" s="16" t="s">
        <v>6935</v>
      </c>
      <c r="AB158" s="16" t="s">
        <v>6936</v>
      </c>
      <c r="AC158" s="16" t="s">
        <v>6937</v>
      </c>
      <c r="AD158" s="16" t="s">
        <v>6938</v>
      </c>
      <c r="AE158" s="16" t="s">
        <v>6939</v>
      </c>
      <c r="AF158" s="16" t="s">
        <v>6940</v>
      </c>
      <c r="AG158" s="16" t="s">
        <v>6941</v>
      </c>
      <c r="AH158" s="16" t="s">
        <v>6942</v>
      </c>
      <c r="AI158" s="16" t="s">
        <v>6943</v>
      </c>
      <c r="AJ158" s="16" t="s">
        <v>6944</v>
      </c>
      <c r="AK158" s="16" t="s">
        <v>6945</v>
      </c>
      <c r="AL158" s="16" t="s">
        <v>6946</v>
      </c>
      <c r="AM158" s="16" t="s">
        <v>6947</v>
      </c>
      <c r="AN158" s="16" t="s">
        <v>6948</v>
      </c>
      <c r="AO158" s="16" t="s">
        <v>6949</v>
      </c>
      <c r="AP158" s="16" t="s">
        <v>6950</v>
      </c>
      <c r="AQ158" s="16" t="s">
        <v>6951</v>
      </c>
      <c r="AR158" s="16" t="s">
        <v>6952</v>
      </c>
      <c r="AS158" s="16" t="s">
        <v>6953</v>
      </c>
      <c r="AT158" s="16" t="s">
        <v>6954</v>
      </c>
      <c r="AU158" s="16" t="s">
        <v>6955</v>
      </c>
      <c r="AV158" s="16" t="s">
        <v>6956</v>
      </c>
      <c r="AW158" s="16" t="s">
        <v>6957</v>
      </c>
      <c r="AX158" s="16" t="s">
        <v>6910</v>
      </c>
      <c r="AY158" s="16" t="s">
        <v>6909</v>
      </c>
      <c r="AZ158" s="16"/>
      <c r="BA158" s="16"/>
    </row>
    <row r="159" spans="1:53">
      <c r="A159" s="15">
        <v>2070</v>
      </c>
      <c r="B159" s="16" t="s">
        <v>1564</v>
      </c>
      <c r="C159" s="16" t="s">
        <v>6958</v>
      </c>
      <c r="D159" s="15" t="s">
        <v>6959</v>
      </c>
      <c r="E159" s="15">
        <v>2011</v>
      </c>
      <c r="F159" s="16" t="s">
        <v>6960</v>
      </c>
      <c r="G159" s="16" t="s">
        <v>6961</v>
      </c>
      <c r="H159" s="16" t="s">
        <v>6962</v>
      </c>
      <c r="I159" s="16" t="s">
        <v>6963</v>
      </c>
      <c r="J159" s="16">
        <v>1</v>
      </c>
      <c r="K159" s="16">
        <v>1</v>
      </c>
      <c r="L159" s="16">
        <v>1</v>
      </c>
      <c r="M159" s="16">
        <v>360</v>
      </c>
      <c r="N159" s="16">
        <v>50</v>
      </c>
      <c r="O159" s="16">
        <v>30</v>
      </c>
      <c r="P159" s="16">
        <v>60</v>
      </c>
      <c r="Q159" s="16">
        <v>1</v>
      </c>
      <c r="R159" s="16">
        <v>40</v>
      </c>
      <c r="S159" s="16">
        <v>1</v>
      </c>
      <c r="T159" s="16">
        <v>1</v>
      </c>
      <c r="U159" s="16">
        <v>1</v>
      </c>
      <c r="V159" s="16">
        <v>1</v>
      </c>
      <c r="W159" s="16">
        <v>1</v>
      </c>
      <c r="X159" s="16">
        <v>350</v>
      </c>
      <c r="Y159" s="16">
        <v>200</v>
      </c>
      <c r="Z159" s="16">
        <v>30</v>
      </c>
      <c r="AA159" s="16">
        <v>2</v>
      </c>
      <c r="AB159" s="16">
        <v>1</v>
      </c>
      <c r="AC159" s="16">
        <v>1</v>
      </c>
      <c r="AD159" s="16">
        <v>1</v>
      </c>
      <c r="AE159" s="16">
        <v>1</v>
      </c>
      <c r="AF159" s="16">
        <v>1</v>
      </c>
      <c r="AG159" s="16">
        <v>40</v>
      </c>
      <c r="AH159" s="16">
        <v>1</v>
      </c>
      <c r="AI159" s="16">
        <v>1</v>
      </c>
      <c r="AJ159" s="16">
        <v>1</v>
      </c>
      <c r="AK159" s="16">
        <v>1</v>
      </c>
      <c r="AL159" s="16">
        <v>1200</v>
      </c>
      <c r="AM159" s="16">
        <v>1</v>
      </c>
      <c r="AN159" s="16">
        <v>1</v>
      </c>
      <c r="AO159" s="16">
        <v>1</v>
      </c>
      <c r="AP159" s="16">
        <v>957</v>
      </c>
      <c r="AQ159" s="24">
        <v>25000</v>
      </c>
      <c r="AR159" s="16">
        <v>3</v>
      </c>
      <c r="AS159" s="16">
        <v>16.600000000000001</v>
      </c>
      <c r="AT159" s="16">
        <v>70</v>
      </c>
      <c r="AU159" s="16">
        <v>25</v>
      </c>
      <c r="AV159" s="24">
        <v>2586457</v>
      </c>
      <c r="AW159" s="16">
        <v>155.75</v>
      </c>
      <c r="AX159" s="24">
        <v>16340000</v>
      </c>
      <c r="AY159" s="24">
        <v>52800000</v>
      </c>
      <c r="AZ159" s="24"/>
      <c r="BA159" s="24"/>
    </row>
    <row r="160" spans="1:53">
      <c r="A160" s="15" t="s">
        <v>9</v>
      </c>
      <c r="J160" s="16"/>
      <c r="K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row>
    <row r="161" spans="1:49">
      <c r="F161" s="16"/>
      <c r="J161" s="16" t="s">
        <v>6964</v>
      </c>
      <c r="K161" s="16" t="s">
        <v>6965</v>
      </c>
      <c r="L161" s="16" t="s">
        <v>6966</v>
      </c>
      <c r="M161" s="16" t="s">
        <v>6967</v>
      </c>
      <c r="N161" s="16" t="s">
        <v>6968</v>
      </c>
      <c r="O161" s="16" t="s">
        <v>6969</v>
      </c>
      <c r="P161" s="16" t="s">
        <v>6970</v>
      </c>
      <c r="Q161" s="16" t="s">
        <v>6971</v>
      </c>
      <c r="R161" s="16" t="s">
        <v>6972</v>
      </c>
      <c r="S161" s="16" t="s">
        <v>6973</v>
      </c>
      <c r="T161" s="16" t="s">
        <v>6974</v>
      </c>
      <c r="U161" s="16" t="s">
        <v>6975</v>
      </c>
      <c r="V161" s="16" t="s">
        <v>6976</v>
      </c>
      <c r="W161" s="16" t="s">
        <v>6977</v>
      </c>
      <c r="X161" s="16" t="s">
        <v>6978</v>
      </c>
      <c r="Y161" s="16" t="s">
        <v>6979</v>
      </c>
      <c r="Z161" s="16" t="s">
        <v>6980</v>
      </c>
      <c r="AA161" s="16" t="s">
        <v>6981</v>
      </c>
      <c r="AB161" s="16" t="s">
        <v>312</v>
      </c>
      <c r="AC161" s="16" t="s">
        <v>6982</v>
      </c>
    </row>
    <row r="162" spans="1:49">
      <c r="A162" s="16">
        <v>2071</v>
      </c>
      <c r="B162" s="16" t="s">
        <v>1564</v>
      </c>
      <c r="C162" s="16" t="s">
        <v>6983</v>
      </c>
      <c r="D162" s="16" t="s">
        <v>425</v>
      </c>
      <c r="E162" s="16">
        <v>2012</v>
      </c>
      <c r="F162" s="16" t="s">
        <v>6984</v>
      </c>
      <c r="G162" s="15" t="s">
        <v>6985</v>
      </c>
      <c r="H162" s="15" t="s">
        <v>6985</v>
      </c>
      <c r="I162" s="16" t="s">
        <v>6986</v>
      </c>
      <c r="J162" s="16">
        <v>276</v>
      </c>
      <c r="K162" s="16">
        <v>571</v>
      </c>
      <c r="L162" s="16">
        <v>1</v>
      </c>
      <c r="M162" s="16">
        <v>47.4</v>
      </c>
      <c r="N162" s="16">
        <v>1</v>
      </c>
      <c r="O162" s="16">
        <v>1</v>
      </c>
      <c r="P162" s="16">
        <v>1</v>
      </c>
      <c r="Q162" s="16">
        <v>23</v>
      </c>
      <c r="R162" s="16">
        <v>1</v>
      </c>
      <c r="S162" s="16" t="s">
        <v>6987</v>
      </c>
      <c r="T162" s="16">
        <v>8</v>
      </c>
      <c r="U162" s="16">
        <v>25</v>
      </c>
      <c r="V162" s="16">
        <v>52</v>
      </c>
      <c r="W162" s="16">
        <v>5922</v>
      </c>
      <c r="X162" s="16">
        <v>46</v>
      </c>
      <c r="Y162" s="16">
        <v>43</v>
      </c>
      <c r="Z162" s="16">
        <v>5</v>
      </c>
      <c r="AA162" s="24">
        <v>55000</v>
      </c>
      <c r="AB162" s="24">
        <v>23800000</v>
      </c>
      <c r="AC162" s="24">
        <v>16300000</v>
      </c>
    </row>
    <row r="163" spans="1:49">
      <c r="A163" s="15" t="s">
        <v>9</v>
      </c>
      <c r="F163" s="16"/>
    </row>
    <row r="164" spans="1:49">
      <c r="F164" s="16"/>
      <c r="J164" s="15" t="s">
        <v>6988</v>
      </c>
      <c r="K164" s="15" t="s">
        <v>6989</v>
      </c>
      <c r="L164" s="15" t="s">
        <v>6990</v>
      </c>
      <c r="M164" s="15" t="s">
        <v>6991</v>
      </c>
      <c r="N164" s="15" t="s">
        <v>6992</v>
      </c>
      <c r="O164" s="15" t="s">
        <v>6993</v>
      </c>
      <c r="P164" s="15" t="s">
        <v>6994</v>
      </c>
      <c r="Q164" s="15" t="s">
        <v>6995</v>
      </c>
      <c r="R164" s="15" t="s">
        <v>6996</v>
      </c>
      <c r="S164" s="16" t="s">
        <v>6997</v>
      </c>
      <c r="T164" s="16" t="s">
        <v>6998</v>
      </c>
      <c r="U164" s="15" t="s">
        <v>6999</v>
      </c>
      <c r="V164" s="15" t="s">
        <v>7000</v>
      </c>
      <c r="W164" s="15" t="s">
        <v>7001</v>
      </c>
      <c r="X164" s="15" t="s">
        <v>7002</v>
      </c>
      <c r="Y164" s="15" t="s">
        <v>7003</v>
      </c>
      <c r="Z164" s="15" t="s">
        <v>7004</v>
      </c>
      <c r="AA164" s="15" t="s">
        <v>7005</v>
      </c>
      <c r="AB164" s="15" t="s">
        <v>7006</v>
      </c>
      <c r="AC164" s="15" t="s">
        <v>7007</v>
      </c>
      <c r="AD164" s="15" t="s">
        <v>7008</v>
      </c>
      <c r="AE164" s="15" t="s">
        <v>7009</v>
      </c>
      <c r="AF164" s="15" t="s">
        <v>7010</v>
      </c>
      <c r="AG164" s="15" t="s">
        <v>7011</v>
      </c>
      <c r="AH164" s="15" t="s">
        <v>7012</v>
      </c>
      <c r="AI164" s="15" t="s">
        <v>7013</v>
      </c>
      <c r="AJ164" s="15" t="s">
        <v>7014</v>
      </c>
      <c r="AK164" s="15" t="s">
        <v>7015</v>
      </c>
      <c r="AL164" s="15" t="s">
        <v>7016</v>
      </c>
      <c r="AM164" s="15" t="s">
        <v>7017</v>
      </c>
      <c r="AN164" s="15" t="s">
        <v>7018</v>
      </c>
      <c r="AO164" s="15" t="s">
        <v>7019</v>
      </c>
      <c r="AP164" s="15" t="s">
        <v>7020</v>
      </c>
      <c r="AQ164" s="15" t="s">
        <v>7021</v>
      </c>
      <c r="AR164" s="15" t="s">
        <v>7022</v>
      </c>
      <c r="AS164" s="15" t="s">
        <v>7023</v>
      </c>
      <c r="AT164" s="15" t="s">
        <v>7024</v>
      </c>
      <c r="AU164" s="15" t="s">
        <v>6910</v>
      </c>
    </row>
    <row r="165" spans="1:49">
      <c r="A165" s="15">
        <v>2072</v>
      </c>
      <c r="B165" s="15" t="s">
        <v>1564</v>
      </c>
      <c r="C165" s="111" t="s">
        <v>7025</v>
      </c>
      <c r="D165" s="15" t="s">
        <v>7026</v>
      </c>
      <c r="E165" s="15">
        <v>2007</v>
      </c>
      <c r="F165" s="15" t="s">
        <v>7027</v>
      </c>
      <c r="G165" s="15" t="s">
        <v>7028</v>
      </c>
      <c r="H165" s="15" t="s">
        <v>7028</v>
      </c>
      <c r="I165" s="15" t="s">
        <v>7029</v>
      </c>
      <c r="J165" s="25">
        <v>25445</v>
      </c>
      <c r="K165" s="15">
        <v>1</v>
      </c>
      <c r="L165" s="15">
        <v>1</v>
      </c>
      <c r="M165" s="15">
        <v>1</v>
      </c>
      <c r="N165" s="15">
        <v>1</v>
      </c>
      <c r="O165" s="15">
        <v>1</v>
      </c>
      <c r="P165" s="15">
        <v>56</v>
      </c>
      <c r="Q165" s="15">
        <v>1</v>
      </c>
      <c r="R165" s="15">
        <v>10</v>
      </c>
      <c r="S165" s="16">
        <v>51</v>
      </c>
      <c r="T165" s="16">
        <v>47</v>
      </c>
      <c r="U165" s="15">
        <v>6</v>
      </c>
      <c r="V165" s="15">
        <v>3</v>
      </c>
      <c r="W165" s="15">
        <v>1</v>
      </c>
      <c r="X165" s="15">
        <v>35</v>
      </c>
      <c r="Y165" s="15">
        <v>41</v>
      </c>
      <c r="Z165" s="15">
        <v>860</v>
      </c>
      <c r="AA165" s="15">
        <v>122</v>
      </c>
      <c r="AB165" s="15">
        <v>85</v>
      </c>
      <c r="AC165" s="25">
        <v>34</v>
      </c>
      <c r="AD165" s="25">
        <v>12</v>
      </c>
      <c r="AE165" s="25">
        <v>3232</v>
      </c>
      <c r="AF165" s="25">
        <v>56</v>
      </c>
      <c r="AG165" s="25">
        <v>1</v>
      </c>
      <c r="AH165" s="25">
        <v>123256</v>
      </c>
      <c r="AI165" s="25">
        <v>1</v>
      </c>
      <c r="AJ165" s="25">
        <v>44</v>
      </c>
      <c r="AK165" s="25">
        <v>1</v>
      </c>
      <c r="AL165" s="25">
        <v>1</v>
      </c>
      <c r="AM165" s="25">
        <v>156</v>
      </c>
      <c r="AN165" s="25">
        <v>12</v>
      </c>
      <c r="AO165" s="25">
        <v>1</v>
      </c>
      <c r="AP165" s="25">
        <v>1</v>
      </c>
      <c r="AQ165" s="25">
        <v>15700</v>
      </c>
      <c r="AR165" s="15">
        <v>35</v>
      </c>
      <c r="AS165" s="15" t="s">
        <v>7030</v>
      </c>
      <c r="AT165" s="25">
        <v>25300000</v>
      </c>
      <c r="AU165" s="25">
        <v>17100000</v>
      </c>
    </row>
    <row r="166" spans="1:49">
      <c r="A166" s="15" t="s">
        <v>9</v>
      </c>
      <c r="V166" s="15" t="s">
        <v>7031</v>
      </c>
      <c r="W166" s="15" t="s">
        <v>7032</v>
      </c>
    </row>
    <row r="167" spans="1:49">
      <c r="J167" s="16" t="s">
        <v>7033</v>
      </c>
      <c r="K167" s="16" t="s">
        <v>7034</v>
      </c>
      <c r="L167" s="16" t="s">
        <v>7035</v>
      </c>
      <c r="M167" s="16" t="s">
        <v>7036</v>
      </c>
      <c r="N167" s="16" t="s">
        <v>7037</v>
      </c>
      <c r="O167" s="16" t="s">
        <v>7038</v>
      </c>
      <c r="P167" s="16" t="s">
        <v>7039</v>
      </c>
      <c r="Q167" s="16" t="s">
        <v>7040</v>
      </c>
      <c r="R167" s="16" t="s">
        <v>7041</v>
      </c>
      <c r="S167" s="16" t="s">
        <v>7042</v>
      </c>
      <c r="T167" s="16" t="s">
        <v>7043</v>
      </c>
      <c r="U167" s="16" t="s">
        <v>7044</v>
      </c>
      <c r="V167" s="16" t="s">
        <v>7045</v>
      </c>
      <c r="W167" s="16" t="s">
        <v>7046</v>
      </c>
      <c r="X167" s="16" t="s">
        <v>7047</v>
      </c>
      <c r="Y167" s="16" t="s">
        <v>7048</v>
      </c>
      <c r="Z167" s="16" t="s">
        <v>7049</v>
      </c>
      <c r="AA167" s="16" t="s">
        <v>7050</v>
      </c>
    </row>
    <row r="168" spans="1:49">
      <c r="A168" s="16">
        <v>2074</v>
      </c>
      <c r="B168" s="16" t="s">
        <v>864</v>
      </c>
      <c r="C168" s="16" t="s">
        <v>7051</v>
      </c>
      <c r="D168" s="16" t="s">
        <v>3120</v>
      </c>
      <c r="E168" s="16">
        <v>2011</v>
      </c>
      <c r="F168" s="16" t="s">
        <v>7052</v>
      </c>
      <c r="G168" s="15" t="s">
        <v>7053</v>
      </c>
      <c r="I168" s="16" t="s">
        <v>7054</v>
      </c>
      <c r="J168" s="16">
        <v>1</v>
      </c>
      <c r="K168" s="16">
        <v>1</v>
      </c>
      <c r="L168" s="16">
        <v>1</v>
      </c>
      <c r="M168" s="16">
        <v>11</v>
      </c>
      <c r="N168" s="16">
        <v>12</v>
      </c>
      <c r="O168" s="16">
        <v>12</v>
      </c>
      <c r="P168" s="16">
        <v>100</v>
      </c>
      <c r="Q168" s="16">
        <v>25</v>
      </c>
      <c r="R168" s="16">
        <v>12</v>
      </c>
      <c r="S168" s="16">
        <v>6</v>
      </c>
      <c r="T168" s="16">
        <v>6</v>
      </c>
      <c r="U168" s="16">
        <v>100</v>
      </c>
      <c r="V168" s="16">
        <v>50</v>
      </c>
      <c r="W168" s="16">
        <v>63</v>
      </c>
      <c r="X168" s="16">
        <v>220</v>
      </c>
      <c r="Y168" s="16">
        <v>120</v>
      </c>
      <c r="Z168" s="24">
        <v>6000000</v>
      </c>
      <c r="AA168" s="25">
        <v>4647000</v>
      </c>
    </row>
    <row r="169" spans="1:49">
      <c r="A169" s="15" t="s">
        <v>9</v>
      </c>
    </row>
    <row r="170" spans="1:49">
      <c r="J170" s="16" t="s">
        <v>7055</v>
      </c>
      <c r="K170" s="16" t="s">
        <v>7056</v>
      </c>
      <c r="L170" s="16" t="s">
        <v>7057</v>
      </c>
      <c r="M170" s="16" t="s">
        <v>7058</v>
      </c>
      <c r="N170" s="16" t="s">
        <v>7059</v>
      </c>
      <c r="O170" s="16" t="s">
        <v>7060</v>
      </c>
      <c r="P170" s="16" t="s">
        <v>7061</v>
      </c>
      <c r="Q170" s="16" t="s">
        <v>7062</v>
      </c>
      <c r="R170" s="16" t="s">
        <v>7063</v>
      </c>
      <c r="S170" s="16" t="s">
        <v>7064</v>
      </c>
      <c r="T170" s="16" t="s">
        <v>7065</v>
      </c>
      <c r="U170" s="16" t="s">
        <v>7066</v>
      </c>
      <c r="V170" s="16" t="s">
        <v>7067</v>
      </c>
      <c r="W170" s="16" t="s">
        <v>7068</v>
      </c>
      <c r="X170" s="16" t="s">
        <v>7069</v>
      </c>
      <c r="Y170" s="16" t="s">
        <v>7070</v>
      </c>
      <c r="Z170" s="16" t="s">
        <v>7070</v>
      </c>
      <c r="AA170" s="16" t="s">
        <v>7071</v>
      </c>
      <c r="AB170" s="16" t="s">
        <v>7072</v>
      </c>
      <c r="AC170" s="16" t="s">
        <v>7073</v>
      </c>
      <c r="AD170" s="16" t="s">
        <v>7074</v>
      </c>
      <c r="AE170" s="16" t="s">
        <v>7075</v>
      </c>
      <c r="AF170" s="16" t="s">
        <v>7076</v>
      </c>
      <c r="AG170" s="16"/>
      <c r="AH170" s="16"/>
      <c r="AI170" s="16"/>
      <c r="AJ170" s="16"/>
      <c r="AK170" s="16"/>
      <c r="AL170" s="16"/>
      <c r="AM170" s="16"/>
      <c r="AN170" s="16"/>
      <c r="AO170" s="16"/>
      <c r="AP170" s="16"/>
      <c r="AQ170" s="16"/>
      <c r="AR170" s="16"/>
      <c r="AS170" s="16"/>
      <c r="AW170" s="16"/>
    </row>
    <row r="171" spans="1:49">
      <c r="A171" s="16">
        <v>2075</v>
      </c>
      <c r="B171" s="16" t="s">
        <v>864</v>
      </c>
      <c r="C171" s="16" t="s">
        <v>7077</v>
      </c>
      <c r="D171" s="16" t="s">
        <v>3874</v>
      </c>
      <c r="E171" s="16">
        <v>2016</v>
      </c>
      <c r="F171" s="16" t="s">
        <v>7078</v>
      </c>
      <c r="G171" s="16" t="s">
        <v>7079</v>
      </c>
      <c r="H171" s="16" t="s">
        <v>7080</v>
      </c>
      <c r="I171" s="16" t="s">
        <v>7081</v>
      </c>
      <c r="J171" s="24">
        <v>1732</v>
      </c>
      <c r="K171" s="24">
        <v>573186</v>
      </c>
      <c r="L171" s="16">
        <v>43</v>
      </c>
      <c r="M171" s="24">
        <v>277702</v>
      </c>
      <c r="N171" s="24">
        <v>58833</v>
      </c>
      <c r="O171" s="24">
        <v>4196</v>
      </c>
      <c r="P171" s="16">
        <v>758</v>
      </c>
      <c r="Q171" s="16">
        <v>32.6</v>
      </c>
      <c r="R171" s="16">
        <v>59</v>
      </c>
      <c r="S171" s="16">
        <v>199</v>
      </c>
      <c r="T171" s="24">
        <v>1616</v>
      </c>
      <c r="U171" s="24">
        <v>27221</v>
      </c>
      <c r="V171" s="16">
        <v>14</v>
      </c>
      <c r="W171" s="16">
        <v>83</v>
      </c>
      <c r="X171" s="24">
        <v>6476</v>
      </c>
      <c r="Y171" s="16">
        <v>166</v>
      </c>
      <c r="Z171" s="16">
        <v>871</v>
      </c>
      <c r="AA171" s="16">
        <v>70</v>
      </c>
      <c r="AB171" s="24">
        <v>5346</v>
      </c>
      <c r="AC171" s="24">
        <v>22192</v>
      </c>
      <c r="AD171" s="24">
        <v>128727</v>
      </c>
      <c r="AE171" s="16">
        <v>90</v>
      </c>
      <c r="AF171" s="24">
        <v>66659048</v>
      </c>
      <c r="AG171" s="24"/>
      <c r="AH171" s="24"/>
      <c r="AI171" s="24"/>
      <c r="AJ171" s="24"/>
      <c r="AK171" s="24"/>
      <c r="AL171" s="24"/>
      <c r="AM171" s="24"/>
      <c r="AN171" s="24"/>
      <c r="AO171" s="24"/>
      <c r="AP171" s="24"/>
      <c r="AQ171" s="24"/>
      <c r="AR171" s="24"/>
      <c r="AS171" s="24"/>
      <c r="AW171" s="24"/>
    </row>
    <row r="172" spans="1:49">
      <c r="A172" s="15" t="s">
        <v>9</v>
      </c>
    </row>
    <row r="173" spans="1:49">
      <c r="J173" s="15" t="s">
        <v>838</v>
      </c>
      <c r="K173" s="15" t="s">
        <v>839</v>
      </c>
      <c r="L173" s="15" t="s">
        <v>840</v>
      </c>
      <c r="M173" s="15" t="s">
        <v>841</v>
      </c>
      <c r="N173" s="15" t="s">
        <v>842</v>
      </c>
      <c r="O173" s="15" t="s">
        <v>843</v>
      </c>
      <c r="P173" s="15" t="s">
        <v>844</v>
      </c>
      <c r="Q173" s="15" t="s">
        <v>845</v>
      </c>
      <c r="R173" s="15" t="s">
        <v>846</v>
      </c>
      <c r="S173" s="15" t="s">
        <v>847</v>
      </c>
      <c r="T173" s="15" t="s">
        <v>848</v>
      </c>
      <c r="U173" s="15" t="s">
        <v>849</v>
      </c>
      <c r="V173" s="15" t="s">
        <v>850</v>
      </c>
      <c r="W173" s="15" t="s">
        <v>851</v>
      </c>
      <c r="X173" s="15" t="s">
        <v>852</v>
      </c>
      <c r="Y173" s="15" t="s">
        <v>853</v>
      </c>
      <c r="Z173" s="40" t="s">
        <v>854</v>
      </c>
      <c r="AA173" s="15" t="s">
        <v>855</v>
      </c>
      <c r="AB173" s="15" t="s">
        <v>856</v>
      </c>
      <c r="AC173" s="15" t="s">
        <v>857</v>
      </c>
      <c r="AD173" s="15" t="s">
        <v>858</v>
      </c>
      <c r="AE173" s="15" t="s">
        <v>859</v>
      </c>
      <c r="AF173" s="15" t="s">
        <v>860</v>
      </c>
      <c r="AG173" s="15" t="s">
        <v>861</v>
      </c>
      <c r="AH173" s="15" t="s">
        <v>862</v>
      </c>
      <c r="AI173" s="15" t="s">
        <v>863</v>
      </c>
    </row>
    <row r="174" spans="1:49">
      <c r="A174" s="41">
        <v>2076</v>
      </c>
      <c r="B174" s="15" t="s">
        <v>864</v>
      </c>
      <c r="C174" s="15" t="s">
        <v>865</v>
      </c>
      <c r="D174" s="15" t="s">
        <v>24</v>
      </c>
      <c r="E174" s="15">
        <v>2011</v>
      </c>
      <c r="F174" s="15" t="s">
        <v>866</v>
      </c>
      <c r="G174" s="15" t="s">
        <v>867</v>
      </c>
      <c r="H174" s="15" t="s">
        <v>868</v>
      </c>
      <c r="I174" s="15" t="s">
        <v>869</v>
      </c>
      <c r="J174" s="25">
        <v>2551</v>
      </c>
      <c r="K174" s="15">
        <v>360</v>
      </c>
      <c r="L174" s="15">
        <v>1</v>
      </c>
      <c r="M174" s="25">
        <v>227834636</v>
      </c>
      <c r="N174" s="25">
        <v>2134</v>
      </c>
      <c r="O174" s="25">
        <v>8275</v>
      </c>
      <c r="P174" s="25">
        <v>161478</v>
      </c>
      <c r="Q174" s="25">
        <v>10395</v>
      </c>
      <c r="R174" s="25">
        <v>335292</v>
      </c>
      <c r="S174" s="15">
        <v>909</v>
      </c>
      <c r="T174" s="25">
        <v>6269</v>
      </c>
      <c r="U174" s="25">
        <v>2601</v>
      </c>
      <c r="V174" s="15">
        <v>271</v>
      </c>
      <c r="W174" s="25">
        <v>13195</v>
      </c>
      <c r="X174" s="25">
        <v>10602</v>
      </c>
      <c r="Y174" s="15">
        <v>457</v>
      </c>
      <c r="Z174" s="15">
        <v>44</v>
      </c>
      <c r="AA174" s="25">
        <v>8368480</v>
      </c>
      <c r="AB174" s="15">
        <v>115</v>
      </c>
      <c r="AC174" s="15">
        <v>100</v>
      </c>
      <c r="AD174" s="15">
        <v>74</v>
      </c>
      <c r="AE174" s="25">
        <v>1239</v>
      </c>
      <c r="AF174" s="15">
        <v>99</v>
      </c>
      <c r="AG174" s="15">
        <v>38</v>
      </c>
      <c r="AH174" s="25">
        <v>288111233</v>
      </c>
      <c r="AI174" s="25">
        <v>173764926</v>
      </c>
    </row>
    <row r="175" spans="1:49">
      <c r="A175" s="15" t="s">
        <v>9</v>
      </c>
      <c r="AE175" s="15" t="s">
        <v>870</v>
      </c>
      <c r="AF175" s="15" t="s">
        <v>870</v>
      </c>
    </row>
    <row r="176" spans="1:49">
      <c r="A176" s="41"/>
      <c r="J176" s="15" t="s">
        <v>871</v>
      </c>
      <c r="K176" s="15" t="s">
        <v>872</v>
      </c>
      <c r="L176" s="15" t="s">
        <v>873</v>
      </c>
      <c r="M176" s="15" t="s">
        <v>874</v>
      </c>
      <c r="N176" s="15" t="s">
        <v>875</v>
      </c>
      <c r="O176" s="15" t="s">
        <v>876</v>
      </c>
      <c r="P176" s="40" t="s">
        <v>877</v>
      </c>
      <c r="Q176" s="15" t="s">
        <v>878</v>
      </c>
      <c r="R176" s="15" t="s">
        <v>879</v>
      </c>
      <c r="S176" s="15" t="s">
        <v>880</v>
      </c>
      <c r="T176" s="15" t="s">
        <v>881</v>
      </c>
      <c r="U176" s="15" t="s">
        <v>882</v>
      </c>
      <c r="V176" s="15" t="s">
        <v>883</v>
      </c>
      <c r="W176" s="15" t="s">
        <v>884</v>
      </c>
      <c r="X176" s="15" t="s">
        <v>885</v>
      </c>
      <c r="Y176" s="15" t="s">
        <v>886</v>
      </c>
      <c r="Z176" s="15" t="s">
        <v>887</v>
      </c>
      <c r="AA176" s="40" t="s">
        <v>888</v>
      </c>
      <c r="AB176" s="15" t="s">
        <v>889</v>
      </c>
      <c r="AC176" s="15" t="s">
        <v>890</v>
      </c>
      <c r="AD176" s="15" t="s">
        <v>891</v>
      </c>
      <c r="AE176" s="15" t="s">
        <v>862</v>
      </c>
      <c r="AF176" s="15" t="s">
        <v>892</v>
      </c>
      <c r="AG176" s="15" t="s">
        <v>893</v>
      </c>
      <c r="AH176" s="15" t="s">
        <v>894</v>
      </c>
    </row>
    <row r="177" spans="1:103">
      <c r="A177" s="41">
        <v>2079</v>
      </c>
      <c r="B177" s="15" t="s">
        <v>864</v>
      </c>
      <c r="C177" s="15" t="s">
        <v>895</v>
      </c>
      <c r="D177" s="15" t="s">
        <v>896</v>
      </c>
      <c r="E177" s="41">
        <v>2011</v>
      </c>
      <c r="F177" s="15" t="s">
        <v>897</v>
      </c>
      <c r="G177" s="15" t="s">
        <v>898</v>
      </c>
      <c r="H177" s="15" t="s">
        <v>898</v>
      </c>
      <c r="I177" s="40" t="s">
        <v>899</v>
      </c>
      <c r="J177" s="41">
        <v>58</v>
      </c>
      <c r="K177" s="42">
        <v>1941</v>
      </c>
      <c r="L177" s="41">
        <v>670</v>
      </c>
      <c r="M177" s="41">
        <v>580</v>
      </c>
      <c r="N177" s="42">
        <v>2220332</v>
      </c>
      <c r="O177" s="41">
        <v>185</v>
      </c>
      <c r="P177" s="41">
        <v>353</v>
      </c>
      <c r="Q177" s="42">
        <v>192842</v>
      </c>
      <c r="R177" s="41">
        <v>103</v>
      </c>
      <c r="S177" s="41">
        <v>114</v>
      </c>
      <c r="T177" s="41">
        <v>132</v>
      </c>
      <c r="U177" s="42">
        <v>2674</v>
      </c>
      <c r="V177" s="41">
        <v>278</v>
      </c>
      <c r="W177" s="41">
        <v>52</v>
      </c>
      <c r="X177" s="42">
        <v>1631</v>
      </c>
      <c r="Y177" s="42">
        <v>26233</v>
      </c>
      <c r="Z177" s="41">
        <v>915</v>
      </c>
      <c r="AA177" s="41">
        <v>268</v>
      </c>
      <c r="AB177" s="41">
        <v>152</v>
      </c>
      <c r="AC177" s="42">
        <v>4584</v>
      </c>
      <c r="AD177" s="41">
        <v>64</v>
      </c>
      <c r="AE177" s="42">
        <v>293263191</v>
      </c>
      <c r="AF177" s="42">
        <v>6869123</v>
      </c>
      <c r="AG177" s="42">
        <v>9046875</v>
      </c>
      <c r="AH177" s="42">
        <v>4102932</v>
      </c>
      <c r="AI177" s="42"/>
    </row>
    <row r="178" spans="1:103">
      <c r="A178" s="15" t="s">
        <v>9</v>
      </c>
    </row>
    <row r="179" spans="1:103">
      <c r="A179" s="41"/>
      <c r="J179" s="15" t="s">
        <v>900</v>
      </c>
      <c r="K179" s="15" t="s">
        <v>901</v>
      </c>
      <c r="L179" s="15" t="s">
        <v>902</v>
      </c>
      <c r="M179" s="40" t="s">
        <v>903</v>
      </c>
      <c r="N179" s="15" t="s">
        <v>904</v>
      </c>
      <c r="O179" s="15" t="s">
        <v>905</v>
      </c>
      <c r="P179" s="15" t="s">
        <v>906</v>
      </c>
      <c r="Q179" s="15" t="s">
        <v>907</v>
      </c>
      <c r="R179" s="15" t="s">
        <v>908</v>
      </c>
      <c r="S179" s="15" t="s">
        <v>909</v>
      </c>
      <c r="T179" s="15" t="s">
        <v>862</v>
      </c>
      <c r="U179" s="15" t="s">
        <v>910</v>
      </c>
      <c r="V179" s="15" t="s">
        <v>893</v>
      </c>
      <c r="AB179" s="40"/>
    </row>
    <row r="180" spans="1:103">
      <c r="A180" s="41">
        <v>2080</v>
      </c>
      <c r="B180" s="15" t="s">
        <v>864</v>
      </c>
      <c r="C180" s="15" t="s">
        <v>911</v>
      </c>
      <c r="D180" s="15" t="s">
        <v>912</v>
      </c>
      <c r="E180" s="15">
        <v>2011</v>
      </c>
      <c r="F180" s="15" t="s">
        <v>913</v>
      </c>
      <c r="G180" s="15" t="s">
        <v>914</v>
      </c>
      <c r="H180" s="15" t="s">
        <v>914</v>
      </c>
      <c r="I180" s="15" t="s">
        <v>914</v>
      </c>
      <c r="J180" s="42">
        <v>4100000</v>
      </c>
      <c r="K180" s="42">
        <v>490690</v>
      </c>
      <c r="L180" s="42">
        <v>31304657</v>
      </c>
      <c r="M180" s="42">
        <v>8710</v>
      </c>
      <c r="N180" s="42">
        <v>4480</v>
      </c>
      <c r="O180" s="42">
        <v>9236</v>
      </c>
      <c r="P180" s="42">
        <v>19</v>
      </c>
      <c r="Q180" s="41">
        <v>38</v>
      </c>
      <c r="R180" s="42">
        <v>4212</v>
      </c>
      <c r="S180" s="42">
        <v>4378</v>
      </c>
      <c r="T180" s="25">
        <v>75086764</v>
      </c>
      <c r="U180" s="42">
        <v>506172</v>
      </c>
      <c r="V180" s="42">
        <v>17557906</v>
      </c>
      <c r="W180" s="25"/>
      <c r="X180" s="25"/>
      <c r="Y180" s="25"/>
      <c r="Z180" s="25"/>
      <c r="AD180" s="25"/>
      <c r="AE180" s="25"/>
      <c r="AF180" s="25"/>
      <c r="AG180" s="25"/>
      <c r="AH180" s="25"/>
      <c r="AI180" s="25"/>
    </row>
    <row r="181" spans="1:103">
      <c r="A181" s="15" t="s">
        <v>9</v>
      </c>
      <c r="AD181" s="25"/>
    </row>
    <row r="182" spans="1:103">
      <c r="A182" s="41"/>
      <c r="J182" s="15" t="s">
        <v>915</v>
      </c>
      <c r="K182" s="15" t="s">
        <v>916</v>
      </c>
      <c r="L182" s="15" t="s">
        <v>917</v>
      </c>
      <c r="M182" s="15" t="s">
        <v>918</v>
      </c>
      <c r="N182" s="15" t="s">
        <v>919</v>
      </c>
      <c r="O182" s="15" t="s">
        <v>920</v>
      </c>
      <c r="P182" s="15" t="s">
        <v>921</v>
      </c>
      <c r="Q182" s="15" t="s">
        <v>922</v>
      </c>
      <c r="R182" s="15" t="s">
        <v>923</v>
      </c>
      <c r="S182" s="15" t="s">
        <v>924</v>
      </c>
      <c r="T182" s="15" t="s">
        <v>925</v>
      </c>
      <c r="U182" s="15" t="s">
        <v>926</v>
      </c>
      <c r="V182" s="15" t="s">
        <v>927</v>
      </c>
      <c r="W182" s="15" t="s">
        <v>928</v>
      </c>
      <c r="X182" s="15" t="s">
        <v>929</v>
      </c>
      <c r="Y182" s="15" t="s">
        <v>930</v>
      </c>
      <c r="Z182" s="15" t="s">
        <v>931</v>
      </c>
      <c r="AA182" s="15" t="s">
        <v>932</v>
      </c>
      <c r="AB182" s="15" t="s">
        <v>933</v>
      </c>
      <c r="AC182" s="15" t="s">
        <v>934</v>
      </c>
      <c r="AD182" s="15" t="s">
        <v>935</v>
      </c>
      <c r="AE182" s="15" t="s">
        <v>893</v>
      </c>
      <c r="AF182" s="15" t="s">
        <v>936</v>
      </c>
      <c r="AG182" s="15" t="s">
        <v>937</v>
      </c>
    </row>
    <row r="183" spans="1:103">
      <c r="A183" s="41">
        <v>2081</v>
      </c>
      <c r="B183" s="15" t="s">
        <v>864</v>
      </c>
      <c r="C183" s="15" t="s">
        <v>938</v>
      </c>
      <c r="D183" s="15" t="s">
        <v>939</v>
      </c>
      <c r="E183" s="15">
        <v>2016</v>
      </c>
      <c r="F183" s="15" t="s">
        <v>940</v>
      </c>
      <c r="G183" s="15" t="s">
        <v>941</v>
      </c>
      <c r="H183" s="15" t="s">
        <v>941</v>
      </c>
      <c r="I183" s="15" t="s">
        <v>941</v>
      </c>
      <c r="J183" s="25">
        <v>1</v>
      </c>
      <c r="K183" s="25">
        <v>85773</v>
      </c>
      <c r="L183" s="25">
        <v>57515</v>
      </c>
      <c r="M183" s="25">
        <v>28220</v>
      </c>
      <c r="N183" s="25">
        <v>27365</v>
      </c>
      <c r="O183" s="15">
        <v>36</v>
      </c>
      <c r="P183" s="25">
        <v>3554</v>
      </c>
      <c r="Q183" s="25">
        <v>2921</v>
      </c>
      <c r="R183" s="25">
        <v>13803</v>
      </c>
      <c r="S183" s="25">
        <v>2359</v>
      </c>
      <c r="T183" s="15">
        <v>166</v>
      </c>
      <c r="U183" s="15">
        <v>73</v>
      </c>
      <c r="V183" s="15">
        <v>81</v>
      </c>
      <c r="W183" s="15">
        <v>83</v>
      </c>
      <c r="X183" s="15">
        <v>742</v>
      </c>
      <c r="Y183" s="25">
        <v>2712</v>
      </c>
      <c r="Z183" s="25">
        <v>16064</v>
      </c>
      <c r="AA183" s="15">
        <v>33</v>
      </c>
      <c r="AB183" s="15">
        <v>82</v>
      </c>
      <c r="AC183" s="25">
        <v>33905091</v>
      </c>
      <c r="AD183" s="25">
        <v>33905091</v>
      </c>
      <c r="AE183" s="25">
        <v>29373383</v>
      </c>
      <c r="AF183" s="25">
        <v>5014369</v>
      </c>
      <c r="AG183" s="25">
        <v>1224296</v>
      </c>
    </row>
    <row r="184" spans="1:103">
      <c r="A184" s="40" t="s">
        <v>9</v>
      </c>
    </row>
    <row r="185" spans="1:103">
      <c r="J185" s="15" t="s">
        <v>866</v>
      </c>
      <c r="K185" s="15" t="s">
        <v>942</v>
      </c>
      <c r="L185" s="15" t="s">
        <v>943</v>
      </c>
      <c r="M185" s="15" t="s">
        <v>944</v>
      </c>
      <c r="N185" s="15" t="s">
        <v>945</v>
      </c>
      <c r="O185" s="15" t="s">
        <v>946</v>
      </c>
      <c r="P185" s="15" t="s">
        <v>893</v>
      </c>
      <c r="Q185" s="15" t="s">
        <v>947</v>
      </c>
      <c r="R185" s="15" t="s">
        <v>948</v>
      </c>
      <c r="S185" s="15" t="s">
        <v>862</v>
      </c>
      <c r="T185" s="15" t="s">
        <v>949</v>
      </c>
    </row>
    <row r="186" spans="1:103">
      <c r="A186" s="41">
        <v>2082</v>
      </c>
      <c r="B186" s="15" t="s">
        <v>864</v>
      </c>
      <c r="C186" s="15" t="s">
        <v>950</v>
      </c>
      <c r="D186" s="15" t="s">
        <v>23</v>
      </c>
      <c r="E186" s="15">
        <v>2011</v>
      </c>
      <c r="F186" s="15" t="s">
        <v>951</v>
      </c>
      <c r="G186" s="15" t="s">
        <v>952</v>
      </c>
      <c r="H186" s="15" t="s">
        <v>952</v>
      </c>
      <c r="I186" s="15" t="s">
        <v>952</v>
      </c>
      <c r="J186" s="25">
        <v>1979</v>
      </c>
      <c r="K186" s="25">
        <v>2465</v>
      </c>
      <c r="L186" s="25">
        <v>293261</v>
      </c>
      <c r="M186" s="15">
        <v>4</v>
      </c>
      <c r="N186" s="25">
        <v>3085</v>
      </c>
      <c r="O186" s="25">
        <v>1125024</v>
      </c>
      <c r="P186" s="25">
        <v>8683381</v>
      </c>
      <c r="Q186" s="25">
        <v>5008688</v>
      </c>
      <c r="R186" s="25">
        <v>1754268</v>
      </c>
      <c r="S186" s="25">
        <v>32235731</v>
      </c>
      <c r="T186" s="25">
        <v>16316468</v>
      </c>
    </row>
    <row r="187" spans="1:103">
      <c r="A187" s="15" t="s">
        <v>9</v>
      </c>
    </row>
    <row r="188" spans="1:103" s="31" customFormat="1">
      <c r="J188" s="31" t="s">
        <v>953</v>
      </c>
      <c r="K188" s="31" t="s">
        <v>954</v>
      </c>
      <c r="L188" s="31" t="s">
        <v>955</v>
      </c>
      <c r="M188" s="31" t="s">
        <v>956</v>
      </c>
      <c r="N188" s="31" t="s">
        <v>957</v>
      </c>
      <c r="O188" s="31" t="s">
        <v>958</v>
      </c>
      <c r="P188" s="31" t="s">
        <v>959</v>
      </c>
      <c r="Q188" s="31" t="s">
        <v>960</v>
      </c>
      <c r="R188" s="31" t="s">
        <v>961</v>
      </c>
      <c r="S188" s="31" t="s">
        <v>962</v>
      </c>
      <c r="T188" s="31" t="s">
        <v>963</v>
      </c>
      <c r="U188" s="31" t="s">
        <v>964</v>
      </c>
      <c r="V188" s="31" t="s">
        <v>965</v>
      </c>
      <c r="W188" s="31" t="s">
        <v>966</v>
      </c>
      <c r="X188" s="31" t="s">
        <v>967</v>
      </c>
      <c r="Y188" s="31" t="s">
        <v>968</v>
      </c>
      <c r="Z188" s="31" t="s">
        <v>969</v>
      </c>
      <c r="AA188" s="31" t="s">
        <v>970</v>
      </c>
      <c r="AB188" s="31" t="s">
        <v>971</v>
      </c>
      <c r="AC188" s="31" t="s">
        <v>972</v>
      </c>
      <c r="AD188" s="31" t="s">
        <v>973</v>
      </c>
      <c r="AE188" s="31" t="s">
        <v>974</v>
      </c>
      <c r="AF188" s="31" t="s">
        <v>975</v>
      </c>
      <c r="AG188" s="31" t="s">
        <v>976</v>
      </c>
      <c r="AH188" s="31" t="s">
        <v>977</v>
      </c>
      <c r="AI188" s="31" t="s">
        <v>978</v>
      </c>
      <c r="AJ188" s="31" t="s">
        <v>979</v>
      </c>
      <c r="AK188" s="31" t="s">
        <v>980</v>
      </c>
      <c r="AL188" s="31" t="s">
        <v>981</v>
      </c>
      <c r="AM188" s="31" t="s">
        <v>982</v>
      </c>
      <c r="AN188" s="31" t="s">
        <v>983</v>
      </c>
      <c r="AO188" s="31" t="s">
        <v>984</v>
      </c>
      <c r="AP188" s="31" t="s">
        <v>985</v>
      </c>
      <c r="AQ188" s="31" t="s">
        <v>986</v>
      </c>
      <c r="AR188" s="31" t="s">
        <v>987</v>
      </c>
      <c r="AS188" s="31" t="s">
        <v>988</v>
      </c>
      <c r="AT188" s="31" t="s">
        <v>989</v>
      </c>
      <c r="AU188" s="31" t="s">
        <v>990</v>
      </c>
      <c r="AV188" s="31" t="s">
        <v>991</v>
      </c>
      <c r="AW188" s="31" t="s">
        <v>992</v>
      </c>
      <c r="AX188" s="31" t="s">
        <v>993</v>
      </c>
      <c r="AY188" s="31" t="s">
        <v>994</v>
      </c>
      <c r="AZ188" s="31" t="s">
        <v>995</v>
      </c>
      <c r="BA188" s="31" t="s">
        <v>996</v>
      </c>
      <c r="BB188" s="31" t="s">
        <v>997</v>
      </c>
      <c r="BC188" s="31" t="s">
        <v>998</v>
      </c>
      <c r="BD188" s="31" t="s">
        <v>999</v>
      </c>
      <c r="BE188" s="31" t="s">
        <v>1000</v>
      </c>
      <c r="BF188" s="31" t="s">
        <v>1001</v>
      </c>
      <c r="BG188" s="31" t="s">
        <v>1002</v>
      </c>
      <c r="BH188" s="31" t="s">
        <v>1003</v>
      </c>
      <c r="BI188" s="31" t="s">
        <v>1004</v>
      </c>
      <c r="BJ188" s="31" t="s">
        <v>1005</v>
      </c>
      <c r="BK188" s="31" t="s">
        <v>1005</v>
      </c>
      <c r="BL188" s="31" t="s">
        <v>1006</v>
      </c>
      <c r="BM188" s="31" t="s">
        <v>1007</v>
      </c>
      <c r="BN188" s="31" t="s">
        <v>1008</v>
      </c>
      <c r="BO188" s="31" t="s">
        <v>1009</v>
      </c>
      <c r="BP188" s="31" t="s">
        <v>1010</v>
      </c>
      <c r="BQ188" s="31" t="s">
        <v>1011</v>
      </c>
      <c r="BR188" s="31" t="s">
        <v>1012</v>
      </c>
      <c r="BS188" s="31" t="s">
        <v>1013</v>
      </c>
      <c r="BT188" s="31" t="s">
        <v>1014</v>
      </c>
      <c r="BU188" s="31" t="s">
        <v>1015</v>
      </c>
      <c r="BV188" s="31" t="s">
        <v>1016</v>
      </c>
      <c r="BW188" s="31" t="s">
        <v>1017</v>
      </c>
      <c r="BX188" s="31" t="s">
        <v>1018</v>
      </c>
      <c r="BY188" s="31" t="s">
        <v>1019</v>
      </c>
      <c r="BZ188" s="31" t="s">
        <v>1020</v>
      </c>
      <c r="CA188" s="31" t="s">
        <v>1021</v>
      </c>
      <c r="CB188" s="31" t="s">
        <v>1022</v>
      </c>
      <c r="CC188" s="31" t="s">
        <v>1023</v>
      </c>
      <c r="CD188" s="31" t="s">
        <v>1024</v>
      </c>
      <c r="CE188" s="31" t="s">
        <v>1025</v>
      </c>
      <c r="CF188" s="31" t="s">
        <v>1026</v>
      </c>
      <c r="CG188" s="31" t="s">
        <v>1027</v>
      </c>
      <c r="CH188" s="31" t="s">
        <v>1028</v>
      </c>
      <c r="CI188" s="31" t="s">
        <v>1029</v>
      </c>
      <c r="CJ188" s="31" t="s">
        <v>1030</v>
      </c>
      <c r="CK188" s="31" t="s">
        <v>1031</v>
      </c>
      <c r="CL188" s="31" t="s">
        <v>1032</v>
      </c>
      <c r="CM188" s="31" t="s">
        <v>989</v>
      </c>
      <c r="CN188" s="31" t="s">
        <v>990</v>
      </c>
      <c r="CO188" s="31" t="s">
        <v>991</v>
      </c>
      <c r="CP188" s="31" t="s">
        <v>992</v>
      </c>
      <c r="CQ188" s="31" t="s">
        <v>1033</v>
      </c>
      <c r="CR188" s="31" t="s">
        <v>1034</v>
      </c>
      <c r="CS188" s="31" t="s">
        <v>1035</v>
      </c>
      <c r="CT188" s="31" t="s">
        <v>1036</v>
      </c>
      <c r="CU188" s="31" t="s">
        <v>1037</v>
      </c>
      <c r="CV188" s="31" t="s">
        <v>1038</v>
      </c>
      <c r="CW188" s="31" t="s">
        <v>1039</v>
      </c>
      <c r="CX188" s="31" t="s">
        <v>1040</v>
      </c>
      <c r="CY188" s="31" t="s">
        <v>1041</v>
      </c>
    </row>
    <row r="189" spans="1:103" s="31" customFormat="1">
      <c r="A189" s="31">
        <v>2083</v>
      </c>
      <c r="B189" s="31" t="s">
        <v>864</v>
      </c>
      <c r="C189" s="31" t="s">
        <v>1042</v>
      </c>
      <c r="D189" s="31" t="s">
        <v>1043</v>
      </c>
      <c r="E189" s="31">
        <v>2012</v>
      </c>
      <c r="F189" s="31" t="s">
        <v>1044</v>
      </c>
      <c r="J189" s="31">
        <v>8137563</v>
      </c>
      <c r="K189" s="31">
        <v>17738974</v>
      </c>
      <c r="L189" s="31">
        <v>15253</v>
      </c>
      <c r="M189" s="31">
        <v>28177</v>
      </c>
      <c r="N189" s="31">
        <v>32</v>
      </c>
      <c r="O189" s="31">
        <v>81</v>
      </c>
      <c r="P189" s="31">
        <v>51</v>
      </c>
      <c r="Q189" s="31">
        <v>74.400000000000006</v>
      </c>
      <c r="R189" s="31">
        <v>63.4</v>
      </c>
      <c r="S189" s="31">
        <v>64.099999999999994</v>
      </c>
      <c r="T189" s="31">
        <v>57.1</v>
      </c>
      <c r="U189" s="31">
        <v>60</v>
      </c>
      <c r="V189" s="31">
        <v>30</v>
      </c>
      <c r="W189" s="31">
        <v>24</v>
      </c>
      <c r="X189" s="31">
        <v>18</v>
      </c>
      <c r="Y189" s="31">
        <v>60</v>
      </c>
      <c r="Z189" s="31">
        <v>5868134</v>
      </c>
      <c r="AA189" s="31">
        <v>8364704</v>
      </c>
      <c r="AB189" s="31">
        <v>7092489</v>
      </c>
      <c r="AC189" s="31">
        <v>21325327</v>
      </c>
      <c r="AD189" s="31">
        <v>9</v>
      </c>
      <c r="AE189" s="31">
        <v>19713419</v>
      </c>
      <c r="AF189" s="31">
        <v>24879163</v>
      </c>
      <c r="AG189" s="31">
        <v>12317412</v>
      </c>
      <c r="AH189" s="31">
        <v>56909993</v>
      </c>
      <c r="AI189" s="31">
        <v>25</v>
      </c>
      <c r="AJ189" s="31">
        <v>2113760</v>
      </c>
      <c r="AK189" s="31">
        <v>3120789</v>
      </c>
      <c r="AL189" s="31">
        <v>1633590</v>
      </c>
      <c r="AM189" s="31">
        <v>6868139</v>
      </c>
      <c r="AN189" s="31">
        <v>3</v>
      </c>
      <c r="AO189" s="31">
        <v>105510927</v>
      </c>
      <c r="AP189" s="31">
        <v>6273309</v>
      </c>
      <c r="AQ189" s="31">
        <v>0</v>
      </c>
      <c r="AR189" s="31">
        <v>111784236</v>
      </c>
      <c r="AS189" s="31">
        <v>50</v>
      </c>
      <c r="AT189" s="31">
        <v>132244</v>
      </c>
      <c r="AU189" s="31">
        <v>137842</v>
      </c>
      <c r="AV189" s="31">
        <v>26619</v>
      </c>
      <c r="AW189" s="31">
        <v>169704</v>
      </c>
      <c r="AX189" s="31">
        <v>0</v>
      </c>
      <c r="AY189" s="31">
        <v>314600</v>
      </c>
      <c r="AZ189" s="31">
        <v>1604460</v>
      </c>
      <c r="BA189" s="31">
        <v>0</v>
      </c>
      <c r="BB189" s="31">
        <v>1919060</v>
      </c>
      <c r="BC189" s="31">
        <v>1</v>
      </c>
      <c r="BD189" s="31">
        <v>1892487</v>
      </c>
      <c r="BE189" s="31">
        <v>294728</v>
      </c>
      <c r="BF189" s="31">
        <v>302370</v>
      </c>
      <c r="BG189" s="31">
        <v>2489585</v>
      </c>
      <c r="BH189" s="31">
        <v>1</v>
      </c>
      <c r="BI189" s="31">
        <v>18195</v>
      </c>
      <c r="BJ189" s="31">
        <v>0</v>
      </c>
      <c r="BK189" s="31">
        <v>2240</v>
      </c>
      <c r="BL189" s="31">
        <v>20435</v>
      </c>
      <c r="BM189" s="31">
        <v>0</v>
      </c>
      <c r="BN189" s="31">
        <v>2779686</v>
      </c>
      <c r="BO189" s="31">
        <v>2804458</v>
      </c>
      <c r="BP189" s="31">
        <v>2005691</v>
      </c>
      <c r="BQ189" s="31">
        <v>7589836</v>
      </c>
      <c r="BR189" s="31">
        <v>3</v>
      </c>
      <c r="BS189" s="31">
        <v>1579401</v>
      </c>
      <c r="BT189" s="31">
        <v>232875</v>
      </c>
      <c r="BU189" s="31">
        <v>237532</v>
      </c>
      <c r="BV189" s="31">
        <v>2049808</v>
      </c>
      <c r="BW189" s="31">
        <v>1</v>
      </c>
      <c r="BX189" s="31">
        <v>947509</v>
      </c>
      <c r="BY189" s="31">
        <v>816729</v>
      </c>
      <c r="BZ189" s="31">
        <v>665117</v>
      </c>
      <c r="CA189" s="31">
        <v>24299355</v>
      </c>
      <c r="CB189" s="31">
        <v>1</v>
      </c>
      <c r="CC189" s="31">
        <v>1892958</v>
      </c>
      <c r="CD189" s="31">
        <v>508967</v>
      </c>
      <c r="CE189" s="31">
        <v>1086805</v>
      </c>
      <c r="CF189" s="31">
        <v>3488730</v>
      </c>
      <c r="CG189" s="31">
        <v>2</v>
      </c>
      <c r="CH189" s="31">
        <v>116047</v>
      </c>
      <c r="CI189" s="31">
        <v>137075</v>
      </c>
      <c r="CJ189" s="31">
        <v>139754</v>
      </c>
      <c r="CK189" s="31">
        <v>392876</v>
      </c>
      <c r="CL189" s="31">
        <v>0</v>
      </c>
      <c r="CM189" s="31">
        <v>2627055</v>
      </c>
      <c r="CN189" s="31">
        <v>2422109</v>
      </c>
      <c r="CO189" s="31">
        <v>2155587</v>
      </c>
      <c r="CP189" s="31">
        <v>7204751</v>
      </c>
      <c r="CQ189" s="31">
        <v>3</v>
      </c>
      <c r="CR189" s="31">
        <v>145506422</v>
      </c>
      <c r="CS189" s="31">
        <v>51597207</v>
      </c>
      <c r="CT189" s="31">
        <v>275665206</v>
      </c>
      <c r="CU189" s="31">
        <v>224768836</v>
      </c>
      <c r="CV189" s="31">
        <v>96799768</v>
      </c>
      <c r="CW189" s="31">
        <v>100427016</v>
      </c>
      <c r="CX189" s="31">
        <v>15199647</v>
      </c>
      <c r="CY189" s="31">
        <v>55254822</v>
      </c>
    </row>
    <row r="190" spans="1:103" s="31" customFormat="1">
      <c r="A190" s="31" t="s">
        <v>200</v>
      </c>
    </row>
    <row r="191" spans="1:103" s="31" customFormat="1">
      <c r="J191" s="31" t="s">
        <v>1045</v>
      </c>
      <c r="K191" s="31" t="s">
        <v>1046</v>
      </c>
      <c r="L191" s="31" t="s">
        <v>1047</v>
      </c>
      <c r="M191" s="31" t="s">
        <v>1048</v>
      </c>
      <c r="N191" s="31" t="s">
        <v>1049</v>
      </c>
      <c r="O191" s="31" t="s">
        <v>1050</v>
      </c>
      <c r="P191" s="31" t="s">
        <v>1051</v>
      </c>
      <c r="Q191" s="31" t="s">
        <v>1052</v>
      </c>
      <c r="R191" s="31" t="s">
        <v>1053</v>
      </c>
      <c r="S191" s="31" t="s">
        <v>1054</v>
      </c>
      <c r="T191" s="31" t="s">
        <v>1055</v>
      </c>
      <c r="U191" s="31" t="s">
        <v>1056</v>
      </c>
      <c r="V191" s="31" t="s">
        <v>1057</v>
      </c>
      <c r="W191" s="31" t="s">
        <v>1058</v>
      </c>
      <c r="X191" s="31" t="s">
        <v>1059</v>
      </c>
      <c r="Y191" s="31" t="s">
        <v>1060</v>
      </c>
      <c r="Z191" s="31" t="s">
        <v>1061</v>
      </c>
      <c r="AA191" s="31" t="s">
        <v>1062</v>
      </c>
      <c r="AB191" s="31" t="s">
        <v>1063</v>
      </c>
      <c r="AC191" s="31" t="s">
        <v>1064</v>
      </c>
      <c r="AD191" s="31" t="s">
        <v>1065</v>
      </c>
      <c r="AE191" s="31" t="s">
        <v>1066</v>
      </c>
      <c r="AF191" s="31" t="s">
        <v>1067</v>
      </c>
      <c r="AG191" s="31" t="s">
        <v>1068</v>
      </c>
      <c r="AH191" s="31" t="s">
        <v>1069</v>
      </c>
      <c r="AI191" s="31" t="s">
        <v>1070</v>
      </c>
      <c r="AJ191" s="31" t="s">
        <v>1071</v>
      </c>
      <c r="AK191" s="31" t="s">
        <v>1072</v>
      </c>
      <c r="AL191" s="31" t="s">
        <v>1073</v>
      </c>
      <c r="AM191" s="31" t="s">
        <v>1074</v>
      </c>
      <c r="AN191" s="31" t="s">
        <v>1075</v>
      </c>
      <c r="AO191" s="31" t="s">
        <v>1076</v>
      </c>
      <c r="AP191" s="31" t="s">
        <v>1077</v>
      </c>
      <c r="AQ191" s="31" t="s">
        <v>1078</v>
      </c>
      <c r="AR191" s="31" t="s">
        <v>1079</v>
      </c>
      <c r="AS191" s="31" t="s">
        <v>1080</v>
      </c>
      <c r="AT191" s="31" t="s">
        <v>1081</v>
      </c>
      <c r="AU191" s="31" t="s">
        <v>1082</v>
      </c>
      <c r="AV191" s="31" t="s">
        <v>1083</v>
      </c>
      <c r="AW191" s="31" t="s">
        <v>1084</v>
      </c>
      <c r="AX191" s="31" t="s">
        <v>1085</v>
      </c>
      <c r="AY191" s="31" t="s">
        <v>1086</v>
      </c>
      <c r="AZ191" s="31" t="s">
        <v>1087</v>
      </c>
      <c r="BA191" s="31" t="s">
        <v>1088</v>
      </c>
      <c r="BB191" s="31" t="s">
        <v>1089</v>
      </c>
      <c r="BC191" s="31" t="s">
        <v>1090</v>
      </c>
      <c r="BD191" s="31" t="s">
        <v>1091</v>
      </c>
      <c r="BE191" s="31" t="s">
        <v>1092</v>
      </c>
      <c r="BF191" s="31" t="s">
        <v>1093</v>
      </c>
      <c r="BG191" s="31" t="s">
        <v>1094</v>
      </c>
      <c r="BH191" s="31" t="s">
        <v>1095</v>
      </c>
      <c r="BI191" s="31" t="s">
        <v>1096</v>
      </c>
      <c r="BJ191" s="31" t="s">
        <v>1097</v>
      </c>
      <c r="BK191" s="31" t="s">
        <v>1098</v>
      </c>
      <c r="BL191" s="31" t="s">
        <v>1099</v>
      </c>
      <c r="BM191" s="31" t="s">
        <v>1100</v>
      </c>
      <c r="BN191" s="31" t="s">
        <v>1101</v>
      </c>
      <c r="BO191" s="31" t="s">
        <v>1102</v>
      </c>
      <c r="BP191" s="31" t="s">
        <v>1103</v>
      </c>
      <c r="BQ191" s="31" t="s">
        <v>1104</v>
      </c>
      <c r="BR191" s="31" t="s">
        <v>1105</v>
      </c>
      <c r="BS191" s="31" t="s">
        <v>1106</v>
      </c>
      <c r="BT191" s="31" t="s">
        <v>1107</v>
      </c>
      <c r="BU191" s="31" t="s">
        <v>1108</v>
      </c>
      <c r="BV191" s="31" t="s">
        <v>1109</v>
      </c>
      <c r="BW191" s="31" t="s">
        <v>1110</v>
      </c>
      <c r="BX191" s="31" t="s">
        <v>1111</v>
      </c>
      <c r="BY191" s="31" t="s">
        <v>1112</v>
      </c>
      <c r="BZ191" s="31" t="s">
        <v>1113</v>
      </c>
      <c r="CA191" s="31" t="s">
        <v>1114</v>
      </c>
      <c r="CB191" s="31" t="s">
        <v>1115</v>
      </c>
      <c r="CC191" s="31" t="s">
        <v>1116</v>
      </c>
      <c r="CD191" s="31" t="s">
        <v>1117</v>
      </c>
      <c r="CE191" s="31" t="s">
        <v>10</v>
      </c>
      <c r="CF191" s="31" t="s">
        <v>1118</v>
      </c>
      <c r="CG191" s="31" t="s">
        <v>1119</v>
      </c>
      <c r="CH191" s="31" t="s">
        <v>695</v>
      </c>
      <c r="CI191" s="31" t="s">
        <v>696</v>
      </c>
      <c r="CJ191" s="31" t="s">
        <v>698</v>
      </c>
      <c r="CK191" s="31" t="s">
        <v>1120</v>
      </c>
      <c r="CL191" s="31" t="s">
        <v>1121</v>
      </c>
      <c r="CM191" s="31" t="s">
        <v>1122</v>
      </c>
      <c r="CN191" s="31" t="s">
        <v>1123</v>
      </c>
      <c r="CO191" s="31" t="s">
        <v>1124</v>
      </c>
    </row>
    <row r="192" spans="1:103" s="31" customFormat="1">
      <c r="A192" s="31">
        <v>2084</v>
      </c>
      <c r="B192" s="31" t="s">
        <v>864</v>
      </c>
      <c r="C192" s="31" t="s">
        <v>1125</v>
      </c>
      <c r="D192" s="31" t="s">
        <v>338</v>
      </c>
      <c r="E192" s="31">
        <v>2016</v>
      </c>
      <c r="F192" s="31" t="s">
        <v>1126</v>
      </c>
      <c r="G192" s="31" t="s">
        <v>1127</v>
      </c>
      <c r="H192" s="31" t="s">
        <v>1128</v>
      </c>
      <c r="I192" s="31" t="s">
        <v>1129</v>
      </c>
      <c r="J192" s="31">
        <v>101</v>
      </c>
      <c r="K192" s="31">
        <v>251</v>
      </c>
      <c r="L192" s="31">
        <v>145</v>
      </c>
      <c r="M192" s="31">
        <v>79</v>
      </c>
      <c r="N192" s="31">
        <v>35708</v>
      </c>
      <c r="O192" s="31">
        <v>1589</v>
      </c>
      <c r="P192" s="31">
        <v>37788</v>
      </c>
      <c r="Q192" s="31">
        <v>130</v>
      </c>
      <c r="R192" s="31">
        <v>8065</v>
      </c>
      <c r="S192" s="31">
        <v>17024</v>
      </c>
      <c r="T192" s="31">
        <v>1133</v>
      </c>
      <c r="U192" s="31">
        <v>25</v>
      </c>
      <c r="V192" s="31">
        <v>69</v>
      </c>
      <c r="W192" s="31">
        <v>32</v>
      </c>
      <c r="X192" s="31">
        <v>0</v>
      </c>
      <c r="Y192" s="31">
        <v>0</v>
      </c>
      <c r="Z192" s="31">
        <v>171</v>
      </c>
      <c r="AA192" s="31">
        <v>49</v>
      </c>
      <c r="AB192" s="31">
        <v>101</v>
      </c>
      <c r="AC192" s="31">
        <v>62</v>
      </c>
      <c r="AD192" s="31">
        <v>108</v>
      </c>
      <c r="AE192" s="31">
        <v>22</v>
      </c>
      <c r="AF192" s="31">
        <v>91</v>
      </c>
      <c r="AG192" s="31">
        <v>63</v>
      </c>
      <c r="AH192" s="31">
        <v>0</v>
      </c>
      <c r="AI192" s="31">
        <v>122</v>
      </c>
      <c r="AJ192" s="31">
        <v>3</v>
      </c>
      <c r="AK192" s="31">
        <v>64</v>
      </c>
      <c r="AL192" s="31">
        <v>0</v>
      </c>
      <c r="AM192" s="31">
        <v>0</v>
      </c>
      <c r="AN192" s="31">
        <v>35708</v>
      </c>
      <c r="AO192" s="31">
        <v>42958</v>
      </c>
      <c r="AP192" s="31">
        <v>57680</v>
      </c>
      <c r="AQ192" s="31">
        <v>324</v>
      </c>
      <c r="AR192" s="31">
        <v>24604</v>
      </c>
      <c r="AS192" s="31">
        <v>15425</v>
      </c>
      <c r="AT192" s="31">
        <v>29911</v>
      </c>
      <c r="AU192" s="31">
        <v>16468</v>
      </c>
      <c r="AV192" s="31">
        <v>25502</v>
      </c>
      <c r="AW192" s="31">
        <v>37788</v>
      </c>
      <c r="AX192" s="31">
        <v>26903</v>
      </c>
      <c r="AY192" s="31">
        <v>60216</v>
      </c>
      <c r="AZ192" s="31">
        <v>13132</v>
      </c>
      <c r="BA192" s="31">
        <v>60237</v>
      </c>
      <c r="BB192" s="31">
        <v>30985</v>
      </c>
      <c r="BC192" s="31">
        <v>82720</v>
      </c>
      <c r="BD192" s="31">
        <v>2497</v>
      </c>
      <c r="BE192" s="31">
        <v>5530</v>
      </c>
      <c r="BF192" s="31">
        <v>8065</v>
      </c>
      <c r="BG192" s="31">
        <v>12073</v>
      </c>
      <c r="BH192" s="31">
        <v>12688</v>
      </c>
      <c r="BI192" s="31">
        <v>15437</v>
      </c>
      <c r="BJ192" s="31">
        <v>16329</v>
      </c>
      <c r="BK192" s="31">
        <v>17217</v>
      </c>
      <c r="BL192" s="31">
        <v>18062</v>
      </c>
      <c r="BM192" s="31">
        <v>208</v>
      </c>
      <c r="BN192" s="31">
        <v>1125</v>
      </c>
      <c r="BO192" s="31">
        <v>484</v>
      </c>
      <c r="BP192" s="31">
        <v>1138</v>
      </c>
      <c r="BQ192" s="31">
        <v>256</v>
      </c>
      <c r="BR192" s="31">
        <v>212</v>
      </c>
      <c r="BS192" s="31">
        <v>548</v>
      </c>
      <c r="BT192" s="31">
        <v>275</v>
      </c>
      <c r="BU192" s="31">
        <v>461</v>
      </c>
      <c r="BV192" s="31">
        <v>0</v>
      </c>
      <c r="BW192" s="31">
        <v>0</v>
      </c>
      <c r="BX192" s="31">
        <v>17024</v>
      </c>
      <c r="BY192" s="31">
        <v>17724</v>
      </c>
      <c r="BZ192" s="31">
        <v>17897</v>
      </c>
      <c r="CA192" s="31">
        <v>0</v>
      </c>
      <c r="CB192" s="31">
        <v>17056</v>
      </c>
      <c r="CC192" s="31">
        <v>17056</v>
      </c>
      <c r="CD192" s="31">
        <v>35120</v>
      </c>
      <c r="CE192" s="31">
        <v>6534138</v>
      </c>
      <c r="CF192" s="31">
        <v>1381184</v>
      </c>
      <c r="CG192" s="31">
        <v>2397</v>
      </c>
      <c r="CH192" s="31">
        <v>4555058</v>
      </c>
      <c r="CI192" s="31">
        <v>6331859</v>
      </c>
      <c r="CJ192" s="31">
        <v>7812585</v>
      </c>
      <c r="CK192" s="31">
        <v>1324611</v>
      </c>
      <c r="CL192" s="31">
        <v>2026251</v>
      </c>
      <c r="CM192" s="31">
        <v>2270441</v>
      </c>
      <c r="CN192" s="31">
        <v>4175196</v>
      </c>
      <c r="CO192" s="31">
        <v>6215238</v>
      </c>
    </row>
    <row r="193" spans="1:161" s="31" customFormat="1">
      <c r="A193" s="31" t="s">
        <v>200</v>
      </c>
    </row>
    <row r="194" spans="1:161" s="31" customFormat="1">
      <c r="J194" s="31" t="s">
        <v>1130</v>
      </c>
      <c r="K194" s="31" t="s">
        <v>1131</v>
      </c>
      <c r="L194" s="31" t="s">
        <v>1132</v>
      </c>
      <c r="M194" s="31" t="s">
        <v>1133</v>
      </c>
      <c r="N194" s="31" t="s">
        <v>1134</v>
      </c>
      <c r="O194" s="31" t="s">
        <v>1135</v>
      </c>
      <c r="P194" s="31" t="s">
        <v>1136</v>
      </c>
      <c r="Q194" s="31" t="s">
        <v>1137</v>
      </c>
      <c r="R194" s="31" t="s">
        <v>1138</v>
      </c>
      <c r="S194" s="31" t="s">
        <v>1139</v>
      </c>
      <c r="T194" s="31" t="s">
        <v>1140</v>
      </c>
      <c r="U194" s="31" t="s">
        <v>1141</v>
      </c>
      <c r="V194" s="31" t="s">
        <v>1142</v>
      </c>
      <c r="W194" s="31" t="s">
        <v>1143</v>
      </c>
      <c r="X194" s="31" t="s">
        <v>1144</v>
      </c>
      <c r="Y194" s="31" t="s">
        <v>1145</v>
      </c>
      <c r="Z194" s="31" t="s">
        <v>1146</v>
      </c>
      <c r="AA194" s="31" t="s">
        <v>1147</v>
      </c>
      <c r="AB194" s="31" t="s">
        <v>1148</v>
      </c>
      <c r="AC194" s="31" t="s">
        <v>1149</v>
      </c>
      <c r="AD194" s="31" t="s">
        <v>1150</v>
      </c>
      <c r="AE194" s="31" t="s">
        <v>1151</v>
      </c>
      <c r="AF194" s="31" t="s">
        <v>1152</v>
      </c>
      <c r="AG194" s="31" t="s">
        <v>1153</v>
      </c>
      <c r="AH194" s="31" t="s">
        <v>1154</v>
      </c>
      <c r="AI194" s="31" t="s">
        <v>1155</v>
      </c>
      <c r="AJ194" s="31" t="s">
        <v>1156</v>
      </c>
      <c r="AK194" s="31" t="s">
        <v>1157</v>
      </c>
      <c r="AL194" s="31" t="s">
        <v>1158</v>
      </c>
      <c r="AM194" s="31" t="s">
        <v>1159</v>
      </c>
      <c r="AN194" s="31" t="s">
        <v>1160</v>
      </c>
      <c r="AO194" s="31" t="s">
        <v>1161</v>
      </c>
      <c r="AP194" s="31" t="s">
        <v>1162</v>
      </c>
      <c r="AQ194" s="31" t="s">
        <v>1163</v>
      </c>
      <c r="AR194" s="31" t="s">
        <v>1164</v>
      </c>
      <c r="AS194" s="31" t="s">
        <v>1165</v>
      </c>
      <c r="AT194" s="31" t="s">
        <v>1166</v>
      </c>
      <c r="AU194" s="31" t="s">
        <v>1167</v>
      </c>
      <c r="AV194" s="31" t="s">
        <v>1168</v>
      </c>
      <c r="AW194" s="31" t="s">
        <v>1169</v>
      </c>
      <c r="AX194" s="31" t="s">
        <v>1170</v>
      </c>
      <c r="AY194" s="31" t="s">
        <v>1171</v>
      </c>
      <c r="AZ194" s="31" t="s">
        <v>1172</v>
      </c>
      <c r="BA194" s="31" t="s">
        <v>1173</v>
      </c>
      <c r="BB194" s="31" t="s">
        <v>1174</v>
      </c>
      <c r="BC194" s="31" t="s">
        <v>1175</v>
      </c>
      <c r="BD194" s="31" t="s">
        <v>1176</v>
      </c>
      <c r="BE194" s="31" t="s">
        <v>1177</v>
      </c>
      <c r="BF194" s="31" t="s">
        <v>1178</v>
      </c>
      <c r="BG194" s="31" t="s">
        <v>1179</v>
      </c>
      <c r="BH194" s="31" t="s">
        <v>1180</v>
      </c>
      <c r="BI194" s="31" t="s">
        <v>1181</v>
      </c>
      <c r="BJ194" s="31" t="s">
        <v>1182</v>
      </c>
      <c r="BK194" s="31" t="s">
        <v>1183</v>
      </c>
      <c r="BL194" s="31" t="s">
        <v>1184</v>
      </c>
      <c r="BM194" s="31" t="s">
        <v>1185</v>
      </c>
      <c r="BN194" s="31" t="s">
        <v>1186</v>
      </c>
      <c r="BO194" s="31" t="s">
        <v>1187</v>
      </c>
      <c r="BP194" s="31" t="s">
        <v>1188</v>
      </c>
      <c r="BQ194" s="31" t="s">
        <v>1189</v>
      </c>
      <c r="BR194" s="31" t="s">
        <v>1190</v>
      </c>
      <c r="BS194" s="31" t="s">
        <v>1191</v>
      </c>
      <c r="BT194" s="31" t="s">
        <v>1192</v>
      </c>
      <c r="BU194" s="31" t="s">
        <v>1193</v>
      </c>
      <c r="BV194" s="31" t="s">
        <v>1194</v>
      </c>
      <c r="BW194" s="31" t="s">
        <v>1195</v>
      </c>
      <c r="BX194" s="31" t="s">
        <v>1196</v>
      </c>
      <c r="BY194" s="31" t="s">
        <v>1197</v>
      </c>
      <c r="BZ194" s="31" t="s">
        <v>1198</v>
      </c>
      <c r="CA194" s="31" t="s">
        <v>1199</v>
      </c>
      <c r="CB194" s="31" t="s">
        <v>1200</v>
      </c>
      <c r="CC194" s="31" t="s">
        <v>1201</v>
      </c>
      <c r="CD194" s="31" t="s">
        <v>1202</v>
      </c>
      <c r="CE194" s="31" t="s">
        <v>1203</v>
      </c>
      <c r="CF194" s="31" t="s">
        <v>1204</v>
      </c>
      <c r="CG194" s="31" t="s">
        <v>1205</v>
      </c>
      <c r="CH194" s="31" t="s">
        <v>1206</v>
      </c>
      <c r="CI194" s="31" t="s">
        <v>1207</v>
      </c>
      <c r="CJ194" s="31" t="s">
        <v>1208</v>
      </c>
      <c r="CK194" s="31" t="s">
        <v>1209</v>
      </c>
      <c r="CL194" s="31" t="s">
        <v>1210</v>
      </c>
      <c r="CM194" s="31" t="s">
        <v>1211</v>
      </c>
      <c r="CN194" s="31" t="s">
        <v>1212</v>
      </c>
      <c r="CO194" s="31" t="s">
        <v>1213</v>
      </c>
      <c r="CP194" s="31" t="s">
        <v>1214</v>
      </c>
      <c r="CQ194" s="31" t="s">
        <v>1215</v>
      </c>
      <c r="CR194" s="31" t="s">
        <v>1216</v>
      </c>
      <c r="CS194" s="31" t="s">
        <v>1217</v>
      </c>
      <c r="CT194" s="31" t="s">
        <v>1218</v>
      </c>
      <c r="CU194" s="31" t="s">
        <v>1219</v>
      </c>
      <c r="CV194" s="31" t="s">
        <v>1220</v>
      </c>
      <c r="CW194" s="31" t="s">
        <v>1221</v>
      </c>
      <c r="CX194" s="31" t="s">
        <v>1222</v>
      </c>
      <c r="CY194" s="31" t="s">
        <v>1223</v>
      </c>
      <c r="CZ194" s="31" t="s">
        <v>1224</v>
      </c>
      <c r="DA194" s="31" t="s">
        <v>1225</v>
      </c>
      <c r="DB194" s="31" t="s">
        <v>1226</v>
      </c>
      <c r="DC194" s="31" t="s">
        <v>1227</v>
      </c>
      <c r="DD194" s="31" t="s">
        <v>1228</v>
      </c>
      <c r="DE194" s="31" t="s">
        <v>1229</v>
      </c>
      <c r="DF194" s="31" t="s">
        <v>1230</v>
      </c>
      <c r="DG194" s="31" t="s">
        <v>1231</v>
      </c>
      <c r="DH194" s="31" t="s">
        <v>1232</v>
      </c>
      <c r="DI194" s="31" t="s">
        <v>1233</v>
      </c>
      <c r="DJ194" s="31" t="s">
        <v>1234</v>
      </c>
      <c r="DK194" s="31" t="s">
        <v>1235</v>
      </c>
      <c r="DL194" s="31" t="s">
        <v>1236</v>
      </c>
      <c r="DM194" s="31" t="s">
        <v>1237</v>
      </c>
      <c r="DN194" s="31" t="s">
        <v>1238</v>
      </c>
      <c r="DO194" s="31" t="s">
        <v>1239</v>
      </c>
      <c r="DP194" s="31" t="s">
        <v>1240</v>
      </c>
      <c r="DQ194" s="31" t="s">
        <v>1241</v>
      </c>
      <c r="DR194" s="31" t="s">
        <v>1242</v>
      </c>
      <c r="DS194" s="31" t="s">
        <v>1243</v>
      </c>
      <c r="DT194" s="31" t="s">
        <v>1244</v>
      </c>
      <c r="DU194" s="31" t="s">
        <v>1245</v>
      </c>
      <c r="DV194" s="31" t="s">
        <v>1246</v>
      </c>
      <c r="DW194" s="31" t="s">
        <v>1247</v>
      </c>
      <c r="DX194" s="31" t="s">
        <v>1248</v>
      </c>
      <c r="DY194" s="31" t="s">
        <v>1249</v>
      </c>
      <c r="DZ194" s="31" t="s">
        <v>1250</v>
      </c>
      <c r="EA194" s="31" t="s">
        <v>1251</v>
      </c>
      <c r="EB194" s="31" t="s">
        <v>1119</v>
      </c>
      <c r="EC194" s="31" t="s">
        <v>695</v>
      </c>
      <c r="ED194" s="31" t="s">
        <v>696</v>
      </c>
      <c r="EE194" s="31" t="s">
        <v>698</v>
      </c>
      <c r="EF194" s="31" t="s">
        <v>699</v>
      </c>
      <c r="EG194" s="31" t="s">
        <v>701</v>
      </c>
      <c r="EH194" s="31" t="s">
        <v>1252</v>
      </c>
      <c r="EI194" s="31" t="s">
        <v>1253</v>
      </c>
      <c r="EJ194" s="31" t="s">
        <v>1254</v>
      </c>
      <c r="EK194" s="31" t="s">
        <v>1255</v>
      </c>
      <c r="EL194" s="31" t="s">
        <v>1256</v>
      </c>
      <c r="EM194" s="31" t="s">
        <v>1257</v>
      </c>
      <c r="EN194" s="31" t="s">
        <v>1258</v>
      </c>
      <c r="EO194" s="31" t="s">
        <v>1259</v>
      </c>
      <c r="EP194" s="31" t="s">
        <v>1260</v>
      </c>
      <c r="EQ194" s="31" t="s">
        <v>1261</v>
      </c>
      <c r="ER194" s="31" t="s">
        <v>1262</v>
      </c>
      <c r="ES194" s="31" t="s">
        <v>1263</v>
      </c>
      <c r="ET194" s="31" t="s">
        <v>1264</v>
      </c>
      <c r="EU194" s="31" t="s">
        <v>1265</v>
      </c>
      <c r="EV194" s="31" t="s">
        <v>1266</v>
      </c>
      <c r="EW194" s="31" t="s">
        <v>1267</v>
      </c>
      <c r="EX194" s="31" t="s">
        <v>1268</v>
      </c>
      <c r="EY194" s="31" t="s">
        <v>1269</v>
      </c>
      <c r="EZ194" s="31" t="s">
        <v>1270</v>
      </c>
      <c r="FA194" s="31" t="s">
        <v>1271</v>
      </c>
      <c r="FB194" s="31" t="s">
        <v>1272</v>
      </c>
      <c r="FC194" s="31" t="s">
        <v>1273</v>
      </c>
      <c r="FD194" s="31" t="s">
        <v>1274</v>
      </c>
      <c r="FE194" s="31" t="s">
        <v>1275</v>
      </c>
    </row>
    <row r="195" spans="1:161" s="31" customFormat="1">
      <c r="A195" s="31">
        <v>2086</v>
      </c>
      <c r="B195" s="31" t="s">
        <v>864</v>
      </c>
      <c r="C195" s="31" t="s">
        <v>1276</v>
      </c>
      <c r="D195" s="31" t="s">
        <v>235</v>
      </c>
      <c r="E195" s="31">
        <v>2016</v>
      </c>
      <c r="F195" s="31" t="s">
        <v>1277</v>
      </c>
      <c r="G195" s="31" t="s">
        <v>1278</v>
      </c>
      <c r="H195" s="31" t="s">
        <v>1279</v>
      </c>
      <c r="I195" s="31" t="s">
        <v>1280</v>
      </c>
      <c r="J195" s="31">
        <v>137</v>
      </c>
      <c r="K195" s="31">
        <v>43</v>
      </c>
      <c r="L195" s="31">
        <v>516</v>
      </c>
      <c r="M195" s="31">
        <v>78</v>
      </c>
      <c r="N195" s="31">
        <v>230</v>
      </c>
      <c r="O195" s="31">
        <v>35</v>
      </c>
      <c r="P195" s="31">
        <v>9473</v>
      </c>
      <c r="Q195" s="31">
        <v>40</v>
      </c>
      <c r="R195" s="31">
        <v>24</v>
      </c>
      <c r="S195" s="31">
        <v>10</v>
      </c>
      <c r="T195" s="31">
        <v>341</v>
      </c>
      <c r="U195" s="31">
        <v>18</v>
      </c>
      <c r="V195" s="31">
        <v>70</v>
      </c>
      <c r="W195" s="31">
        <v>6</v>
      </c>
      <c r="X195" s="31">
        <v>90</v>
      </c>
      <c r="Y195" s="31">
        <v>20</v>
      </c>
      <c r="Z195" s="31">
        <v>203</v>
      </c>
      <c r="AA195" s="31">
        <v>126</v>
      </c>
      <c r="AB195" s="31">
        <v>2.6</v>
      </c>
      <c r="AC195" s="31">
        <v>13</v>
      </c>
      <c r="AD195" s="31">
        <v>11</v>
      </c>
      <c r="AE195" s="31">
        <v>0.8</v>
      </c>
      <c r="AF195" s="31">
        <v>0.7</v>
      </c>
      <c r="AG195" s="31">
        <v>0.5</v>
      </c>
      <c r="AH195" s="31">
        <v>6</v>
      </c>
      <c r="AI195" s="31">
        <v>5</v>
      </c>
      <c r="AJ195" s="31">
        <v>4</v>
      </c>
      <c r="AK195" s="31">
        <v>3</v>
      </c>
      <c r="AL195" s="31">
        <v>11640</v>
      </c>
      <c r="AM195" s="31">
        <v>40</v>
      </c>
      <c r="AN195" s="31">
        <v>16</v>
      </c>
      <c r="AO195" s="31">
        <v>12</v>
      </c>
      <c r="AP195" s="31">
        <v>90</v>
      </c>
      <c r="AQ195" s="31">
        <v>77</v>
      </c>
      <c r="AR195" s="31">
        <v>22</v>
      </c>
      <c r="AS195" s="31">
        <v>30</v>
      </c>
      <c r="AT195" s="31">
        <v>50</v>
      </c>
      <c r="AU195" s="31">
        <v>81</v>
      </c>
      <c r="AV195" s="31">
        <v>454</v>
      </c>
      <c r="AW195" s="31">
        <v>96</v>
      </c>
      <c r="AX195" s="31">
        <v>43</v>
      </c>
      <c r="AY195" s="31">
        <v>51</v>
      </c>
      <c r="AZ195" s="31">
        <v>36.6</v>
      </c>
      <c r="BA195" s="31">
        <v>28</v>
      </c>
      <c r="BB195" s="31">
        <v>0.8</v>
      </c>
      <c r="BC195" s="31">
        <v>4.0999999999999996</v>
      </c>
      <c r="BD195" s="31">
        <v>0.5</v>
      </c>
      <c r="BE195" s="31">
        <v>3.8</v>
      </c>
      <c r="BF195" s="31">
        <v>1</v>
      </c>
      <c r="BG195" s="31">
        <v>159</v>
      </c>
      <c r="BH195" s="31">
        <v>166</v>
      </c>
      <c r="BI195" s="31">
        <v>172</v>
      </c>
      <c r="BJ195" s="31">
        <v>179</v>
      </c>
      <c r="BK195" s="31">
        <v>186</v>
      </c>
      <c r="BL195" s="31">
        <v>78</v>
      </c>
      <c r="BM195" s="31">
        <v>79</v>
      </c>
      <c r="BN195" s="31">
        <v>80</v>
      </c>
      <c r="BO195" s="31">
        <v>80</v>
      </c>
      <c r="BP195" s="31">
        <v>80</v>
      </c>
      <c r="BQ195" s="31">
        <v>50</v>
      </c>
      <c r="BR195" s="31">
        <v>80</v>
      </c>
      <c r="BS195" s="31">
        <v>80</v>
      </c>
      <c r="BT195" s="31">
        <v>80</v>
      </c>
      <c r="BU195" s="31">
        <v>85</v>
      </c>
      <c r="BV195" s="31">
        <v>85</v>
      </c>
      <c r="BW195" s="31">
        <v>85</v>
      </c>
      <c r="BX195" s="31">
        <v>85</v>
      </c>
      <c r="BY195" s="31">
        <v>85</v>
      </c>
      <c r="BZ195" s="31">
        <v>2407</v>
      </c>
      <c r="CA195" s="31">
        <v>2740</v>
      </c>
      <c r="CB195" s="31">
        <v>2464</v>
      </c>
      <c r="CC195" s="31">
        <v>3621</v>
      </c>
      <c r="CD195" s="31">
        <v>3621</v>
      </c>
      <c r="CE195" s="31">
        <v>3520</v>
      </c>
      <c r="CF195" s="31">
        <v>1543</v>
      </c>
      <c r="CG195" s="31">
        <v>2740</v>
      </c>
      <c r="CH195" s="31">
        <v>2028</v>
      </c>
      <c r="CI195" s="31">
        <v>1486</v>
      </c>
      <c r="CJ195" s="31">
        <v>1486</v>
      </c>
      <c r="CK195" s="31">
        <v>1402</v>
      </c>
      <c r="CL195" s="31">
        <v>4283</v>
      </c>
      <c r="CM195" s="31">
        <v>1543</v>
      </c>
      <c r="CN195" s="31">
        <v>4492</v>
      </c>
      <c r="CO195" s="31">
        <v>17</v>
      </c>
      <c r="CP195" s="31">
        <v>7677</v>
      </c>
      <c r="CQ195" s="31">
        <v>37</v>
      </c>
      <c r="CR195" s="31">
        <v>37</v>
      </c>
      <c r="CS195" s="31">
        <v>48</v>
      </c>
      <c r="CT195" s="31">
        <v>28</v>
      </c>
      <c r="CU195" s="31">
        <v>28</v>
      </c>
      <c r="CV195" s="31">
        <v>36</v>
      </c>
      <c r="CW195" s="31">
        <v>95</v>
      </c>
      <c r="CX195" s="31">
        <v>8300</v>
      </c>
      <c r="CY195" s="31">
        <v>37</v>
      </c>
      <c r="CZ195" s="31">
        <v>9473</v>
      </c>
      <c r="DA195" s="31">
        <v>11258</v>
      </c>
      <c r="DB195" s="31">
        <v>84</v>
      </c>
      <c r="DC195" s="31">
        <v>66</v>
      </c>
      <c r="DD195" s="31">
        <v>104</v>
      </c>
      <c r="DE195" s="31">
        <v>12</v>
      </c>
      <c r="DF195" s="31">
        <v>6</v>
      </c>
      <c r="DG195" s="31">
        <v>0</v>
      </c>
      <c r="DH195" s="31">
        <v>87</v>
      </c>
      <c r="DI195" s="31">
        <v>48</v>
      </c>
      <c r="DJ195" s="31">
        <v>62</v>
      </c>
      <c r="DK195" s="31">
        <v>0</v>
      </c>
      <c r="DL195" s="31">
        <v>83</v>
      </c>
      <c r="DM195" s="31">
        <v>4</v>
      </c>
      <c r="DN195" s="31">
        <v>13</v>
      </c>
      <c r="DO195" s="31">
        <v>0</v>
      </c>
      <c r="DP195" s="31">
        <v>100</v>
      </c>
      <c r="DQ195" s="31">
        <v>4056</v>
      </c>
      <c r="DR195" s="31">
        <v>82</v>
      </c>
      <c r="DS195" s="31">
        <v>43</v>
      </c>
      <c r="DT195" s="31">
        <v>0</v>
      </c>
      <c r="DU195" s="31">
        <v>382</v>
      </c>
      <c r="DV195" s="31">
        <v>275</v>
      </c>
      <c r="DW195" s="31">
        <v>0</v>
      </c>
      <c r="DX195" s="31">
        <v>36</v>
      </c>
      <c r="DY195" s="31">
        <v>1068</v>
      </c>
      <c r="DZ195" s="39">
        <v>121127608</v>
      </c>
      <c r="EA195" s="31">
        <v>110175946</v>
      </c>
      <c r="EB195" s="31">
        <v>30242476</v>
      </c>
      <c r="EC195" s="31">
        <v>77119037</v>
      </c>
      <c r="ED195" s="31">
        <v>67581908</v>
      </c>
      <c r="EE195" s="31">
        <v>104512233</v>
      </c>
      <c r="EF195" s="31">
        <v>117121348</v>
      </c>
      <c r="EG195" s="31">
        <v>121127608</v>
      </c>
      <c r="EH195" s="31">
        <v>15581604</v>
      </c>
      <c r="EI195" s="31">
        <v>32824166</v>
      </c>
      <c r="EJ195" s="31">
        <v>70328920</v>
      </c>
      <c r="EK195" s="31">
        <v>103422098</v>
      </c>
      <c r="EL195" s="31">
        <v>11831389</v>
      </c>
      <c r="EM195" s="31">
        <v>6212185</v>
      </c>
      <c r="EN195" s="31">
        <v>12198902</v>
      </c>
      <c r="EO195" s="31">
        <v>8238423</v>
      </c>
      <c r="EP195" s="31">
        <v>16541512</v>
      </c>
      <c r="EQ195" s="31">
        <v>12175369</v>
      </c>
      <c r="ER195" s="31">
        <v>9921257</v>
      </c>
      <c r="ES195" s="31">
        <v>5770785</v>
      </c>
      <c r="ET195" s="31">
        <v>16763794</v>
      </c>
      <c r="EU195" s="31">
        <v>17310006</v>
      </c>
      <c r="EV195" s="31">
        <v>13129364</v>
      </c>
      <c r="EW195" s="31">
        <v>10465056</v>
      </c>
      <c r="EX195" s="31">
        <v>8201755</v>
      </c>
      <c r="EY195" s="31">
        <v>5134150</v>
      </c>
      <c r="EZ195" s="31">
        <v>2986126</v>
      </c>
      <c r="FA195" s="31">
        <v>3616729</v>
      </c>
      <c r="FB195" s="31">
        <v>2003130</v>
      </c>
      <c r="FC195" s="31">
        <v>2003130</v>
      </c>
      <c r="FD195" s="31">
        <v>2003130</v>
      </c>
      <c r="FE195" s="31">
        <v>2003130</v>
      </c>
    </row>
    <row r="196" spans="1:161" s="31" customFormat="1">
      <c r="A196" s="31" t="s">
        <v>200</v>
      </c>
      <c r="Q196" s="31" t="s">
        <v>1281</v>
      </c>
      <c r="R196" s="31" t="s">
        <v>1281</v>
      </c>
      <c r="AR196" s="31" t="s">
        <v>1282</v>
      </c>
      <c r="AS196" s="31" t="s">
        <v>1283</v>
      </c>
    </row>
    <row r="197" spans="1:161" s="31" customFormat="1">
      <c r="J197" s="31" t="s">
        <v>1284</v>
      </c>
      <c r="K197" s="31" t="s">
        <v>1285</v>
      </c>
      <c r="L197" s="31" t="s">
        <v>699</v>
      </c>
      <c r="M197" s="31" t="s">
        <v>701</v>
      </c>
      <c r="N197" s="31" t="s">
        <v>1286</v>
      </c>
    </row>
    <row r="198" spans="1:161" s="31" customFormat="1">
      <c r="A198" s="31">
        <v>2088</v>
      </c>
      <c r="B198" s="31" t="s">
        <v>864</v>
      </c>
      <c r="C198" s="31" t="s">
        <v>1287</v>
      </c>
      <c r="D198" s="31" t="s">
        <v>1288</v>
      </c>
      <c r="E198" s="31">
        <v>2016</v>
      </c>
      <c r="F198" s="31" t="s">
        <v>1289</v>
      </c>
      <c r="G198" s="31" t="s">
        <v>1290</v>
      </c>
      <c r="H198" s="31" t="s">
        <v>1290</v>
      </c>
      <c r="I198" s="31" t="s">
        <v>1290</v>
      </c>
      <c r="J198" s="31">
        <v>1</v>
      </c>
      <c r="K198" s="32">
        <v>12562249</v>
      </c>
      <c r="L198" s="31">
        <v>7200493</v>
      </c>
      <c r="M198" s="31">
        <v>14389223</v>
      </c>
      <c r="N198" s="31">
        <v>21286267</v>
      </c>
    </row>
    <row r="199" spans="1:161" s="31" customFormat="1">
      <c r="A199" s="31" t="s">
        <v>200</v>
      </c>
    </row>
    <row r="200" spans="1:161" s="31" customFormat="1">
      <c r="J200" s="31" t="s">
        <v>1291</v>
      </c>
      <c r="K200" s="31" t="s">
        <v>1292</v>
      </c>
      <c r="L200" s="31" t="s">
        <v>1293</v>
      </c>
      <c r="M200" s="31" t="s">
        <v>1294</v>
      </c>
      <c r="N200" s="31" t="s">
        <v>1295</v>
      </c>
      <c r="O200" s="31" t="s">
        <v>1296</v>
      </c>
      <c r="P200" s="31" t="s">
        <v>1297</v>
      </c>
      <c r="Q200" s="31" t="s">
        <v>1298</v>
      </c>
      <c r="R200" s="31" t="s">
        <v>37</v>
      </c>
      <c r="S200" s="31" t="s">
        <v>1299</v>
      </c>
      <c r="T200" s="31" t="s">
        <v>1300</v>
      </c>
      <c r="U200" s="31" t="s">
        <v>1301</v>
      </c>
    </row>
    <row r="201" spans="1:161" s="31" customFormat="1">
      <c r="A201" s="31">
        <v>2090</v>
      </c>
      <c r="B201" s="31" t="s">
        <v>1302</v>
      </c>
      <c r="C201" s="31" t="s">
        <v>1303</v>
      </c>
      <c r="D201" s="31" t="s">
        <v>896</v>
      </c>
      <c r="E201" s="31">
        <v>2016</v>
      </c>
      <c r="F201" s="31" t="s">
        <v>1304</v>
      </c>
      <c r="G201" s="31" t="s">
        <v>1305</v>
      </c>
      <c r="H201" s="31" t="s">
        <v>1305</v>
      </c>
      <c r="I201" s="31" t="s">
        <v>1305</v>
      </c>
      <c r="J201" s="31">
        <v>1</v>
      </c>
      <c r="K201" s="31">
        <v>1</v>
      </c>
      <c r="L201" s="31">
        <v>1</v>
      </c>
      <c r="M201" s="31">
        <v>129632</v>
      </c>
      <c r="N201" s="31">
        <v>119531</v>
      </c>
      <c r="O201" s="31">
        <v>95608</v>
      </c>
      <c r="P201" s="31">
        <v>134457</v>
      </c>
      <c r="Q201" s="31">
        <v>20706</v>
      </c>
      <c r="R201" s="31">
        <v>499934</v>
      </c>
      <c r="S201" s="31">
        <f>R201*0.25</f>
        <v>124983.5</v>
      </c>
      <c r="T201" s="31">
        <f>R201*0.25</f>
        <v>124983.5</v>
      </c>
      <c r="U201" s="31">
        <f>R201*0.5</f>
        <v>249967</v>
      </c>
    </row>
    <row r="202" spans="1:161" s="31" customFormat="1">
      <c r="A202" s="31" t="s">
        <v>200</v>
      </c>
    </row>
    <row r="203" spans="1:161" s="31" customFormat="1">
      <c r="J203" s="31" t="s">
        <v>1306</v>
      </c>
      <c r="K203" s="31" t="s">
        <v>1295</v>
      </c>
      <c r="L203" s="31" t="s">
        <v>1296</v>
      </c>
      <c r="M203" s="31" t="s">
        <v>1297</v>
      </c>
      <c r="N203" s="31" t="s">
        <v>1298</v>
      </c>
      <c r="O203" s="31" t="s">
        <v>37</v>
      </c>
      <c r="P203" s="31" t="s">
        <v>1307</v>
      </c>
      <c r="Q203" s="31" t="s">
        <v>1308</v>
      </c>
      <c r="R203" s="31" t="s">
        <v>1309</v>
      </c>
    </row>
    <row r="204" spans="1:161" s="31" customFormat="1">
      <c r="A204" s="31">
        <v>2091</v>
      </c>
      <c r="B204" s="31" t="s">
        <v>1302</v>
      </c>
      <c r="C204" s="31" t="s">
        <v>1310</v>
      </c>
      <c r="D204" s="31" t="s">
        <v>26</v>
      </c>
      <c r="E204" s="31">
        <v>2016</v>
      </c>
      <c r="F204" s="31" t="s">
        <v>1311</v>
      </c>
      <c r="G204" s="31" t="s">
        <v>1312</v>
      </c>
      <c r="H204" s="31" t="s">
        <v>1312</v>
      </c>
      <c r="I204" s="31" t="s">
        <v>1312</v>
      </c>
      <c r="J204" s="31">
        <v>1</v>
      </c>
      <c r="K204" s="31">
        <v>80525</v>
      </c>
      <c r="L204" s="31">
        <v>88012</v>
      </c>
      <c r="M204" s="31">
        <v>117571</v>
      </c>
      <c r="N204" s="31">
        <v>87770</v>
      </c>
      <c r="O204" s="31">
        <v>373878</v>
      </c>
      <c r="P204" s="31">
        <f>O204*0.4</f>
        <v>149551.20000000001</v>
      </c>
      <c r="Q204" s="31">
        <f>O204*0.3</f>
        <v>112163.4</v>
      </c>
      <c r="R204" s="31">
        <f>O204*0.3</f>
        <v>112163.4</v>
      </c>
    </row>
    <row r="205" spans="1:161" s="31" customFormat="1">
      <c r="A205" s="31" t="s">
        <v>200</v>
      </c>
    </row>
    <row r="206" spans="1:161">
      <c r="J206" s="16" t="s">
        <v>37</v>
      </c>
      <c r="K206" s="16" t="s">
        <v>1313</v>
      </c>
      <c r="L206" s="16" t="s">
        <v>1314</v>
      </c>
      <c r="M206" s="16" t="s">
        <v>1315</v>
      </c>
      <c r="N206" s="16" t="s">
        <v>1316</v>
      </c>
      <c r="O206" s="16" t="s">
        <v>1317</v>
      </c>
      <c r="P206" s="16" t="s">
        <v>1318</v>
      </c>
      <c r="Q206" s="16" t="s">
        <v>1319</v>
      </c>
      <c r="R206" s="16" t="s">
        <v>1320</v>
      </c>
      <c r="S206" s="16" t="s">
        <v>1321</v>
      </c>
      <c r="T206" s="16" t="s">
        <v>1322</v>
      </c>
      <c r="U206" s="16"/>
      <c r="W206" s="16"/>
      <c r="X206" s="16"/>
      <c r="Y206" s="16"/>
      <c r="Z206" s="16"/>
      <c r="AA206" s="16"/>
      <c r="AB206" s="16"/>
    </row>
    <row r="207" spans="1:161">
      <c r="A207" s="16">
        <v>2092</v>
      </c>
      <c r="B207" s="15" t="s">
        <v>1323</v>
      </c>
      <c r="C207" s="16" t="s">
        <v>1324</v>
      </c>
      <c r="D207" s="16" t="s">
        <v>1325</v>
      </c>
      <c r="E207" s="16">
        <v>2016</v>
      </c>
      <c r="F207" s="16" t="s">
        <v>1326</v>
      </c>
      <c r="G207" s="16" t="s">
        <v>1327</v>
      </c>
      <c r="H207" s="16" t="s">
        <v>1327</v>
      </c>
      <c r="I207" s="16" t="s">
        <v>1327</v>
      </c>
      <c r="J207" s="16">
        <v>903835</v>
      </c>
      <c r="K207" s="16">
        <v>1037317</v>
      </c>
      <c r="L207" s="16">
        <v>40</v>
      </c>
      <c r="M207" s="16">
        <v>30</v>
      </c>
      <c r="N207" s="16">
        <v>30</v>
      </c>
      <c r="O207" s="16">
        <v>131195</v>
      </c>
      <c r="P207" s="16">
        <v>250400</v>
      </c>
      <c r="Q207" s="16">
        <v>387548</v>
      </c>
      <c r="R207" s="16">
        <v>134692</v>
      </c>
      <c r="S207" s="16">
        <v>265646</v>
      </c>
      <c r="T207" s="16">
        <v>638190</v>
      </c>
      <c r="U207" s="16"/>
      <c r="V207" s="16"/>
      <c r="W207" s="16"/>
      <c r="X207" s="16"/>
      <c r="Y207" s="16"/>
      <c r="Z207" s="16"/>
      <c r="AA207" s="16"/>
      <c r="AB207" s="16"/>
    </row>
    <row r="208" spans="1:161">
      <c r="A208" s="16" t="s">
        <v>9</v>
      </c>
      <c r="C208" s="16"/>
      <c r="D208" s="16"/>
      <c r="E208" s="16"/>
      <c r="F208" s="16"/>
      <c r="H208" s="16"/>
      <c r="I208" s="16"/>
      <c r="J208" s="16"/>
      <c r="K208" s="16"/>
      <c r="L208" s="16"/>
      <c r="M208" s="16"/>
      <c r="N208" s="16"/>
      <c r="O208" s="16"/>
      <c r="P208" s="16"/>
      <c r="Q208" s="16"/>
      <c r="R208" s="16"/>
      <c r="S208" s="16"/>
      <c r="T208" s="16"/>
      <c r="U208" s="16"/>
      <c r="V208" s="16"/>
      <c r="W208" s="16"/>
      <c r="X208" s="16"/>
      <c r="Y208" s="16"/>
      <c r="Z208" s="16"/>
    </row>
    <row r="209" spans="1:73">
      <c r="A209" s="16"/>
      <c r="B209" s="16"/>
      <c r="C209" s="16"/>
      <c r="D209" s="16"/>
      <c r="E209" s="16"/>
      <c r="F209" s="16"/>
      <c r="G209" s="16"/>
      <c r="H209" s="16"/>
      <c r="I209" s="16"/>
      <c r="J209" s="16" t="s">
        <v>1328</v>
      </c>
      <c r="K209" s="16" t="s">
        <v>37</v>
      </c>
      <c r="L209" s="16" t="s">
        <v>1329</v>
      </c>
      <c r="M209" s="16" t="s">
        <v>1330</v>
      </c>
      <c r="N209" s="16" t="s">
        <v>1317</v>
      </c>
      <c r="O209" s="16" t="s">
        <v>1318</v>
      </c>
      <c r="P209" s="16" t="s">
        <v>1319</v>
      </c>
      <c r="Q209" s="16" t="s">
        <v>1331</v>
      </c>
      <c r="R209" s="16" t="s">
        <v>1332</v>
      </c>
      <c r="S209" s="16"/>
      <c r="T209" s="16"/>
      <c r="U209" s="16"/>
      <c r="V209" s="16"/>
      <c r="W209" s="16"/>
      <c r="X209" s="16"/>
      <c r="Y209" s="16"/>
      <c r="Z209" s="16"/>
      <c r="AA209" s="16"/>
    </row>
    <row r="210" spans="1:73">
      <c r="A210" s="16">
        <v>2093</v>
      </c>
      <c r="B210" s="16" t="s">
        <v>1323</v>
      </c>
      <c r="C210" s="16" t="s">
        <v>1333</v>
      </c>
      <c r="D210" s="16" t="s">
        <v>1334</v>
      </c>
      <c r="E210" s="16">
        <v>2016</v>
      </c>
      <c r="F210" s="16" t="s">
        <v>1335</v>
      </c>
      <c r="G210" s="16" t="s">
        <v>1336</v>
      </c>
      <c r="H210" s="16" t="s">
        <v>1336</v>
      </c>
      <c r="I210" s="16" t="s">
        <v>1336</v>
      </c>
      <c r="J210" s="15">
        <v>1</v>
      </c>
      <c r="K210" s="16">
        <v>12700</v>
      </c>
      <c r="L210" s="16">
        <v>84427</v>
      </c>
      <c r="M210" s="16">
        <v>100</v>
      </c>
      <c r="N210" s="16">
        <v>15071</v>
      </c>
      <c r="O210" s="16">
        <v>69357</v>
      </c>
      <c r="P210" s="16">
        <v>42572</v>
      </c>
      <c r="Q210" s="16">
        <v>127001</v>
      </c>
      <c r="R210" s="16">
        <v>84427</v>
      </c>
      <c r="S210" s="16"/>
      <c r="T210" s="16"/>
      <c r="U210" s="16"/>
      <c r="V210" s="16"/>
      <c r="W210" s="16"/>
      <c r="X210" s="16"/>
      <c r="Y210" s="16"/>
      <c r="Z210" s="16"/>
      <c r="AA210" s="16"/>
    </row>
    <row r="211" spans="1:73">
      <c r="A211" s="16" t="s">
        <v>9</v>
      </c>
      <c r="B211" s="16"/>
      <c r="C211" s="16"/>
      <c r="D211" s="16"/>
      <c r="E211" s="16"/>
      <c r="F211" s="16"/>
      <c r="G211" s="16"/>
      <c r="H211" s="16"/>
      <c r="I211" s="16"/>
      <c r="J211" s="16"/>
      <c r="K211" s="16"/>
      <c r="M211" s="16"/>
      <c r="N211" s="16"/>
      <c r="O211" s="16"/>
      <c r="P211" s="16"/>
      <c r="Q211" s="16"/>
      <c r="R211" s="16"/>
      <c r="S211" s="16"/>
      <c r="T211" s="16"/>
      <c r="U211" s="16"/>
      <c r="V211" s="16"/>
      <c r="W211" s="16"/>
      <c r="X211" s="16"/>
      <c r="Y211" s="16"/>
      <c r="Z211" s="16"/>
    </row>
    <row r="212" spans="1:73">
      <c r="A212" s="16"/>
      <c r="B212" s="16"/>
      <c r="C212" s="16"/>
      <c r="D212" s="16"/>
      <c r="E212" s="16"/>
      <c r="F212" s="16"/>
      <c r="G212" s="16"/>
      <c r="H212" s="16"/>
      <c r="I212" s="16"/>
      <c r="J212" s="15" t="s">
        <v>37</v>
      </c>
      <c r="K212" s="15" t="s">
        <v>1337</v>
      </c>
      <c r="L212" s="15" t="s">
        <v>1338</v>
      </c>
      <c r="M212" s="15" t="s">
        <v>1339</v>
      </c>
      <c r="N212" s="15" t="s">
        <v>1317</v>
      </c>
      <c r="O212" s="16" t="s">
        <v>1318</v>
      </c>
      <c r="P212" s="16" t="s">
        <v>1319</v>
      </c>
      <c r="Q212" s="16" t="s">
        <v>1320</v>
      </c>
      <c r="R212" s="16" t="s">
        <v>1340</v>
      </c>
      <c r="S212" s="16" t="s">
        <v>1341</v>
      </c>
      <c r="T212" s="16" t="s">
        <v>1342</v>
      </c>
      <c r="U212" s="16" t="s">
        <v>1343</v>
      </c>
      <c r="V212" s="16" t="s">
        <v>1344</v>
      </c>
      <c r="W212" s="16" t="s">
        <v>1345</v>
      </c>
      <c r="X212" s="16" t="s">
        <v>1346</v>
      </c>
      <c r="Y212" s="16"/>
      <c r="Z212" s="16"/>
    </row>
    <row r="213" spans="1:73">
      <c r="A213" s="15">
        <v>2094</v>
      </c>
      <c r="B213" s="15" t="s">
        <v>1323</v>
      </c>
      <c r="C213" s="15" t="s">
        <v>1347</v>
      </c>
      <c r="D213" s="15" t="s">
        <v>1348</v>
      </c>
      <c r="E213" s="15">
        <v>2016</v>
      </c>
      <c r="F213" s="15" t="s">
        <v>1349</v>
      </c>
      <c r="G213" s="16" t="s">
        <v>1350</v>
      </c>
      <c r="H213" s="16" t="s">
        <v>1350</v>
      </c>
      <c r="I213" s="16" t="s">
        <v>1350</v>
      </c>
      <c r="J213" s="15">
        <v>5200000</v>
      </c>
      <c r="K213" s="15">
        <v>629513</v>
      </c>
      <c r="L213" s="15">
        <v>73.08</v>
      </c>
      <c r="M213" s="15">
        <v>26.92</v>
      </c>
      <c r="N213" s="15">
        <v>79026</v>
      </c>
      <c r="O213" s="15">
        <v>1170974</v>
      </c>
      <c r="P213" s="15">
        <v>2000000</v>
      </c>
      <c r="Q213" s="15">
        <v>1950000</v>
      </c>
      <c r="R213" s="15">
        <v>200000</v>
      </c>
      <c r="S213" s="15">
        <v>4750000</v>
      </c>
      <c r="T213" s="15">
        <v>250000</v>
      </c>
      <c r="U213" s="15">
        <v>82141</v>
      </c>
      <c r="V213" s="15">
        <v>226672</v>
      </c>
      <c r="W213" s="15">
        <v>106916</v>
      </c>
      <c r="X213" s="15">
        <v>213784</v>
      </c>
    </row>
    <row r="214" spans="1:73">
      <c r="A214" s="16" t="s">
        <v>9</v>
      </c>
    </row>
    <row r="215" spans="1:73">
      <c r="J215" s="15" t="s">
        <v>37</v>
      </c>
      <c r="K215" s="15" t="s">
        <v>1337</v>
      </c>
      <c r="L215" s="15" t="s">
        <v>1330</v>
      </c>
      <c r="M215" s="15" t="s">
        <v>1317</v>
      </c>
      <c r="N215" s="15" t="s">
        <v>1318</v>
      </c>
      <c r="O215" s="15" t="s">
        <v>1319</v>
      </c>
      <c r="P215" s="15" t="s">
        <v>1320</v>
      </c>
      <c r="Q215" s="15" t="s">
        <v>1351</v>
      </c>
      <c r="R215" s="15" t="s">
        <v>1352</v>
      </c>
      <c r="S215" s="15" t="s">
        <v>1353</v>
      </c>
      <c r="T215" s="15" t="s">
        <v>1354</v>
      </c>
      <c r="U215" s="15" t="s">
        <v>1355</v>
      </c>
      <c r="V215" s="15" t="s">
        <v>1356</v>
      </c>
      <c r="W215" s="15" t="s">
        <v>1357</v>
      </c>
      <c r="X215" s="15" t="s">
        <v>1358</v>
      </c>
      <c r="Y215" s="15" t="s">
        <v>1359</v>
      </c>
      <c r="Z215" s="15" t="s">
        <v>1360</v>
      </c>
      <c r="AA215" s="15" t="s">
        <v>1361</v>
      </c>
      <c r="AB215" s="15" t="s">
        <v>1362</v>
      </c>
      <c r="AC215" s="15" t="s">
        <v>1363</v>
      </c>
      <c r="AD215" s="15" t="s">
        <v>1364</v>
      </c>
      <c r="AE215" s="15" t="s">
        <v>1365</v>
      </c>
    </row>
    <row r="216" spans="1:73">
      <c r="A216" s="15">
        <v>2095</v>
      </c>
      <c r="B216" s="15" t="s">
        <v>1323</v>
      </c>
      <c r="C216" s="15" t="s">
        <v>1366</v>
      </c>
      <c r="D216" s="15" t="s">
        <v>1367</v>
      </c>
      <c r="E216" s="15">
        <v>2016</v>
      </c>
      <c r="F216" s="15" t="s">
        <v>1368</v>
      </c>
      <c r="G216" s="16" t="s">
        <v>1369</v>
      </c>
      <c r="H216" s="16" t="s">
        <v>1369</v>
      </c>
      <c r="I216" s="16" t="s">
        <v>1369</v>
      </c>
      <c r="J216" s="15">
        <v>2799993</v>
      </c>
      <c r="K216" s="15">
        <v>2521417</v>
      </c>
      <c r="L216" s="15">
        <v>100</v>
      </c>
      <c r="M216" s="15">
        <v>469854</v>
      </c>
      <c r="N216" s="15">
        <v>649490</v>
      </c>
      <c r="O216" s="15">
        <v>602522</v>
      </c>
      <c r="P216" s="15">
        <v>894758</v>
      </c>
      <c r="Q216" s="15">
        <v>183369</v>
      </c>
      <c r="R216" s="15">
        <v>300000</v>
      </c>
      <c r="S216" s="15">
        <v>731053</v>
      </c>
      <c r="T216" s="15">
        <v>461869</v>
      </c>
      <c r="U216" s="15">
        <v>295752</v>
      </c>
      <c r="V216" s="15">
        <v>127414</v>
      </c>
      <c r="W216" s="15">
        <v>278288</v>
      </c>
      <c r="X216" s="15">
        <v>605621</v>
      </c>
      <c r="Y216" s="15">
        <v>1145698</v>
      </c>
      <c r="Z216" s="15">
        <v>461869</v>
      </c>
      <c r="AA216" s="15">
        <v>300000</v>
      </c>
      <c r="AB216" s="15">
        <v>11174</v>
      </c>
      <c r="AC216" s="15">
        <v>19746</v>
      </c>
      <c r="AD216" s="15">
        <v>576</v>
      </c>
      <c r="AE216" s="15">
        <v>582354</v>
      </c>
    </row>
    <row r="217" spans="1:73">
      <c r="A217" s="16" t="s">
        <v>9</v>
      </c>
    </row>
    <row r="218" spans="1:73">
      <c r="J218" s="15" t="s">
        <v>1370</v>
      </c>
      <c r="K218" s="15" t="s">
        <v>1371</v>
      </c>
      <c r="L218" s="15" t="s">
        <v>1372</v>
      </c>
      <c r="M218" s="15" t="s">
        <v>1373</v>
      </c>
      <c r="N218" s="15" t="s">
        <v>1374</v>
      </c>
      <c r="O218" s="15" t="s">
        <v>1375</v>
      </c>
      <c r="P218" s="15" t="s">
        <v>1376</v>
      </c>
      <c r="Q218" s="15" t="s">
        <v>1377</v>
      </c>
      <c r="R218" s="15" t="s">
        <v>1378</v>
      </c>
      <c r="S218" s="15" t="s">
        <v>1379</v>
      </c>
      <c r="T218" s="15" t="s">
        <v>1380</v>
      </c>
      <c r="U218" s="15" t="s">
        <v>1381</v>
      </c>
      <c r="V218" s="15" t="s">
        <v>1382</v>
      </c>
      <c r="W218" s="15" t="s">
        <v>1383</v>
      </c>
      <c r="X218" s="15" t="s">
        <v>1384</v>
      </c>
      <c r="Y218" s="15" t="s">
        <v>1385</v>
      </c>
      <c r="Z218" s="15" t="s">
        <v>1386</v>
      </c>
      <c r="AA218" s="15" t="s">
        <v>1387</v>
      </c>
      <c r="AB218" s="15" t="s">
        <v>1388</v>
      </c>
      <c r="AC218" s="15" t="s">
        <v>1389</v>
      </c>
      <c r="AD218" s="15" t="s">
        <v>1390</v>
      </c>
      <c r="AE218" s="15" t="s">
        <v>1391</v>
      </c>
      <c r="AF218" s="15" t="s">
        <v>1392</v>
      </c>
      <c r="AG218" s="15" t="s">
        <v>1393</v>
      </c>
      <c r="AH218" s="15" t="s">
        <v>1394</v>
      </c>
      <c r="AI218" s="15" t="s">
        <v>1395</v>
      </c>
      <c r="AJ218" s="15" t="s">
        <v>1396</v>
      </c>
      <c r="AK218" s="15" t="s">
        <v>1397</v>
      </c>
      <c r="AL218" s="15" t="s">
        <v>1398</v>
      </c>
      <c r="AM218" s="15" t="s">
        <v>1399</v>
      </c>
      <c r="AN218" s="15" t="s">
        <v>1400</v>
      </c>
      <c r="AO218" s="15" t="s">
        <v>1401</v>
      </c>
      <c r="AP218" s="15" t="s">
        <v>1402</v>
      </c>
      <c r="AQ218" s="15" t="s">
        <v>1403</v>
      </c>
      <c r="AR218" s="15" t="s">
        <v>1404</v>
      </c>
      <c r="AS218" s="15" t="s">
        <v>1405</v>
      </c>
      <c r="AT218" s="15" t="s">
        <v>1406</v>
      </c>
      <c r="AU218" s="15" t="s">
        <v>1407</v>
      </c>
      <c r="AV218" s="15" t="s">
        <v>1408</v>
      </c>
      <c r="AW218" s="15" t="s">
        <v>1409</v>
      </c>
      <c r="AX218" s="15" t="s">
        <v>1410</v>
      </c>
      <c r="AY218" s="15" t="s">
        <v>1411</v>
      </c>
      <c r="AZ218" s="15" t="s">
        <v>1412</v>
      </c>
      <c r="BA218" s="15" t="s">
        <v>1413</v>
      </c>
      <c r="BB218" s="15" t="s">
        <v>1414</v>
      </c>
      <c r="BC218" s="15" t="s">
        <v>1415</v>
      </c>
      <c r="BD218" s="15" t="s">
        <v>1416</v>
      </c>
      <c r="BE218" s="15" t="s">
        <v>1417</v>
      </c>
      <c r="BF218" s="15" t="s">
        <v>1418</v>
      </c>
      <c r="BG218" s="15" t="s">
        <v>1419</v>
      </c>
      <c r="BH218" s="15" t="s">
        <v>1420</v>
      </c>
      <c r="BI218" s="15" t="s">
        <v>1337</v>
      </c>
      <c r="BJ218" s="15" t="s">
        <v>1421</v>
      </c>
      <c r="BK218" s="15" t="s">
        <v>1317</v>
      </c>
      <c r="BL218" s="15" t="s">
        <v>1318</v>
      </c>
      <c r="BM218" s="15" t="s">
        <v>1319</v>
      </c>
      <c r="BN218" s="15" t="s">
        <v>1320</v>
      </c>
      <c r="BO218" s="15" t="s">
        <v>1351</v>
      </c>
      <c r="BP218" s="15" t="s">
        <v>1422</v>
      </c>
      <c r="BQ218" s="15" t="s">
        <v>1423</v>
      </c>
      <c r="BR218" s="15" t="s">
        <v>1424</v>
      </c>
      <c r="BS218" s="15" t="s">
        <v>1425</v>
      </c>
      <c r="BT218" s="15" t="s">
        <v>1426</v>
      </c>
      <c r="BU218" s="15" t="s">
        <v>1427</v>
      </c>
    </row>
    <row r="219" spans="1:73">
      <c r="A219" s="15">
        <v>2096</v>
      </c>
      <c r="B219" s="15" t="s">
        <v>1323</v>
      </c>
      <c r="C219" s="15" t="s">
        <v>1428</v>
      </c>
      <c r="D219" s="15" t="s">
        <v>1429</v>
      </c>
      <c r="E219" s="15">
        <v>2016</v>
      </c>
      <c r="F219" s="15" t="s">
        <v>1430</v>
      </c>
      <c r="G219" s="16" t="s">
        <v>1431</v>
      </c>
      <c r="H219" s="16" t="s">
        <v>1431</v>
      </c>
      <c r="I219" s="16" t="s">
        <v>1431</v>
      </c>
      <c r="J219" s="15">
        <v>1</v>
      </c>
      <c r="K219" s="15">
        <v>52</v>
      </c>
      <c r="L219" s="15">
        <v>1</v>
      </c>
      <c r="M219" s="15">
        <v>1</v>
      </c>
      <c r="N219" s="15">
        <v>1</v>
      </c>
      <c r="O219" s="15">
        <v>1</v>
      </c>
      <c r="P219" s="15">
        <v>1</v>
      </c>
      <c r="Q219" s="15">
        <v>1</v>
      </c>
      <c r="R219" s="15">
        <v>1</v>
      </c>
      <c r="S219" s="15">
        <v>10</v>
      </c>
      <c r="T219" s="15">
        <v>1</v>
      </c>
      <c r="U219" s="15">
        <v>1</v>
      </c>
      <c r="V219" s="15">
        <v>1</v>
      </c>
      <c r="W219" s="15">
        <v>1</v>
      </c>
      <c r="X219" s="15">
        <v>1</v>
      </c>
      <c r="Y219" s="15">
        <v>1</v>
      </c>
      <c r="Z219" s="15">
        <v>1</v>
      </c>
      <c r="AA219" s="15">
        <v>1</v>
      </c>
      <c r="AB219" s="15">
        <v>1</v>
      </c>
      <c r="AC219" s="15">
        <v>1</v>
      </c>
      <c r="AD219" s="15">
        <v>1</v>
      </c>
      <c r="AE219" s="15">
        <v>1</v>
      </c>
      <c r="AF219" s="15">
        <v>1</v>
      </c>
      <c r="AG219" s="15">
        <v>1</v>
      </c>
      <c r="AH219" s="15">
        <v>16</v>
      </c>
      <c r="AI219" s="15">
        <v>1</v>
      </c>
      <c r="AJ219" s="15">
        <v>1</v>
      </c>
      <c r="AK219" s="15">
        <v>1</v>
      </c>
      <c r="AL219" s="15">
        <v>5</v>
      </c>
      <c r="AM219" s="15">
        <v>1</v>
      </c>
      <c r="AN219" s="15">
        <v>1</v>
      </c>
      <c r="AO219" s="15">
        <v>3</v>
      </c>
      <c r="AP219" s="15">
        <v>258136</v>
      </c>
      <c r="AQ219" s="15">
        <v>55606</v>
      </c>
      <c r="AR219" s="15">
        <v>258136</v>
      </c>
      <c r="AS219" s="15">
        <v>20134</v>
      </c>
      <c r="AT219" s="15">
        <v>4337</v>
      </c>
      <c r="AU219" s="15">
        <v>20134</v>
      </c>
      <c r="AV219" s="15">
        <v>1</v>
      </c>
      <c r="AW219" s="15">
        <v>52346</v>
      </c>
      <c r="AX219" s="15">
        <v>8723</v>
      </c>
      <c r="AY219" s="15">
        <v>52346</v>
      </c>
      <c r="AZ219" s="15">
        <v>4082</v>
      </c>
      <c r="BA219" s="15">
        <v>680</v>
      </c>
      <c r="BB219" s="15">
        <v>4082</v>
      </c>
      <c r="BC219" s="15">
        <v>1</v>
      </c>
      <c r="BD219" s="15">
        <v>1</v>
      </c>
      <c r="BE219" s="15">
        <v>1</v>
      </c>
      <c r="BF219" s="15">
        <v>1</v>
      </c>
      <c r="BG219" s="15">
        <v>2</v>
      </c>
      <c r="BH219" s="15">
        <v>971820</v>
      </c>
      <c r="BI219" s="15">
        <v>971816</v>
      </c>
      <c r="BJ219" s="15">
        <v>100</v>
      </c>
      <c r="BK219" s="15">
        <v>177113</v>
      </c>
      <c r="BL219" s="15">
        <v>105588</v>
      </c>
      <c r="BM219" s="15">
        <v>64624</v>
      </c>
      <c r="BN219" s="15">
        <v>299677</v>
      </c>
      <c r="BO219" s="15">
        <v>90000</v>
      </c>
      <c r="BP219" s="15">
        <v>242995</v>
      </c>
      <c r="BQ219" s="15">
        <v>-8177</v>
      </c>
      <c r="BR219" s="15">
        <v>488008</v>
      </c>
      <c r="BS219" s="15">
        <v>483814</v>
      </c>
      <c r="BT219" s="15">
        <v>284816</v>
      </c>
      <c r="BU219" s="15">
        <v>687000</v>
      </c>
    </row>
    <row r="220" spans="1:73">
      <c r="A220" s="16" t="s">
        <v>9</v>
      </c>
      <c r="L220" s="15" t="s">
        <v>1432</v>
      </c>
      <c r="AO220" s="15" t="s">
        <v>1433</v>
      </c>
      <c r="AV220" s="15" t="s">
        <v>1434</v>
      </c>
      <c r="AW220" s="15" t="s">
        <v>1435</v>
      </c>
      <c r="AX220" s="15" t="s">
        <v>1435</v>
      </c>
      <c r="AY220" s="15" t="s">
        <v>1435</v>
      </c>
      <c r="AZ220" s="15" t="s">
        <v>1435</v>
      </c>
      <c r="BA220" s="15" t="s">
        <v>1435</v>
      </c>
      <c r="BB220" s="15" t="s">
        <v>1435</v>
      </c>
      <c r="BF220" s="15" t="s">
        <v>1436</v>
      </c>
    </row>
    <row r="221" spans="1:73">
      <c r="J221" s="15" t="s">
        <v>37</v>
      </c>
      <c r="K221" s="15" t="s">
        <v>1437</v>
      </c>
      <c r="L221" s="15" t="s">
        <v>1438</v>
      </c>
      <c r="M221" s="15" t="s">
        <v>1317</v>
      </c>
      <c r="N221" s="15" t="s">
        <v>1318</v>
      </c>
    </row>
    <row r="222" spans="1:73">
      <c r="A222" s="15">
        <v>2097</v>
      </c>
      <c r="B222" s="15" t="s">
        <v>1323</v>
      </c>
      <c r="C222" s="15" t="s">
        <v>1439</v>
      </c>
      <c r="D222" s="15" t="s">
        <v>1440</v>
      </c>
      <c r="E222" s="15">
        <v>2016</v>
      </c>
      <c r="F222" s="15" t="s">
        <v>1441</v>
      </c>
      <c r="G222" s="16" t="s">
        <v>1442</v>
      </c>
      <c r="H222" s="16" t="s">
        <v>1442</v>
      </c>
      <c r="I222" s="16" t="s">
        <v>1442</v>
      </c>
      <c r="J222" s="15">
        <v>580506</v>
      </c>
      <c r="K222" s="15">
        <v>20</v>
      </c>
      <c r="L222" s="15">
        <v>80</v>
      </c>
      <c r="M222" s="15">
        <v>313149</v>
      </c>
      <c r="N222" s="15">
        <v>267357</v>
      </c>
    </row>
    <row r="223" spans="1:73">
      <c r="A223" s="16" t="s">
        <v>9</v>
      </c>
    </row>
    <row r="224" spans="1:73">
      <c r="J224" s="16" t="s">
        <v>28</v>
      </c>
      <c r="K224" s="16" t="s">
        <v>29</v>
      </c>
      <c r="L224" s="16" t="s">
        <v>30</v>
      </c>
      <c r="M224" s="16" t="s">
        <v>31</v>
      </c>
      <c r="N224" s="16" t="s">
        <v>32</v>
      </c>
      <c r="O224" s="16" t="s">
        <v>33</v>
      </c>
      <c r="P224" s="16" t="s">
        <v>34</v>
      </c>
      <c r="Q224" s="16" t="s">
        <v>35</v>
      </c>
      <c r="R224" s="16" t="s">
        <v>36</v>
      </c>
      <c r="S224" s="16" t="s">
        <v>37</v>
      </c>
      <c r="T224" s="16" t="s">
        <v>38</v>
      </c>
      <c r="U224" s="16" t="s">
        <v>39</v>
      </c>
      <c r="V224" s="16" t="s">
        <v>40</v>
      </c>
      <c r="W224" s="16" t="s">
        <v>41</v>
      </c>
      <c r="X224" s="16"/>
      <c r="Y224" s="16"/>
      <c r="Z224" s="16"/>
      <c r="AA224" s="16"/>
      <c r="AB224" s="16"/>
      <c r="AC224" s="16"/>
      <c r="AD224" s="16"/>
      <c r="AE224" s="16"/>
      <c r="AF224" s="16"/>
      <c r="AG224" s="16"/>
      <c r="AH224" s="16"/>
      <c r="AI224" s="16"/>
      <c r="AJ224" s="16"/>
      <c r="AK224" s="16"/>
      <c r="AL224" s="16"/>
      <c r="AM224" s="16"/>
      <c r="AN224" s="16"/>
      <c r="AO224" s="16"/>
    </row>
    <row r="225" spans="1:109">
      <c r="A225" s="16">
        <v>2098</v>
      </c>
      <c r="B225" s="15" t="s">
        <v>42</v>
      </c>
      <c r="C225" s="16" t="s">
        <v>43</v>
      </c>
      <c r="D225" s="16" t="s">
        <v>44</v>
      </c>
      <c r="E225" s="23">
        <v>2015</v>
      </c>
      <c r="F225" s="16" t="s">
        <v>45</v>
      </c>
      <c r="G225" s="16" t="s">
        <v>6571</v>
      </c>
      <c r="H225" s="16" t="s">
        <v>6571</v>
      </c>
      <c r="I225" s="16" t="s">
        <v>6567</v>
      </c>
      <c r="J225" s="24">
        <v>12</v>
      </c>
      <c r="K225" s="16">
        <v>1</v>
      </c>
      <c r="L225" s="16">
        <v>1</v>
      </c>
      <c r="M225" s="16">
        <v>1</v>
      </c>
      <c r="N225" s="16">
        <v>1</v>
      </c>
      <c r="O225" s="16">
        <v>17</v>
      </c>
      <c r="P225" s="16">
        <v>11</v>
      </c>
      <c r="Q225" s="16">
        <v>7</v>
      </c>
      <c r="R225" s="16">
        <v>1</v>
      </c>
      <c r="S225" s="16">
        <v>12000000</v>
      </c>
      <c r="T225" s="16">
        <v>3500000</v>
      </c>
      <c r="U225" s="16">
        <v>1012000</v>
      </c>
      <c r="V225" s="16">
        <v>978</v>
      </c>
      <c r="W225" s="16">
        <v>54552</v>
      </c>
      <c r="X225" s="16"/>
      <c r="Y225" s="24"/>
      <c r="Z225" s="24"/>
      <c r="AA225" s="24"/>
      <c r="AB225" s="16"/>
      <c r="AC225" s="16"/>
      <c r="AD225" s="16"/>
      <c r="AE225" s="16"/>
      <c r="AF225" s="16"/>
      <c r="AG225" s="16"/>
      <c r="AH225" s="16"/>
      <c r="AI225" s="16"/>
      <c r="AJ225" s="16"/>
      <c r="AK225" s="16"/>
      <c r="AL225" s="16"/>
      <c r="AM225" s="16"/>
      <c r="AN225" s="16"/>
      <c r="AO225" s="24"/>
    </row>
    <row r="226" spans="1:109">
      <c r="A226" s="16" t="s">
        <v>9</v>
      </c>
      <c r="C226" s="16"/>
      <c r="D226" s="16"/>
      <c r="E226" s="16"/>
      <c r="F226" s="16"/>
      <c r="G226" s="16"/>
      <c r="H226" s="16"/>
      <c r="I226" s="16"/>
      <c r="J226" s="16"/>
      <c r="K226" s="16"/>
      <c r="L226" s="16"/>
      <c r="M226" s="16"/>
      <c r="N226" s="16"/>
      <c r="O226" s="16"/>
      <c r="P226" s="16"/>
      <c r="Q226" s="16"/>
      <c r="R226" s="16"/>
      <c r="S226" s="16"/>
      <c r="T226" s="16"/>
      <c r="U226" s="16"/>
      <c r="V226" s="16"/>
      <c r="W226" s="16"/>
      <c r="X226" s="16"/>
      <c r="Z226" s="16"/>
      <c r="AA226" s="16"/>
      <c r="AB226" s="16"/>
      <c r="AC226" s="16"/>
      <c r="AD226" s="16"/>
      <c r="AE226" s="16"/>
      <c r="AF226" s="16"/>
      <c r="AG226" s="16"/>
      <c r="AH226" s="16"/>
      <c r="AI226" s="16"/>
      <c r="AJ226" s="16"/>
    </row>
    <row r="227" spans="1:109">
      <c r="C227" s="16"/>
      <c r="D227" s="16"/>
      <c r="E227" s="16"/>
      <c r="F227" s="16"/>
      <c r="G227" s="16"/>
      <c r="H227" s="16"/>
      <c r="I227" s="16"/>
      <c r="J227" s="16" t="s">
        <v>46</v>
      </c>
      <c r="K227" s="15" t="s">
        <v>47</v>
      </c>
      <c r="L227" s="16" t="s">
        <v>48</v>
      </c>
      <c r="M227" s="16" t="s">
        <v>49</v>
      </c>
      <c r="N227" s="16" t="s">
        <v>50</v>
      </c>
      <c r="O227" s="16" t="s">
        <v>51</v>
      </c>
      <c r="P227" s="16" t="s">
        <v>52</v>
      </c>
      <c r="Q227" s="16" t="s">
        <v>53</v>
      </c>
      <c r="R227" s="16" t="s">
        <v>54</v>
      </c>
      <c r="S227" s="16" t="s">
        <v>55</v>
      </c>
      <c r="T227" s="16" t="s">
        <v>56</v>
      </c>
      <c r="U227" s="16" t="s">
        <v>57</v>
      </c>
      <c r="V227" s="16" t="s">
        <v>58</v>
      </c>
      <c r="W227" s="16" t="s">
        <v>59</v>
      </c>
      <c r="X227" s="16" t="s">
        <v>60</v>
      </c>
      <c r="Y227" s="16" t="s">
        <v>61</v>
      </c>
      <c r="Z227" s="16" t="s">
        <v>62</v>
      </c>
      <c r="AA227" s="16" t="s">
        <v>63</v>
      </c>
      <c r="AB227" s="16" t="s">
        <v>64</v>
      </c>
      <c r="AC227" s="16" t="s">
        <v>65</v>
      </c>
      <c r="AD227" s="16" t="s">
        <v>66</v>
      </c>
      <c r="AE227" s="16" t="s">
        <v>67</v>
      </c>
      <c r="AF227" s="16" t="s">
        <v>68</v>
      </c>
      <c r="AG227" s="16" t="s">
        <v>69</v>
      </c>
      <c r="AH227" s="16" t="s">
        <v>70</v>
      </c>
      <c r="AI227" s="16" t="s">
        <v>71</v>
      </c>
      <c r="AJ227" s="16" t="s">
        <v>72</v>
      </c>
      <c r="AK227" s="16" t="s">
        <v>73</v>
      </c>
      <c r="AL227" s="16" t="s">
        <v>37</v>
      </c>
      <c r="AM227" s="16"/>
      <c r="AN227" s="16"/>
      <c r="AO227" s="16"/>
      <c r="AP227" s="16"/>
      <c r="AQ227" s="16"/>
      <c r="AR227" s="16"/>
      <c r="AS227" s="16"/>
      <c r="AT227" s="16"/>
      <c r="AU227" s="16"/>
      <c r="AV227" s="16"/>
      <c r="AW227" s="16"/>
      <c r="AX227" s="16"/>
      <c r="AY227" s="16"/>
      <c r="AZ227" s="16"/>
      <c r="BA227" s="16"/>
      <c r="BB227" s="16"/>
      <c r="BC227" s="16"/>
      <c r="BD227" s="16"/>
      <c r="BE227" s="16"/>
      <c r="BF227" s="22"/>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row>
    <row r="228" spans="1:109">
      <c r="A228" s="16">
        <v>2099</v>
      </c>
      <c r="B228" s="15" t="s">
        <v>42</v>
      </c>
      <c r="C228" s="16" t="s">
        <v>74</v>
      </c>
      <c r="D228" s="16" t="s">
        <v>75</v>
      </c>
      <c r="E228" s="23">
        <v>2015</v>
      </c>
      <c r="F228" s="16" t="s">
        <v>76</v>
      </c>
      <c r="G228" s="16" t="s">
        <v>77</v>
      </c>
      <c r="H228" s="16" t="s">
        <v>77</v>
      </c>
      <c r="I228" s="16" t="s">
        <v>6568</v>
      </c>
      <c r="J228" s="16">
        <v>4</v>
      </c>
      <c r="K228" s="15">
        <v>1</v>
      </c>
      <c r="L228" s="16">
        <v>8</v>
      </c>
      <c r="M228" s="16">
        <v>4</v>
      </c>
      <c r="N228" s="16">
        <v>4</v>
      </c>
      <c r="O228" s="16">
        <v>1</v>
      </c>
      <c r="P228" s="16">
        <v>1</v>
      </c>
      <c r="Q228" s="16">
        <v>1</v>
      </c>
      <c r="R228" s="16">
        <v>1</v>
      </c>
      <c r="S228" s="16">
        <v>1</v>
      </c>
      <c r="T228" s="16">
        <v>1</v>
      </c>
      <c r="U228" s="16">
        <v>42</v>
      </c>
      <c r="V228" s="16">
        <v>76</v>
      </c>
      <c r="W228" s="16">
        <v>30</v>
      </c>
      <c r="X228" s="16">
        <v>80000</v>
      </c>
      <c r="Y228" s="16">
        <v>104</v>
      </c>
      <c r="Z228" s="16">
        <v>62</v>
      </c>
      <c r="AA228" s="16">
        <v>3</v>
      </c>
      <c r="AB228" s="16">
        <v>3650</v>
      </c>
      <c r="AC228" s="16">
        <v>14399</v>
      </c>
      <c r="AD228" s="16">
        <v>10</v>
      </c>
      <c r="AE228" s="16">
        <v>48</v>
      </c>
      <c r="AF228" s="16">
        <v>4</v>
      </c>
      <c r="AG228" s="16">
        <v>27</v>
      </c>
      <c r="AH228" s="23">
        <v>99</v>
      </c>
      <c r="AI228" s="16">
        <v>90</v>
      </c>
      <c r="AJ228" s="16">
        <v>497</v>
      </c>
      <c r="AK228" s="16">
        <v>5</v>
      </c>
      <c r="AL228" s="24">
        <v>4500000</v>
      </c>
      <c r="AM228" s="16"/>
      <c r="AN228" s="16"/>
      <c r="AO228" s="16"/>
      <c r="AP228" s="16"/>
      <c r="AQ228" s="16"/>
      <c r="AR228" s="16"/>
      <c r="AS228" s="16"/>
      <c r="AT228" s="16"/>
      <c r="AU228" s="16"/>
      <c r="AV228" s="16"/>
      <c r="AW228" s="16"/>
      <c r="AX228" s="16"/>
      <c r="AY228" s="16"/>
      <c r="AZ228" s="16"/>
      <c r="BA228" s="16"/>
      <c r="BB228" s="16"/>
      <c r="BC228" s="16"/>
      <c r="BD228" s="16"/>
      <c r="BE228" s="16"/>
      <c r="BF228" s="22"/>
      <c r="BG228" s="16"/>
      <c r="BH228" s="16"/>
      <c r="BI228" s="16"/>
      <c r="BJ228" s="16"/>
      <c r="BK228" s="16"/>
      <c r="BL228" s="16"/>
      <c r="BM228" s="16"/>
      <c r="BN228" s="16"/>
      <c r="BO228" s="16"/>
      <c r="BP228" s="16"/>
      <c r="BQ228" s="16"/>
      <c r="BR228" s="16"/>
      <c r="BS228" s="16"/>
      <c r="BT228" s="16"/>
      <c r="BU228" s="16"/>
      <c r="BV228" s="16"/>
      <c r="BW228" s="16"/>
      <c r="BX228" s="16"/>
      <c r="BY228" s="24"/>
      <c r="BZ228" s="24"/>
      <c r="CA228" s="16"/>
      <c r="CB228" s="16"/>
      <c r="CC228" s="16"/>
      <c r="CD228" s="16"/>
      <c r="CE228" s="16"/>
      <c r="CF228" s="16"/>
      <c r="CG228" s="24"/>
      <c r="CH228" s="16"/>
      <c r="CI228" s="16"/>
      <c r="CJ228" s="50"/>
      <c r="CK228" s="16"/>
      <c r="CL228" s="16"/>
      <c r="CM228" s="24"/>
      <c r="CN228" s="16"/>
      <c r="CO228" s="24"/>
      <c r="CP228" s="24"/>
      <c r="CQ228" s="24"/>
      <c r="CR228" s="24"/>
      <c r="CS228" s="16"/>
      <c r="CT228" s="16"/>
      <c r="CU228" s="16"/>
      <c r="CV228" s="16"/>
      <c r="CW228" s="16"/>
      <c r="CX228" s="16"/>
      <c r="CY228" s="16"/>
      <c r="CZ228" s="16"/>
      <c r="DA228" s="16"/>
      <c r="DB228" s="16"/>
      <c r="DC228" s="16"/>
      <c r="DD228" s="16"/>
      <c r="DE228" s="16"/>
    </row>
    <row r="229" spans="1:109">
      <c r="A229" s="16" t="s">
        <v>9</v>
      </c>
      <c r="C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row>
    <row r="230" spans="1:109">
      <c r="C230" s="16"/>
      <c r="D230" s="16"/>
      <c r="E230" s="16"/>
      <c r="F230" s="16"/>
      <c r="G230" s="16"/>
      <c r="H230" s="16"/>
      <c r="I230" s="16"/>
      <c r="J230" s="16" t="s">
        <v>37</v>
      </c>
      <c r="K230" s="15" t="s">
        <v>78</v>
      </c>
      <c r="L230" s="15" t="s">
        <v>79</v>
      </c>
      <c r="M230" s="16"/>
      <c r="N230" s="16"/>
      <c r="O230" s="16"/>
      <c r="P230" s="16"/>
      <c r="Q230" s="16"/>
      <c r="R230" s="16"/>
      <c r="S230" s="16"/>
      <c r="T230" s="16"/>
      <c r="V230" s="16"/>
      <c r="X230" s="16"/>
      <c r="Y230" s="16"/>
      <c r="Z230" s="16"/>
      <c r="AA230" s="16"/>
      <c r="AB230" s="16"/>
      <c r="AC230" s="16"/>
      <c r="AD230" s="16"/>
      <c r="AE230" s="16"/>
      <c r="AF230" s="16"/>
      <c r="AG230" s="16"/>
      <c r="AH230" s="16"/>
      <c r="AI230" s="16"/>
      <c r="AJ230" s="16"/>
      <c r="AK230" s="16"/>
    </row>
    <row r="231" spans="1:109">
      <c r="A231" s="16">
        <v>2100</v>
      </c>
      <c r="B231" s="15" t="s">
        <v>42</v>
      </c>
      <c r="C231" s="16" t="s">
        <v>80</v>
      </c>
      <c r="D231" s="16" t="s">
        <v>81</v>
      </c>
      <c r="E231" s="23">
        <v>2016</v>
      </c>
      <c r="F231" s="16" t="s">
        <v>82</v>
      </c>
      <c r="G231" s="16"/>
      <c r="H231" s="16"/>
      <c r="I231" s="16" t="s">
        <v>6569</v>
      </c>
      <c r="J231" s="16">
        <v>6507837</v>
      </c>
      <c r="K231" s="15">
        <v>7837</v>
      </c>
      <c r="L231" s="15">
        <v>6500000</v>
      </c>
      <c r="M231" s="16"/>
      <c r="N231" s="16"/>
      <c r="O231" s="16"/>
      <c r="P231" s="16"/>
      <c r="Q231" s="16"/>
      <c r="R231" s="16"/>
      <c r="S231" s="16"/>
      <c r="T231" s="16"/>
      <c r="V231" s="16"/>
      <c r="X231" s="16"/>
      <c r="Y231" s="16"/>
      <c r="Z231" s="16"/>
      <c r="AA231" s="16"/>
      <c r="AB231" s="16"/>
      <c r="AC231" s="16"/>
      <c r="AD231" s="16"/>
      <c r="AE231" s="16"/>
      <c r="AF231" s="16"/>
      <c r="AG231" s="16"/>
      <c r="AH231" s="16"/>
      <c r="AI231" s="16"/>
      <c r="AJ231" s="16"/>
      <c r="AK231" s="16"/>
    </row>
    <row r="232" spans="1:109">
      <c r="A232" s="16" t="s">
        <v>9</v>
      </c>
      <c r="C232" s="16"/>
      <c r="D232" s="16"/>
      <c r="E232" s="16"/>
      <c r="F232" s="16"/>
      <c r="G232" s="16"/>
      <c r="H232" s="16"/>
      <c r="I232" s="16"/>
      <c r="J232" s="16"/>
      <c r="K232" s="16"/>
      <c r="M232" s="16"/>
      <c r="N232" s="16"/>
      <c r="O232" s="16"/>
      <c r="P232" s="16"/>
      <c r="Q232" s="16"/>
      <c r="R232" s="16"/>
      <c r="S232" s="16"/>
      <c r="T232" s="16"/>
      <c r="V232" s="16"/>
      <c r="W232" s="16"/>
      <c r="X232" s="16"/>
      <c r="Y232" s="16"/>
      <c r="Z232" s="16"/>
      <c r="AA232" s="16"/>
      <c r="AB232" s="16"/>
      <c r="AC232" s="16"/>
      <c r="AD232" s="16"/>
      <c r="AE232" s="16"/>
      <c r="AF232" s="16"/>
      <c r="AG232" s="16"/>
      <c r="AH232" s="16"/>
      <c r="AI232" s="16"/>
      <c r="AJ232" s="16"/>
      <c r="AK232" s="16"/>
    </row>
    <row r="233" spans="1:109">
      <c r="C233" s="16"/>
      <c r="D233" s="16"/>
      <c r="E233" s="16"/>
      <c r="F233" s="16"/>
      <c r="G233" s="16"/>
      <c r="H233" s="16"/>
      <c r="I233" s="16"/>
      <c r="J233" s="15" t="s">
        <v>37</v>
      </c>
      <c r="M233" s="16"/>
    </row>
    <row r="234" spans="1:109">
      <c r="A234" s="16">
        <v>2101</v>
      </c>
      <c r="B234" s="15" t="s">
        <v>42</v>
      </c>
      <c r="C234" s="15" t="s">
        <v>83</v>
      </c>
      <c r="D234" s="15" t="s">
        <v>84</v>
      </c>
      <c r="E234" s="51">
        <v>2016</v>
      </c>
      <c r="F234" s="51" t="s">
        <v>85</v>
      </c>
      <c r="I234" s="16" t="s">
        <v>6570</v>
      </c>
      <c r="J234" s="25">
        <v>800000</v>
      </c>
      <c r="K234" s="25"/>
      <c r="M234" s="25"/>
    </row>
    <row r="235" spans="1:109">
      <c r="A235" s="16" t="s">
        <v>9</v>
      </c>
    </row>
    <row r="236" spans="1:109" s="11" customFormat="1">
      <c r="P236" s="107"/>
      <c r="Q236" s="107"/>
    </row>
    <row r="237" spans="1:109" s="11" customFormat="1">
      <c r="A237" s="11">
        <v>2103</v>
      </c>
      <c r="B237" s="11" t="s">
        <v>18</v>
      </c>
      <c r="C237" s="11" t="s">
        <v>6581</v>
      </c>
      <c r="D237" s="11" t="s">
        <v>20</v>
      </c>
      <c r="E237" s="11">
        <v>2014</v>
      </c>
      <c r="F237" s="11" t="s">
        <v>6582</v>
      </c>
      <c r="P237" s="107"/>
      <c r="Q237" s="107"/>
    </row>
    <row r="238" spans="1:109" s="11" customFormat="1">
      <c r="A238" s="11" t="s">
        <v>9</v>
      </c>
    </row>
    <row r="239" spans="1:109" s="11" customFormat="1">
      <c r="J239" s="11" t="s">
        <v>6583</v>
      </c>
      <c r="K239" s="11" t="s">
        <v>6584</v>
      </c>
      <c r="L239" s="11" t="s">
        <v>6585</v>
      </c>
      <c r="M239" s="11" t="s">
        <v>6586</v>
      </c>
      <c r="N239" s="11" t="s">
        <v>6587</v>
      </c>
      <c r="O239" s="11" t="s">
        <v>6588</v>
      </c>
      <c r="P239" s="11" t="s">
        <v>6589</v>
      </c>
      <c r="Q239" s="11" t="s">
        <v>6590</v>
      </c>
      <c r="R239" s="11" t="s">
        <v>6591</v>
      </c>
      <c r="S239" s="11" t="s">
        <v>6592</v>
      </c>
      <c r="T239" s="11" t="s">
        <v>6593</v>
      </c>
      <c r="U239" s="11" t="s">
        <v>6594</v>
      </c>
      <c r="V239" s="11" t="s">
        <v>6595</v>
      </c>
      <c r="W239" s="11" t="s">
        <v>6596</v>
      </c>
      <c r="X239" s="11" t="s">
        <v>6597</v>
      </c>
      <c r="Y239" s="11" t="s">
        <v>6598</v>
      </c>
      <c r="Z239" s="11" t="s">
        <v>6599</v>
      </c>
      <c r="AA239" s="11" t="s">
        <v>6600</v>
      </c>
      <c r="AB239" s="11" t="s">
        <v>6601</v>
      </c>
      <c r="AC239" s="11" t="s">
        <v>6602</v>
      </c>
      <c r="AD239" s="11" t="s">
        <v>6603</v>
      </c>
      <c r="AE239" s="11" t="s">
        <v>6604</v>
      </c>
      <c r="AF239" s="11" t="s">
        <v>6605</v>
      </c>
      <c r="AG239" s="11" t="s">
        <v>6606</v>
      </c>
      <c r="AH239" s="11" t="s">
        <v>6607</v>
      </c>
      <c r="AI239" s="11" t="s">
        <v>6608</v>
      </c>
      <c r="AJ239" s="11" t="s">
        <v>6609</v>
      </c>
      <c r="AK239" s="11" t="s">
        <v>6610</v>
      </c>
      <c r="AL239" s="11" t="s">
        <v>6611</v>
      </c>
      <c r="AM239" s="11" t="s">
        <v>6612</v>
      </c>
      <c r="AN239" s="11" t="s">
        <v>6613</v>
      </c>
      <c r="AO239" s="11" t="s">
        <v>6614</v>
      </c>
      <c r="AP239" s="11" t="s">
        <v>6615</v>
      </c>
      <c r="AQ239" s="11" t="s">
        <v>6616</v>
      </c>
      <c r="AR239" s="11" t="s">
        <v>6617</v>
      </c>
      <c r="AS239" s="11" t="s">
        <v>6618</v>
      </c>
    </row>
    <row r="240" spans="1:109" s="11" customFormat="1">
      <c r="A240" s="11">
        <v>2105</v>
      </c>
      <c r="B240" s="11" t="s">
        <v>18</v>
      </c>
      <c r="C240" s="11" t="s">
        <v>6619</v>
      </c>
      <c r="D240" s="11" t="s">
        <v>19</v>
      </c>
      <c r="E240" s="11">
        <v>2014</v>
      </c>
      <c r="F240" s="11" t="s">
        <v>6620</v>
      </c>
      <c r="G240" s="11" t="s">
        <v>6621</v>
      </c>
      <c r="H240" s="11" t="s">
        <v>6621</v>
      </c>
      <c r="I240" s="11" t="s">
        <v>6621</v>
      </c>
      <c r="J240" s="11">
        <v>0</v>
      </c>
      <c r="K240" s="13">
        <v>1416448</v>
      </c>
      <c r="L240" s="13">
        <v>23686</v>
      </c>
      <c r="M240" s="13">
        <v>22387</v>
      </c>
      <c r="N240" s="13">
        <v>94742</v>
      </c>
      <c r="O240" s="13">
        <v>89654</v>
      </c>
      <c r="P240" s="11">
        <v>0</v>
      </c>
      <c r="Q240" s="11">
        <v>17</v>
      </c>
      <c r="R240" s="11">
        <v>234</v>
      </c>
      <c r="S240" s="11">
        <v>69.599999999999994</v>
      </c>
      <c r="T240" s="11">
        <v>27.5</v>
      </c>
      <c r="U240" s="11">
        <v>69.599999999999994</v>
      </c>
      <c r="V240" s="11">
        <v>29.9</v>
      </c>
      <c r="W240" s="11">
        <v>100</v>
      </c>
      <c r="X240" s="11">
        <v>30</v>
      </c>
      <c r="Y240" s="11">
        <v>4799</v>
      </c>
      <c r="Z240" s="11">
        <v>973000</v>
      </c>
      <c r="AA240" s="13">
        <v>1903250</v>
      </c>
      <c r="AB240" s="13">
        <v>157904</v>
      </c>
      <c r="AC240" s="13">
        <v>149246</v>
      </c>
      <c r="AD240" s="13">
        <v>631614</v>
      </c>
      <c r="AE240" s="13">
        <v>597696</v>
      </c>
      <c r="AF240" s="11">
        <v>0</v>
      </c>
      <c r="AG240" s="11">
        <v>110</v>
      </c>
      <c r="AH240" s="11">
        <v>16.125</v>
      </c>
      <c r="AI240" s="11">
        <v>22.125</v>
      </c>
      <c r="AJ240" s="11">
        <v>28</v>
      </c>
      <c r="AK240" s="11">
        <v>79.34</v>
      </c>
      <c r="AL240" s="11">
        <v>14</v>
      </c>
      <c r="AM240" s="11">
        <v>4.66</v>
      </c>
      <c r="AN240" s="11">
        <v>2</v>
      </c>
      <c r="AO240" s="11">
        <v>6219650</v>
      </c>
      <c r="AP240" s="11">
        <v>16577223</v>
      </c>
      <c r="AQ240" s="11">
        <v>6460737</v>
      </c>
      <c r="AR240" s="11">
        <v>541003</v>
      </c>
      <c r="AS240" s="11">
        <v>221350</v>
      </c>
    </row>
    <row r="241" spans="1:50" s="11" customFormat="1">
      <c r="A241" s="11" t="s">
        <v>9</v>
      </c>
    </row>
    <row r="242" spans="1:50" s="11" customFormat="1">
      <c r="J242" s="11" t="s">
        <v>6622</v>
      </c>
      <c r="K242" s="11" t="s">
        <v>6623</v>
      </c>
      <c r="L242" s="11" t="s">
        <v>6624</v>
      </c>
      <c r="M242" s="11" t="s">
        <v>6625</v>
      </c>
      <c r="N242" s="11" t="s">
        <v>6626</v>
      </c>
      <c r="O242" s="11" t="s">
        <v>6627</v>
      </c>
      <c r="P242" s="11" t="s">
        <v>6628</v>
      </c>
      <c r="Q242" s="11" t="s">
        <v>6629</v>
      </c>
      <c r="R242" s="11" t="s">
        <v>6630</v>
      </c>
      <c r="S242" s="11" t="s">
        <v>6631</v>
      </c>
      <c r="T242" s="11" t="s">
        <v>6632</v>
      </c>
      <c r="U242" s="11" t="s">
        <v>6633</v>
      </c>
      <c r="V242" s="11" t="s">
        <v>6634</v>
      </c>
      <c r="W242" s="11" t="s">
        <v>6635</v>
      </c>
      <c r="X242" s="11" t="s">
        <v>6636</v>
      </c>
      <c r="Y242" s="11" t="s">
        <v>6636</v>
      </c>
      <c r="Z242" s="11" t="s">
        <v>6637</v>
      </c>
      <c r="AA242" s="11" t="s">
        <v>6638</v>
      </c>
      <c r="AB242" s="11" t="s">
        <v>6639</v>
      </c>
      <c r="AC242" s="11" t="s">
        <v>6640</v>
      </c>
      <c r="AD242" s="11" t="s">
        <v>6641</v>
      </c>
      <c r="AE242" s="11" t="s">
        <v>6642</v>
      </c>
      <c r="AF242" s="11" t="s">
        <v>6643</v>
      </c>
      <c r="AG242" s="11" t="s">
        <v>6644</v>
      </c>
      <c r="AH242" s="11" t="s">
        <v>6614</v>
      </c>
      <c r="AI242" s="11" t="s">
        <v>6616</v>
      </c>
      <c r="AJ242" s="11" t="s">
        <v>6617</v>
      </c>
      <c r="AK242" s="11" t="s">
        <v>6618</v>
      </c>
    </row>
    <row r="243" spans="1:50" s="11" customFormat="1">
      <c r="A243" s="11">
        <v>2106</v>
      </c>
      <c r="B243" s="11" t="s">
        <v>18</v>
      </c>
      <c r="C243" s="11" t="s">
        <v>6645</v>
      </c>
      <c r="D243" s="11" t="s">
        <v>19</v>
      </c>
      <c r="E243" s="11">
        <v>2014</v>
      </c>
      <c r="F243" s="11" t="s">
        <v>6646</v>
      </c>
      <c r="G243" s="11" t="s">
        <v>6647</v>
      </c>
      <c r="H243" s="11" t="s">
        <v>6648</v>
      </c>
      <c r="I243" s="11" t="s">
        <v>6647</v>
      </c>
      <c r="J243" s="11">
        <v>1</v>
      </c>
      <c r="K243" s="11">
        <v>1</v>
      </c>
      <c r="L243" s="13">
        <v>35424</v>
      </c>
      <c r="M243" s="13">
        <v>30200</v>
      </c>
      <c r="N243" s="13">
        <v>72200</v>
      </c>
      <c r="O243" s="13">
        <v>1081360</v>
      </c>
      <c r="P243" s="13">
        <v>1811593</v>
      </c>
      <c r="Q243" s="11">
        <v>720000</v>
      </c>
      <c r="R243" s="11">
        <v>2450</v>
      </c>
      <c r="S243" s="11">
        <v>15275</v>
      </c>
      <c r="T243" s="11">
        <v>172</v>
      </c>
      <c r="U243" s="11">
        <v>500</v>
      </c>
      <c r="V243" s="11" t="s">
        <v>6649</v>
      </c>
      <c r="W243" s="13">
        <v>4063720</v>
      </c>
      <c r="X243" s="13">
        <v>135424</v>
      </c>
      <c r="Y243" s="11">
        <v>431424</v>
      </c>
      <c r="Z243" s="13">
        <v>6056684</v>
      </c>
      <c r="AA243" s="13">
        <v>2582834</v>
      </c>
      <c r="AB243" s="13">
        <v>951883</v>
      </c>
      <c r="AC243" s="11">
        <v>20000</v>
      </c>
      <c r="AD243" s="13">
        <v>14894448</v>
      </c>
      <c r="AE243" s="11">
        <v>99.14</v>
      </c>
      <c r="AF243" s="11">
        <v>70.58</v>
      </c>
      <c r="AG243" s="11">
        <v>29.42</v>
      </c>
      <c r="AH243" s="11">
        <v>5010874</v>
      </c>
      <c r="AI243" s="11">
        <v>4758034</v>
      </c>
      <c r="AJ243" s="11">
        <v>3415791</v>
      </c>
      <c r="AK243" s="11">
        <v>1709749</v>
      </c>
    </row>
    <row r="244" spans="1:50" s="11" customFormat="1">
      <c r="A244" s="11" t="s">
        <v>9</v>
      </c>
    </row>
    <row r="245" spans="1:50" s="11" customFormat="1" ht="16.5" thickBot="1">
      <c r="J245" s="11" t="s">
        <v>6650</v>
      </c>
      <c r="K245" s="11" t="s">
        <v>6651</v>
      </c>
      <c r="L245" s="11" t="s">
        <v>1337</v>
      </c>
      <c r="M245" s="11" t="s">
        <v>6642</v>
      </c>
      <c r="N245" s="11" t="s">
        <v>6652</v>
      </c>
      <c r="O245" s="11" t="s">
        <v>6653</v>
      </c>
      <c r="P245" s="11" t="s">
        <v>6654</v>
      </c>
      <c r="Q245" s="11" t="s">
        <v>6655</v>
      </c>
      <c r="R245" s="11" t="s">
        <v>6656</v>
      </c>
      <c r="S245" s="11" t="s">
        <v>6657</v>
      </c>
      <c r="T245" s="11" t="s">
        <v>6658</v>
      </c>
    </row>
    <row r="246" spans="1:50" s="11" customFormat="1" ht="16.5" thickBot="1">
      <c r="A246" s="11">
        <v>2108</v>
      </c>
      <c r="B246" s="11" t="s">
        <v>18</v>
      </c>
      <c r="C246" s="11" t="s">
        <v>6659</v>
      </c>
      <c r="D246" s="11" t="s">
        <v>21</v>
      </c>
      <c r="E246" s="11">
        <v>2016</v>
      </c>
      <c r="F246" s="11" t="s">
        <v>6660</v>
      </c>
      <c r="G246" s="11" t="s">
        <v>6661</v>
      </c>
      <c r="I246" s="11" t="s">
        <v>6661</v>
      </c>
      <c r="J246" s="11">
        <v>1</v>
      </c>
      <c r="K246" s="11">
        <v>1</v>
      </c>
      <c r="L246" s="11">
        <v>369997</v>
      </c>
      <c r="M246" s="11">
        <v>100</v>
      </c>
      <c r="N246" s="11">
        <v>65</v>
      </c>
      <c r="O246" s="11">
        <v>35</v>
      </c>
      <c r="P246" s="11">
        <v>73132</v>
      </c>
      <c r="Q246" s="11">
        <v>18374</v>
      </c>
      <c r="R246" s="11">
        <v>157827</v>
      </c>
      <c r="S246" s="11">
        <v>114508</v>
      </c>
      <c r="T246" s="11">
        <v>5136</v>
      </c>
      <c r="AO246" s="26"/>
      <c r="AW246" s="27"/>
      <c r="AX246" s="28"/>
    </row>
    <row r="247" spans="1:50" s="11" customFormat="1">
      <c r="A247" s="11" t="s">
        <v>9</v>
      </c>
      <c r="K247" s="112"/>
    </row>
    <row r="248" spans="1:50" s="11" customFormat="1">
      <c r="J248" s="11" t="s">
        <v>6662</v>
      </c>
      <c r="K248" s="11" t="s">
        <v>6663</v>
      </c>
      <c r="L248" s="11" t="s">
        <v>6664</v>
      </c>
      <c r="M248" s="11" t="s">
        <v>6665</v>
      </c>
      <c r="N248" s="11" t="s">
        <v>6666</v>
      </c>
      <c r="O248" s="11" t="s">
        <v>6667</v>
      </c>
      <c r="P248" s="11" t="s">
        <v>6668</v>
      </c>
      <c r="Q248" s="11" t="s">
        <v>6669</v>
      </c>
      <c r="R248" s="11" t="s">
        <v>6670</v>
      </c>
      <c r="S248" s="11" t="s">
        <v>6671</v>
      </c>
      <c r="T248" s="11" t="s">
        <v>6672</v>
      </c>
      <c r="U248" s="11" t="s">
        <v>6673</v>
      </c>
      <c r="V248" s="11" t="s">
        <v>6674</v>
      </c>
      <c r="W248" s="11" t="s">
        <v>6675</v>
      </c>
      <c r="X248" s="11" t="s">
        <v>6641</v>
      </c>
      <c r="Y248" s="11" t="s">
        <v>6642</v>
      </c>
      <c r="Z248" s="11" t="s">
        <v>6676</v>
      </c>
      <c r="AA248" s="11" t="s">
        <v>6677</v>
      </c>
      <c r="AB248" s="11" t="s">
        <v>6678</v>
      </c>
      <c r="AC248" s="11" t="s">
        <v>6679</v>
      </c>
      <c r="AD248" s="11" t="s">
        <v>6680</v>
      </c>
      <c r="AE248" s="11" t="s">
        <v>6681</v>
      </c>
      <c r="AF248" s="11" t="s">
        <v>6682</v>
      </c>
      <c r="AG248" s="11" t="s">
        <v>6615</v>
      </c>
      <c r="AH248" s="11" t="s">
        <v>6616</v>
      </c>
      <c r="AI248" s="11" t="s">
        <v>6617</v>
      </c>
      <c r="AJ248" s="11" t="s">
        <v>6618</v>
      </c>
    </row>
    <row r="249" spans="1:50" s="11" customFormat="1">
      <c r="A249" s="11">
        <v>2109</v>
      </c>
      <c r="B249" s="11" t="s">
        <v>18</v>
      </c>
      <c r="C249" s="11" t="s">
        <v>6683</v>
      </c>
      <c r="D249" s="11" t="s">
        <v>19</v>
      </c>
      <c r="E249" s="11">
        <v>2013</v>
      </c>
      <c r="F249" s="11" t="s">
        <v>6684</v>
      </c>
      <c r="G249" s="11" t="s">
        <v>6685</v>
      </c>
      <c r="H249" s="11" t="s">
        <v>6686</v>
      </c>
      <c r="I249" s="11" t="s">
        <v>6685</v>
      </c>
      <c r="J249" s="11">
        <v>1</v>
      </c>
      <c r="K249" s="11">
        <v>60</v>
      </c>
      <c r="L249" s="11">
        <v>70</v>
      </c>
      <c r="M249" s="15">
        <v>2</v>
      </c>
      <c r="N249" s="15">
        <v>1</v>
      </c>
      <c r="O249" s="15">
        <v>1</v>
      </c>
      <c r="P249" s="15">
        <v>1</v>
      </c>
      <c r="Q249" s="15">
        <v>1</v>
      </c>
      <c r="R249" s="15">
        <v>178137.01</v>
      </c>
      <c r="S249" s="15">
        <v>6798.26</v>
      </c>
      <c r="T249" s="15">
        <v>2560.65</v>
      </c>
      <c r="U249" s="15" t="s">
        <v>6687</v>
      </c>
      <c r="V249" s="15">
        <v>41136.83</v>
      </c>
      <c r="W249" s="15">
        <v>120000</v>
      </c>
      <c r="X249" s="25">
        <v>1235202</v>
      </c>
      <c r="Y249" s="15">
        <v>82.35</v>
      </c>
      <c r="Z249" s="15">
        <v>71</v>
      </c>
      <c r="AA249" s="15">
        <v>10.67</v>
      </c>
      <c r="AB249" s="15">
        <v>6.53</v>
      </c>
      <c r="AC249" s="15">
        <v>6.13</v>
      </c>
      <c r="AD249" s="15">
        <v>2.74</v>
      </c>
      <c r="AE249" s="15">
        <v>1.89</v>
      </c>
      <c r="AF249" s="15">
        <v>1.03</v>
      </c>
      <c r="AG249" s="15">
        <v>55315</v>
      </c>
      <c r="AH249" s="15">
        <v>141352</v>
      </c>
      <c r="AI249" s="15">
        <v>663724</v>
      </c>
      <c r="AJ249" s="15">
        <v>374811</v>
      </c>
    </row>
    <row r="250" spans="1:50" s="11" customFormat="1">
      <c r="A250" s="11" t="s">
        <v>9</v>
      </c>
    </row>
    <row r="251" spans="1:50" s="11" customFormat="1">
      <c r="J251" s="11" t="s">
        <v>6688</v>
      </c>
      <c r="K251" s="11" t="s">
        <v>6651</v>
      </c>
      <c r="L251" s="11" t="s">
        <v>6689</v>
      </c>
      <c r="M251" s="11" t="s">
        <v>6641</v>
      </c>
      <c r="N251" s="11" t="s">
        <v>6642</v>
      </c>
      <c r="O251" s="11" t="s">
        <v>6676</v>
      </c>
      <c r="P251" s="11" t="s">
        <v>6690</v>
      </c>
      <c r="Q251" s="11" t="s">
        <v>6691</v>
      </c>
      <c r="R251" s="11" t="s">
        <v>6656</v>
      </c>
      <c r="S251" s="11" t="s">
        <v>6657</v>
      </c>
      <c r="T251" s="11" t="s">
        <v>6658</v>
      </c>
      <c r="U251" s="11" t="s">
        <v>6692</v>
      </c>
    </row>
    <row r="252" spans="1:50" s="11" customFormat="1">
      <c r="A252" s="11">
        <v>2110</v>
      </c>
      <c r="B252" s="11" t="s">
        <v>18</v>
      </c>
      <c r="C252" s="11" t="s">
        <v>6693</v>
      </c>
      <c r="D252" s="11" t="s">
        <v>23</v>
      </c>
      <c r="E252" s="11">
        <v>2016</v>
      </c>
      <c r="F252" s="11" t="s">
        <v>6694</v>
      </c>
      <c r="G252" s="11" t="s">
        <v>6695</v>
      </c>
      <c r="I252" s="11" t="s">
        <v>6695</v>
      </c>
      <c r="J252" s="11">
        <v>1</v>
      </c>
      <c r="K252" s="11">
        <v>1</v>
      </c>
      <c r="L252" s="11">
        <v>1</v>
      </c>
      <c r="M252" s="13">
        <v>10768320</v>
      </c>
      <c r="N252" s="11">
        <v>99.29</v>
      </c>
      <c r="O252" s="11">
        <v>40</v>
      </c>
      <c r="P252" s="11">
        <v>30</v>
      </c>
      <c r="Q252" s="11">
        <v>30</v>
      </c>
      <c r="R252" s="11">
        <v>2300000</v>
      </c>
      <c r="S252" s="11">
        <v>2400000</v>
      </c>
      <c r="T252" s="11">
        <v>4001506</v>
      </c>
      <c r="U252" s="11">
        <v>2066814</v>
      </c>
    </row>
    <row r="253" spans="1:50" s="11" customFormat="1">
      <c r="A253" s="11" t="s">
        <v>9</v>
      </c>
      <c r="J253" s="15"/>
    </row>
    <row r="254" spans="1:50" s="11" customFormat="1">
      <c r="J254" s="11" t="s">
        <v>6651</v>
      </c>
      <c r="K254" s="11" t="s">
        <v>6641</v>
      </c>
      <c r="L254" s="11" t="s">
        <v>6642</v>
      </c>
      <c r="M254" s="11" t="s">
        <v>6690</v>
      </c>
      <c r="N254" s="11" t="s">
        <v>6656</v>
      </c>
      <c r="O254" s="11" t="s">
        <v>6657</v>
      </c>
      <c r="P254" s="11" t="s">
        <v>6658</v>
      </c>
    </row>
    <row r="255" spans="1:50" s="11" customFormat="1">
      <c r="A255" s="11">
        <v>2112</v>
      </c>
      <c r="B255" s="11" t="s">
        <v>18</v>
      </c>
      <c r="C255" s="11" t="s">
        <v>6696</v>
      </c>
      <c r="D255" s="11" t="s">
        <v>24</v>
      </c>
      <c r="E255" s="11">
        <v>2016</v>
      </c>
      <c r="F255" s="11" t="s">
        <v>6697</v>
      </c>
      <c r="G255" s="11" t="s">
        <v>6698</v>
      </c>
      <c r="I255" s="11" t="s">
        <v>6698</v>
      </c>
      <c r="J255" s="11">
        <v>1</v>
      </c>
      <c r="K255" s="15">
        <v>1396812</v>
      </c>
      <c r="L255" s="15">
        <v>100</v>
      </c>
      <c r="M255" s="15">
        <v>100</v>
      </c>
      <c r="N255" s="11">
        <v>809422</v>
      </c>
      <c r="O255" s="11">
        <v>358214</v>
      </c>
      <c r="P255" s="11">
        <v>229176</v>
      </c>
    </row>
    <row r="256" spans="1:50" s="11" customFormat="1">
      <c r="A256" s="11" t="s">
        <v>9</v>
      </c>
    </row>
    <row r="257" spans="1:242" s="11" customFormat="1">
      <c r="J257" s="11" t="s">
        <v>6699</v>
      </c>
      <c r="K257" s="11" t="s">
        <v>6700</v>
      </c>
      <c r="L257" s="11" t="s">
        <v>6701</v>
      </c>
      <c r="M257" s="11" t="s">
        <v>6702</v>
      </c>
      <c r="N257" s="11" t="s">
        <v>6703</v>
      </c>
      <c r="O257" s="11" t="s">
        <v>6704</v>
      </c>
      <c r="P257" s="11" t="s">
        <v>6705</v>
      </c>
      <c r="Q257" s="11" t="s">
        <v>6706</v>
      </c>
      <c r="R257" s="11" t="s">
        <v>6707</v>
      </c>
      <c r="S257" s="11" t="s">
        <v>6708</v>
      </c>
      <c r="T257" s="11" t="s">
        <v>6709</v>
      </c>
      <c r="U257" s="11" t="s">
        <v>6710</v>
      </c>
      <c r="V257" s="11" t="s">
        <v>6711</v>
      </c>
      <c r="W257" s="11" t="s">
        <v>6712</v>
      </c>
      <c r="X257" s="11" t="s">
        <v>6713</v>
      </c>
      <c r="Y257" s="11" t="s">
        <v>6714</v>
      </c>
      <c r="Z257" s="11" t="s">
        <v>6715</v>
      </c>
      <c r="AA257" s="11" t="s">
        <v>6716</v>
      </c>
      <c r="AB257" s="11" t="s">
        <v>6717</v>
      </c>
      <c r="AC257" s="11" t="s">
        <v>6718</v>
      </c>
      <c r="AD257" s="11" t="s">
        <v>6719</v>
      </c>
      <c r="AE257" s="11" t="s">
        <v>6720</v>
      </c>
      <c r="AF257" s="11" t="s">
        <v>6721</v>
      </c>
      <c r="AG257" s="11" t="s">
        <v>6722</v>
      </c>
      <c r="AH257" s="11" t="s">
        <v>6723</v>
      </c>
      <c r="AI257" s="11" t="s">
        <v>6724</v>
      </c>
      <c r="AJ257" s="11" t="s">
        <v>6725</v>
      </c>
      <c r="AK257" s="11" t="s">
        <v>6726</v>
      </c>
      <c r="AL257" s="11" t="s">
        <v>6727</v>
      </c>
      <c r="AM257" s="11" t="s">
        <v>6728</v>
      </c>
      <c r="AN257" s="11" t="s">
        <v>6729</v>
      </c>
      <c r="AO257" s="11" t="s">
        <v>6641</v>
      </c>
      <c r="AP257" s="11" t="s">
        <v>6642</v>
      </c>
      <c r="AQ257" s="11" t="s">
        <v>6730</v>
      </c>
      <c r="AR257" s="11" t="s">
        <v>6731</v>
      </c>
      <c r="AS257" s="11" t="s">
        <v>6732</v>
      </c>
      <c r="AT257" s="11" t="s">
        <v>6733</v>
      </c>
      <c r="AU257" s="11" t="s">
        <v>6734</v>
      </c>
      <c r="AV257" s="11" t="s">
        <v>6616</v>
      </c>
      <c r="AW257" s="11" t="s">
        <v>6617</v>
      </c>
      <c r="AX257" s="11" t="s">
        <v>6618</v>
      </c>
    </row>
    <row r="258" spans="1:242" s="11" customFormat="1">
      <c r="A258" s="11">
        <v>2113</v>
      </c>
      <c r="B258" s="11" t="s">
        <v>18</v>
      </c>
      <c r="C258" s="11" t="s">
        <v>6735</v>
      </c>
      <c r="D258" s="11" t="s">
        <v>25</v>
      </c>
      <c r="E258" s="11">
        <v>2016</v>
      </c>
      <c r="F258" s="11" t="s">
        <v>6736</v>
      </c>
      <c r="G258" s="11" t="s">
        <v>6737</v>
      </c>
      <c r="H258" s="11" t="s">
        <v>6737</v>
      </c>
      <c r="I258" s="11" t="s">
        <v>6737</v>
      </c>
      <c r="J258" s="11">
        <v>25099</v>
      </c>
      <c r="K258" s="11">
        <v>20701</v>
      </c>
      <c r="L258" s="11">
        <v>45800</v>
      </c>
      <c r="M258" s="11">
        <v>33</v>
      </c>
      <c r="N258" s="11">
        <v>12</v>
      </c>
      <c r="O258" s="11">
        <v>25</v>
      </c>
      <c r="P258" s="11">
        <v>6574</v>
      </c>
      <c r="Q258" s="11">
        <v>0.66</v>
      </c>
      <c r="R258" s="11">
        <v>27643</v>
      </c>
      <c r="S258" s="11">
        <v>45</v>
      </c>
      <c r="T258" s="11">
        <v>87</v>
      </c>
      <c r="U258" s="11">
        <v>56</v>
      </c>
      <c r="V258" s="11">
        <v>72</v>
      </c>
      <c r="W258" s="11">
        <v>62</v>
      </c>
      <c r="X258" s="11">
        <v>3577</v>
      </c>
      <c r="Y258" s="11">
        <v>40</v>
      </c>
      <c r="Z258" s="11">
        <v>15</v>
      </c>
      <c r="AA258" s="108">
        <v>8.4</v>
      </c>
      <c r="AB258" s="11">
        <v>5.9</v>
      </c>
      <c r="AC258" s="11">
        <v>4.9000000000000004</v>
      </c>
      <c r="AD258" s="11">
        <v>11.5</v>
      </c>
      <c r="AE258" s="11">
        <v>8.3000000000000007</v>
      </c>
      <c r="AF258" s="11">
        <v>5.6</v>
      </c>
      <c r="AG258" s="11">
        <v>23335</v>
      </c>
      <c r="AH258" s="11">
        <v>14608</v>
      </c>
      <c r="AI258" s="11">
        <v>75</v>
      </c>
      <c r="AJ258" s="11">
        <v>71</v>
      </c>
      <c r="AK258" s="11">
        <v>72</v>
      </c>
      <c r="AL258" s="109">
        <v>99.92</v>
      </c>
      <c r="AM258" s="11">
        <v>8</v>
      </c>
      <c r="AN258" s="11">
        <v>3</v>
      </c>
      <c r="AO258" s="13">
        <v>6681512</v>
      </c>
      <c r="AP258" s="11">
        <v>76.8</v>
      </c>
      <c r="AQ258" s="11">
        <v>38.85</v>
      </c>
      <c r="AR258" s="11">
        <v>29.14</v>
      </c>
      <c r="AS258" s="11">
        <v>19.43</v>
      </c>
      <c r="AT258" s="11">
        <v>9.7100000000000009</v>
      </c>
      <c r="AU258" s="11">
        <v>2.87</v>
      </c>
      <c r="AV258" s="11">
        <v>1081493</v>
      </c>
      <c r="AW258" s="11">
        <v>2716518</v>
      </c>
      <c r="AX258" s="11">
        <v>2883501</v>
      </c>
    </row>
    <row r="259" spans="1:242" s="11" customFormat="1">
      <c r="A259" s="11" t="s">
        <v>9</v>
      </c>
    </row>
    <row r="260" spans="1:242" s="11" customFormat="1">
      <c r="J260" s="11" t="s">
        <v>6650</v>
      </c>
      <c r="K260" s="11" t="s">
        <v>6738</v>
      </c>
      <c r="L260" s="11" t="s">
        <v>6739</v>
      </c>
      <c r="M260" s="11" t="s">
        <v>6642</v>
      </c>
      <c r="N260" s="11" t="s">
        <v>6680</v>
      </c>
      <c r="O260" s="11" t="s">
        <v>6740</v>
      </c>
      <c r="P260" s="11" t="s">
        <v>6655</v>
      </c>
      <c r="Q260" s="11" t="s">
        <v>6656</v>
      </c>
      <c r="R260" s="11" t="s">
        <v>6657</v>
      </c>
      <c r="S260" s="11" t="s">
        <v>6658</v>
      </c>
    </row>
    <row r="261" spans="1:242" s="11" customFormat="1">
      <c r="A261" s="11">
        <v>2114</v>
      </c>
      <c r="B261" s="11" t="s">
        <v>18</v>
      </c>
      <c r="C261" s="11" t="s">
        <v>6741</v>
      </c>
      <c r="D261" s="11" t="s">
        <v>26</v>
      </c>
      <c r="E261" s="11">
        <v>2016</v>
      </c>
      <c r="F261" s="11" t="s">
        <v>6742</v>
      </c>
      <c r="G261" s="11" t="s">
        <v>6743</v>
      </c>
      <c r="I261" s="11" t="s">
        <v>6743</v>
      </c>
      <c r="J261" s="11">
        <v>1</v>
      </c>
      <c r="K261" s="11">
        <v>1</v>
      </c>
      <c r="L261" s="13">
        <v>459687</v>
      </c>
      <c r="M261" s="11">
        <v>100</v>
      </c>
      <c r="N261" s="11">
        <v>40</v>
      </c>
      <c r="O261" s="11">
        <v>60</v>
      </c>
      <c r="P261" s="11">
        <v>106875</v>
      </c>
      <c r="Q261" s="11">
        <v>155030</v>
      </c>
      <c r="R261" s="11">
        <v>119471</v>
      </c>
      <c r="S261" s="11">
        <v>78311</v>
      </c>
    </row>
    <row r="262" spans="1:242" s="11" customFormat="1">
      <c r="A262" s="11" t="s">
        <v>9</v>
      </c>
    </row>
    <row r="263" spans="1:242" s="11" customFormat="1">
      <c r="J263" s="11" t="s">
        <v>6744</v>
      </c>
      <c r="K263" s="11" t="s">
        <v>6651</v>
      </c>
      <c r="L263" s="11" t="s">
        <v>6650</v>
      </c>
      <c r="M263" s="11" t="s">
        <v>6641</v>
      </c>
      <c r="N263" s="11" t="s">
        <v>6642</v>
      </c>
      <c r="O263" s="11" t="s">
        <v>6745</v>
      </c>
      <c r="P263" s="11" t="s">
        <v>6690</v>
      </c>
      <c r="Q263" s="11" t="s">
        <v>6740</v>
      </c>
      <c r="R263" s="11" t="s">
        <v>6657</v>
      </c>
      <c r="S263" s="11" t="s">
        <v>6658</v>
      </c>
    </row>
    <row r="264" spans="1:242" s="11" customFormat="1">
      <c r="A264" s="11">
        <v>2115</v>
      </c>
      <c r="B264" s="11" t="s">
        <v>18</v>
      </c>
      <c r="C264" s="11" t="s">
        <v>6746</v>
      </c>
      <c r="D264" s="11" t="s">
        <v>23</v>
      </c>
      <c r="E264" s="11">
        <v>2016</v>
      </c>
      <c r="F264" s="11" t="s">
        <v>6747</v>
      </c>
      <c r="G264" s="11" t="s">
        <v>6748</v>
      </c>
      <c r="I264" s="11" t="s">
        <v>6748</v>
      </c>
      <c r="J264" s="11">
        <v>1</v>
      </c>
      <c r="K264" s="11">
        <v>1</v>
      </c>
      <c r="L264" s="11">
        <v>1</v>
      </c>
      <c r="M264" s="25">
        <v>22377</v>
      </c>
      <c r="N264" s="15">
        <v>99.99</v>
      </c>
      <c r="O264" s="15">
        <v>30</v>
      </c>
      <c r="P264" s="15">
        <v>30</v>
      </c>
      <c r="Q264" s="15">
        <v>40</v>
      </c>
      <c r="R264" s="15">
        <v>10055</v>
      </c>
      <c r="S264" s="15">
        <v>12322</v>
      </c>
    </row>
    <row r="265" spans="1:242" s="11" customFormat="1">
      <c r="A265" s="11" t="s">
        <v>9</v>
      </c>
    </row>
    <row r="266" spans="1:242" s="11" customFormat="1">
      <c r="J266" s="11" t="s">
        <v>6650</v>
      </c>
      <c r="K266" s="11" t="s">
        <v>6749</v>
      </c>
      <c r="L266" s="11" t="s">
        <v>6750</v>
      </c>
      <c r="M266" s="11" t="s">
        <v>6751</v>
      </c>
      <c r="N266" s="11" t="s">
        <v>6641</v>
      </c>
      <c r="O266" s="11" t="s">
        <v>6642</v>
      </c>
      <c r="P266" s="11" t="s">
        <v>6752</v>
      </c>
      <c r="Q266" s="11" t="s">
        <v>6753</v>
      </c>
      <c r="R266" s="11" t="s">
        <v>6754</v>
      </c>
      <c r="S266" s="11" t="s">
        <v>6755</v>
      </c>
      <c r="T266" s="11" t="s">
        <v>6657</v>
      </c>
      <c r="U266" s="11" t="s">
        <v>6658</v>
      </c>
    </row>
    <row r="267" spans="1:242" s="11" customFormat="1">
      <c r="A267" s="11">
        <v>2116</v>
      </c>
      <c r="B267" s="11" t="s">
        <v>18</v>
      </c>
      <c r="C267" s="11" t="s">
        <v>6756</v>
      </c>
      <c r="D267" s="11" t="s">
        <v>23</v>
      </c>
      <c r="E267" s="11">
        <v>2016</v>
      </c>
      <c r="F267" s="11" t="s">
        <v>6757</v>
      </c>
      <c r="G267" s="11" t="s">
        <v>6758</v>
      </c>
      <c r="I267" s="11" t="s">
        <v>6758</v>
      </c>
      <c r="J267" s="11">
        <v>1</v>
      </c>
      <c r="K267" s="11">
        <v>1</v>
      </c>
      <c r="L267" s="11">
        <v>1</v>
      </c>
      <c r="M267" s="11">
        <v>1</v>
      </c>
      <c r="N267" s="13">
        <v>291643</v>
      </c>
      <c r="O267" s="11">
        <v>100</v>
      </c>
      <c r="P267" s="11">
        <v>60</v>
      </c>
      <c r="Q267" s="11">
        <v>20</v>
      </c>
      <c r="R267" s="11">
        <v>10</v>
      </c>
      <c r="S267" s="11">
        <v>10</v>
      </c>
      <c r="T267" s="11">
        <v>124573</v>
      </c>
      <c r="U267" s="11">
        <v>167070</v>
      </c>
    </row>
    <row r="268" spans="1:242" s="11" customFormat="1">
      <c r="A268" s="11" t="s">
        <v>9</v>
      </c>
      <c r="J268" s="11" t="s">
        <v>6759</v>
      </c>
      <c r="K268" s="11" t="s">
        <v>6760</v>
      </c>
      <c r="L268" s="11" t="s">
        <v>6761</v>
      </c>
      <c r="M268" s="11" t="s">
        <v>6762</v>
      </c>
      <c r="N268" s="11" t="s">
        <v>6763</v>
      </c>
      <c r="O268" s="11" t="s">
        <v>6764</v>
      </c>
      <c r="P268" s="11" t="s">
        <v>6765</v>
      </c>
      <c r="Q268" s="11" t="s">
        <v>6766</v>
      </c>
      <c r="R268" s="11" t="s">
        <v>6767</v>
      </c>
      <c r="S268" s="11" t="s">
        <v>6768</v>
      </c>
      <c r="T268" s="11" t="s">
        <v>6769</v>
      </c>
      <c r="U268" s="11" t="s">
        <v>6770</v>
      </c>
      <c r="V268" s="11" t="s">
        <v>6771</v>
      </c>
      <c r="W268" s="11" t="s">
        <v>6641</v>
      </c>
      <c r="X268" s="11" t="s">
        <v>6772</v>
      </c>
      <c r="Y268" s="11" t="s">
        <v>6773</v>
      </c>
      <c r="Z268" s="11" t="s">
        <v>6774</v>
      </c>
      <c r="AA268" s="11" t="s">
        <v>6658</v>
      </c>
      <c r="AB268" s="11" t="s">
        <v>6692</v>
      </c>
      <c r="AC268" s="11" t="s">
        <v>6614</v>
      </c>
      <c r="AD268" s="11" t="s">
        <v>6615</v>
      </c>
    </row>
    <row r="269" spans="1:242" s="11" customFormat="1"/>
    <row r="270" spans="1:242" s="11" customFormat="1">
      <c r="A270" s="11">
        <v>2117</v>
      </c>
      <c r="B270" s="11" t="s">
        <v>18</v>
      </c>
      <c r="C270" s="11" t="s">
        <v>6775</v>
      </c>
      <c r="D270" s="11" t="s">
        <v>27</v>
      </c>
      <c r="E270" s="11">
        <v>2016</v>
      </c>
      <c r="F270" s="11" t="s">
        <v>6776</v>
      </c>
      <c r="G270" s="11" t="s">
        <v>6777</v>
      </c>
      <c r="H270" s="11" t="s">
        <v>6777</v>
      </c>
      <c r="I270" s="11" t="s">
        <v>6778</v>
      </c>
      <c r="J270" s="11">
        <v>1</v>
      </c>
      <c r="K270" s="11">
        <v>1</v>
      </c>
      <c r="L270" s="11">
        <v>1</v>
      </c>
      <c r="M270" s="11">
        <v>1</v>
      </c>
      <c r="N270" s="11">
        <v>1</v>
      </c>
      <c r="O270" s="11">
        <v>150</v>
      </c>
      <c r="P270" s="11">
        <v>200</v>
      </c>
      <c r="Q270" s="11">
        <v>14</v>
      </c>
      <c r="R270" s="11">
        <v>20</v>
      </c>
      <c r="S270" s="11">
        <v>600</v>
      </c>
      <c r="T270" s="11">
        <v>850</v>
      </c>
      <c r="U270" s="11">
        <v>20</v>
      </c>
      <c r="V270" s="11">
        <v>42.5</v>
      </c>
      <c r="W270" s="13">
        <v>3999999</v>
      </c>
      <c r="X270" s="11">
        <v>100</v>
      </c>
      <c r="Y270" s="11">
        <v>70</v>
      </c>
      <c r="Z270" s="11">
        <v>30</v>
      </c>
      <c r="AA270" s="110">
        <v>600000</v>
      </c>
      <c r="AB270" s="110">
        <v>1804617.2</v>
      </c>
      <c r="AC270" s="110">
        <v>900261.56</v>
      </c>
      <c r="AD270" s="110">
        <v>695121.24</v>
      </c>
      <c r="AE270" s="110"/>
      <c r="AF270" s="110"/>
    </row>
    <row r="271" spans="1:242" s="11" customFormat="1">
      <c r="A271" s="11" t="s">
        <v>9</v>
      </c>
      <c r="IE271" s="110"/>
      <c r="IF271" s="110"/>
      <c r="IG271" s="110"/>
      <c r="IH271" s="110"/>
    </row>
    <row r="272" spans="1:242" s="11" customFormat="1">
      <c r="J272" s="11" t="s">
        <v>6779</v>
      </c>
      <c r="K272" s="11" t="s">
        <v>6780</v>
      </c>
      <c r="L272" s="11" t="s">
        <v>6781</v>
      </c>
      <c r="M272" s="11" t="s">
        <v>6782</v>
      </c>
      <c r="N272" s="11" t="s">
        <v>6783</v>
      </c>
      <c r="O272" s="11" t="s">
        <v>6784</v>
      </c>
      <c r="P272" s="11" t="s">
        <v>6641</v>
      </c>
      <c r="Q272" s="11" t="s">
        <v>6642</v>
      </c>
      <c r="R272" s="11" t="s">
        <v>6785</v>
      </c>
      <c r="S272" s="11" t="s">
        <v>6786</v>
      </c>
      <c r="T272" s="11" t="s">
        <v>6787</v>
      </c>
      <c r="U272" s="11" t="s">
        <v>6616</v>
      </c>
      <c r="V272" s="11" t="s">
        <v>6617</v>
      </c>
      <c r="W272" s="11" t="s">
        <v>6618</v>
      </c>
    </row>
    <row r="273" spans="1:33" s="11" customFormat="1">
      <c r="A273" s="11">
        <v>2118</v>
      </c>
      <c r="B273" s="11" t="s">
        <v>18</v>
      </c>
      <c r="C273" s="11" t="s">
        <v>6788</v>
      </c>
      <c r="D273" s="11" t="s">
        <v>211</v>
      </c>
      <c r="E273" s="11">
        <v>2016</v>
      </c>
      <c r="F273" s="11" t="s">
        <v>6789</v>
      </c>
      <c r="G273" s="11" t="s">
        <v>6790</v>
      </c>
      <c r="H273" s="11" t="s">
        <v>6790</v>
      </c>
      <c r="I273" s="11" t="s">
        <v>6790</v>
      </c>
      <c r="J273" s="11">
        <v>1</v>
      </c>
      <c r="K273" s="11">
        <v>1</v>
      </c>
      <c r="L273" s="11">
        <v>1</v>
      </c>
      <c r="M273" s="11">
        <v>1353</v>
      </c>
      <c r="N273" s="11">
        <v>103</v>
      </c>
      <c r="O273" s="11">
        <v>45</v>
      </c>
      <c r="P273" s="13">
        <v>9739005</v>
      </c>
      <c r="Q273" s="11">
        <v>32.409999999999997</v>
      </c>
      <c r="R273" s="11">
        <v>40</v>
      </c>
      <c r="S273" s="11">
        <v>30</v>
      </c>
      <c r="T273" s="11">
        <v>30</v>
      </c>
      <c r="U273" s="11">
        <v>374944</v>
      </c>
      <c r="V273" s="11">
        <v>3377342</v>
      </c>
      <c r="W273" s="11">
        <v>5962708</v>
      </c>
    </row>
    <row r="274" spans="1:33" s="11" customFormat="1">
      <c r="A274" s="11" t="s">
        <v>9</v>
      </c>
    </row>
    <row r="275" spans="1:33" s="11" customFormat="1">
      <c r="J275" s="11" t="s">
        <v>6791</v>
      </c>
      <c r="K275" s="11" t="s">
        <v>6792</v>
      </c>
    </row>
    <row r="276" spans="1:33" s="11" customFormat="1">
      <c r="A276" s="11">
        <v>2119</v>
      </c>
      <c r="B276" s="11" t="s">
        <v>18</v>
      </c>
      <c r="C276" s="11" t="s">
        <v>6793</v>
      </c>
      <c r="D276" s="11" t="s">
        <v>6794</v>
      </c>
      <c r="E276" s="11">
        <v>2016</v>
      </c>
      <c r="F276" s="11" t="s">
        <v>6795</v>
      </c>
      <c r="G276" s="11" t="s">
        <v>6796</v>
      </c>
      <c r="J276" s="11">
        <v>1</v>
      </c>
      <c r="K276" s="11">
        <v>1</v>
      </c>
    </row>
    <row r="277" spans="1:33" s="11" customFormat="1">
      <c r="A277" s="11" t="s">
        <v>9</v>
      </c>
    </row>
    <row r="278" spans="1:33" s="11" customFormat="1">
      <c r="J278" s="11" t="s">
        <v>6797</v>
      </c>
      <c r="K278" s="11" t="s">
        <v>6798</v>
      </c>
      <c r="L278" s="11" t="s">
        <v>6799</v>
      </c>
      <c r="M278" s="11" t="s">
        <v>6641</v>
      </c>
      <c r="N278" s="11" t="s">
        <v>6642</v>
      </c>
      <c r="O278" s="11" t="s">
        <v>6800</v>
      </c>
      <c r="P278" s="11" t="s">
        <v>6801</v>
      </c>
      <c r="Q278" s="11" t="s">
        <v>6802</v>
      </c>
      <c r="R278" s="11" t="s">
        <v>6618</v>
      </c>
    </row>
    <row r="279" spans="1:33" s="11" customFormat="1">
      <c r="A279" s="11">
        <v>2121</v>
      </c>
      <c r="B279" s="11" t="s">
        <v>18</v>
      </c>
      <c r="C279" s="11" t="s">
        <v>6803</v>
      </c>
      <c r="D279" s="11" t="s">
        <v>6804</v>
      </c>
      <c r="E279" s="11">
        <v>2016</v>
      </c>
      <c r="F279" s="11" t="s">
        <v>6805</v>
      </c>
      <c r="G279" s="11" t="s">
        <v>6806</v>
      </c>
      <c r="I279" s="11" t="s">
        <v>6806</v>
      </c>
      <c r="J279" s="11">
        <v>1</v>
      </c>
      <c r="K279" s="11">
        <v>1</v>
      </c>
      <c r="L279" s="13">
        <v>1</v>
      </c>
      <c r="M279" s="13">
        <v>3800000</v>
      </c>
      <c r="N279" s="11">
        <v>12.67</v>
      </c>
      <c r="O279" s="11">
        <v>50</v>
      </c>
      <c r="P279" s="11">
        <v>30</v>
      </c>
      <c r="Q279" s="11">
        <v>20</v>
      </c>
      <c r="R279" s="11">
        <v>3800000</v>
      </c>
    </row>
    <row r="280" spans="1:33" s="11" customFormat="1">
      <c r="A280" s="11" t="s">
        <v>9</v>
      </c>
    </row>
    <row r="281" spans="1:33" s="11" customFormat="1">
      <c r="J281" s="11" t="s">
        <v>6807</v>
      </c>
      <c r="K281" s="11" t="s">
        <v>6689</v>
      </c>
      <c r="L281" s="11" t="s">
        <v>6641</v>
      </c>
      <c r="M281" s="11" t="s">
        <v>6642</v>
      </c>
      <c r="N281" s="11" t="s">
        <v>6808</v>
      </c>
      <c r="O281" s="11" t="s">
        <v>6809</v>
      </c>
      <c r="P281" s="11" t="s">
        <v>6616</v>
      </c>
      <c r="Q281" s="11" t="s">
        <v>6617</v>
      </c>
      <c r="R281" s="11" t="s">
        <v>6810</v>
      </c>
    </row>
    <row r="282" spans="1:33" s="11" customFormat="1">
      <c r="A282" s="11">
        <v>2123</v>
      </c>
      <c r="B282" s="11" t="s">
        <v>18</v>
      </c>
      <c r="C282" s="11" t="s">
        <v>6811</v>
      </c>
      <c r="D282" s="11" t="s">
        <v>6804</v>
      </c>
      <c r="E282" s="11">
        <v>2016</v>
      </c>
      <c r="F282" s="11" t="s">
        <v>6812</v>
      </c>
      <c r="G282" s="11" t="s">
        <v>6813</v>
      </c>
      <c r="I282" s="11" t="s">
        <v>6813</v>
      </c>
      <c r="J282" s="11">
        <v>1</v>
      </c>
      <c r="K282" s="11">
        <v>1</v>
      </c>
      <c r="L282" s="11">
        <v>4503212</v>
      </c>
      <c r="M282" s="11">
        <v>20.440000000000001</v>
      </c>
      <c r="N282" s="11">
        <v>90</v>
      </c>
      <c r="O282" s="11">
        <v>10</v>
      </c>
      <c r="P282" s="11">
        <v>24813</v>
      </c>
      <c r="Q282" s="11">
        <v>1038694</v>
      </c>
      <c r="R282" s="11">
        <v>3439705</v>
      </c>
    </row>
    <row r="283" spans="1:33" s="11" customFormat="1">
      <c r="A283" s="11" t="s">
        <v>9</v>
      </c>
    </row>
    <row r="284" spans="1:33" s="11" customFormat="1">
      <c r="J284" s="11" t="s">
        <v>6814</v>
      </c>
      <c r="K284" s="11" t="s">
        <v>6815</v>
      </c>
      <c r="L284" s="11" t="s">
        <v>6641</v>
      </c>
      <c r="M284" s="11" t="s">
        <v>6642</v>
      </c>
      <c r="N284" s="11" t="s">
        <v>6816</v>
      </c>
      <c r="O284" s="11" t="s">
        <v>6817</v>
      </c>
      <c r="P284" s="11" t="s">
        <v>6657</v>
      </c>
      <c r="Q284" s="11" t="s">
        <v>6658</v>
      </c>
    </row>
    <row r="285" spans="1:33" s="11" customFormat="1">
      <c r="A285" s="11">
        <v>2124</v>
      </c>
      <c r="B285" s="11" t="s">
        <v>18</v>
      </c>
      <c r="C285" s="11" t="s">
        <v>6818</v>
      </c>
      <c r="D285" s="11" t="s">
        <v>5910</v>
      </c>
      <c r="E285" s="11">
        <v>2016</v>
      </c>
      <c r="F285" s="11" t="s">
        <v>6819</v>
      </c>
      <c r="G285" s="11" t="s">
        <v>6820</v>
      </c>
      <c r="I285" s="11" t="s">
        <v>6820</v>
      </c>
      <c r="J285" s="11">
        <v>1</v>
      </c>
      <c r="K285" s="11">
        <v>1</v>
      </c>
      <c r="L285" s="11">
        <v>217379</v>
      </c>
      <c r="M285" s="11">
        <v>100</v>
      </c>
      <c r="N285" s="11">
        <v>65</v>
      </c>
      <c r="O285" s="11">
        <v>35</v>
      </c>
      <c r="P285" s="11">
        <v>53840</v>
      </c>
      <c r="Q285" s="11">
        <v>163539</v>
      </c>
    </row>
    <row r="286" spans="1:33" s="11" customFormat="1">
      <c r="A286" s="11" t="s">
        <v>9</v>
      </c>
    </row>
    <row r="287" spans="1:33" s="11" customFormat="1">
      <c r="J287" s="11" t="s">
        <v>6821</v>
      </c>
      <c r="K287" s="11" t="s">
        <v>6822</v>
      </c>
      <c r="L287" s="11" t="s">
        <v>6823</v>
      </c>
      <c r="M287" s="11" t="s">
        <v>6824</v>
      </c>
      <c r="N287" s="11" t="s">
        <v>6825</v>
      </c>
      <c r="O287" s="11" t="s">
        <v>6826</v>
      </c>
      <c r="P287" s="11" t="s">
        <v>6827</v>
      </c>
      <c r="Q287" s="11" t="s">
        <v>6828</v>
      </c>
      <c r="R287" s="11" t="s">
        <v>6829</v>
      </c>
      <c r="S287" s="11" t="s">
        <v>6830</v>
      </c>
      <c r="T287" s="11" t="s">
        <v>6831</v>
      </c>
      <c r="U287" s="11" t="s">
        <v>6832</v>
      </c>
      <c r="V287" s="11" t="s">
        <v>6833</v>
      </c>
      <c r="W287" s="11" t="s">
        <v>6834</v>
      </c>
      <c r="X287" s="11" t="s">
        <v>6835</v>
      </c>
      <c r="Y287" s="11" t="s">
        <v>6641</v>
      </c>
      <c r="Z287" s="11" t="s">
        <v>6642</v>
      </c>
      <c r="AA287" s="11" t="s">
        <v>6730</v>
      </c>
      <c r="AB287" s="11" t="s">
        <v>6836</v>
      </c>
      <c r="AC287" s="11" t="s">
        <v>6731</v>
      </c>
      <c r="AD287" s="11" t="s">
        <v>6837</v>
      </c>
      <c r="AE287" s="11" t="s">
        <v>6616</v>
      </c>
      <c r="AF287" s="11" t="s">
        <v>6617</v>
      </c>
      <c r="AG287" s="11" t="s">
        <v>6618</v>
      </c>
    </row>
    <row r="288" spans="1:33" s="11" customFormat="1">
      <c r="A288" s="11">
        <v>2125</v>
      </c>
      <c r="B288" s="11" t="s">
        <v>18</v>
      </c>
      <c r="C288" s="11" t="s">
        <v>6838</v>
      </c>
      <c r="D288" s="11" t="s">
        <v>6839</v>
      </c>
      <c r="E288" s="11">
        <v>2016</v>
      </c>
      <c r="F288" s="11" t="s">
        <v>6840</v>
      </c>
      <c r="G288" s="11" t="s">
        <v>6841</v>
      </c>
      <c r="H288" s="11" t="s">
        <v>6841</v>
      </c>
      <c r="I288" s="11" t="s">
        <v>6841</v>
      </c>
      <c r="J288" s="11">
        <v>1</v>
      </c>
      <c r="K288" s="11">
        <v>1</v>
      </c>
      <c r="L288" s="11">
        <v>1</v>
      </c>
      <c r="M288" s="11">
        <v>1</v>
      </c>
      <c r="N288" s="13">
        <v>54006</v>
      </c>
      <c r="O288" s="13">
        <v>1206769</v>
      </c>
      <c r="P288" s="13">
        <v>100159</v>
      </c>
      <c r="Q288" s="11">
        <v>39</v>
      </c>
      <c r="R288" s="13">
        <v>1879476</v>
      </c>
      <c r="S288" s="13">
        <v>34435</v>
      </c>
      <c r="T288" s="11">
        <v>34.24</v>
      </c>
      <c r="U288" s="13">
        <v>63861</v>
      </c>
      <c r="V288" s="11">
        <v>93.5</v>
      </c>
      <c r="W288" s="11">
        <v>7</v>
      </c>
      <c r="X288" s="13">
        <v>8624</v>
      </c>
      <c r="Y288" s="13">
        <v>6695554</v>
      </c>
      <c r="Z288" s="11">
        <v>61.2</v>
      </c>
      <c r="AA288" s="11">
        <v>39.92</v>
      </c>
      <c r="AB288" s="11">
        <v>29.94</v>
      </c>
      <c r="AC288" s="11">
        <v>29.94</v>
      </c>
      <c r="AD288" s="11">
        <v>0.21</v>
      </c>
      <c r="AE288" s="11">
        <v>1215811</v>
      </c>
      <c r="AF288" s="11">
        <v>1431696</v>
      </c>
      <c r="AG288" s="11">
        <v>1155691</v>
      </c>
    </row>
    <row r="289" spans="1:49" s="11" customFormat="1">
      <c r="A289" s="11" t="s">
        <v>9</v>
      </c>
      <c r="W289" s="11" t="s">
        <v>6842</v>
      </c>
    </row>
    <row r="290" spans="1:49" s="11" customFormat="1">
      <c r="J290" s="11" t="s">
        <v>6821</v>
      </c>
      <c r="K290" s="11" t="s">
        <v>6823</v>
      </c>
      <c r="L290" s="11" t="s">
        <v>6824</v>
      </c>
      <c r="M290" s="11" t="s">
        <v>6641</v>
      </c>
      <c r="N290" s="11" t="s">
        <v>6642</v>
      </c>
      <c r="O290" s="11" t="s">
        <v>6843</v>
      </c>
      <c r="P290" s="11" t="s">
        <v>6844</v>
      </c>
      <c r="Q290" s="11" t="s">
        <v>6845</v>
      </c>
      <c r="R290" s="11" t="s">
        <v>6692</v>
      </c>
      <c r="S290" s="11" t="s">
        <v>6614</v>
      </c>
      <c r="T290" s="11" t="s">
        <v>6616</v>
      </c>
      <c r="U290" s="11" t="s">
        <v>6615</v>
      </c>
      <c r="V290" s="11" t="s">
        <v>6617</v>
      </c>
      <c r="W290" s="11" t="s">
        <v>6618</v>
      </c>
    </row>
    <row r="291" spans="1:49" s="11" customFormat="1">
      <c r="A291" s="11">
        <v>2126</v>
      </c>
      <c r="B291" s="11" t="s">
        <v>18</v>
      </c>
      <c r="C291" s="11" t="s">
        <v>6846</v>
      </c>
      <c r="D291" s="11" t="s">
        <v>680</v>
      </c>
      <c r="E291" s="11">
        <v>2016</v>
      </c>
      <c r="F291" s="11" t="s">
        <v>6847</v>
      </c>
      <c r="G291" s="11" t="s">
        <v>6848</v>
      </c>
      <c r="I291" s="11" t="s">
        <v>6848</v>
      </c>
      <c r="J291" s="11">
        <v>1</v>
      </c>
      <c r="K291" s="11">
        <v>1</v>
      </c>
      <c r="L291" s="11">
        <v>1</v>
      </c>
      <c r="M291" s="13">
        <v>9036087</v>
      </c>
      <c r="N291" s="11">
        <v>99.63</v>
      </c>
      <c r="O291" s="11">
        <v>39.79</v>
      </c>
      <c r="P291" s="11">
        <v>39.78</v>
      </c>
      <c r="Q291" s="11">
        <v>20.440000000000001</v>
      </c>
      <c r="R291" s="11">
        <v>390965</v>
      </c>
      <c r="S291" s="11">
        <v>1091972</v>
      </c>
      <c r="T291" s="11">
        <v>1488245</v>
      </c>
      <c r="U291" s="11">
        <v>2082522</v>
      </c>
      <c r="V291" s="11">
        <v>1925941</v>
      </c>
      <c r="W291" s="11">
        <v>1442231</v>
      </c>
    </row>
    <row r="292" spans="1:49" s="11" customFormat="1">
      <c r="A292" s="11" t="s">
        <v>9</v>
      </c>
    </row>
    <row r="293" spans="1:49" s="11" customFormat="1">
      <c r="J293" s="11" t="s">
        <v>6799</v>
      </c>
      <c r="K293" s="11" t="s">
        <v>6641</v>
      </c>
      <c r="L293" s="11" t="s">
        <v>6642</v>
      </c>
      <c r="M293" s="11" t="s">
        <v>6849</v>
      </c>
      <c r="N293" s="11" t="s">
        <v>6658</v>
      </c>
      <c r="O293" s="11" t="s">
        <v>6692</v>
      </c>
      <c r="P293" s="11" t="s">
        <v>6614</v>
      </c>
    </row>
    <row r="294" spans="1:49" s="11" customFormat="1">
      <c r="A294" s="11">
        <v>2127</v>
      </c>
      <c r="B294" s="11" t="s">
        <v>18</v>
      </c>
      <c r="C294" s="11" t="s">
        <v>6850</v>
      </c>
      <c r="D294" s="11" t="s">
        <v>5965</v>
      </c>
      <c r="E294" s="11">
        <v>2016</v>
      </c>
      <c r="F294" s="11" t="s">
        <v>6851</v>
      </c>
      <c r="G294" s="11" t="s">
        <v>6852</v>
      </c>
      <c r="I294" s="11" t="s">
        <v>6852</v>
      </c>
      <c r="J294" s="11">
        <v>1</v>
      </c>
      <c r="K294" s="13">
        <v>789871</v>
      </c>
      <c r="L294" s="11">
        <v>100</v>
      </c>
      <c r="M294" s="11">
        <v>100</v>
      </c>
      <c r="N294" s="11">
        <v>137524</v>
      </c>
      <c r="O294" s="11">
        <v>526533</v>
      </c>
      <c r="P294" s="11">
        <v>125814</v>
      </c>
    </row>
    <row r="295" spans="1:49" s="11" customFormat="1">
      <c r="A295" s="11" t="s">
        <v>9</v>
      </c>
    </row>
    <row r="296" spans="1:49" s="11" customFormat="1">
      <c r="J296" s="11" t="s">
        <v>6688</v>
      </c>
      <c r="K296" s="11" t="s">
        <v>6780</v>
      </c>
      <c r="L296" s="11" t="s">
        <v>6822</v>
      </c>
      <c r="M296" s="11" t="s">
        <v>6853</v>
      </c>
      <c r="N296" s="11" t="s">
        <v>6854</v>
      </c>
      <c r="O296" s="11" t="s">
        <v>6855</v>
      </c>
      <c r="P296" s="11" t="s">
        <v>6856</v>
      </c>
      <c r="Q296" s="11" t="s">
        <v>6857</v>
      </c>
      <c r="R296" s="11" t="s">
        <v>6858</v>
      </c>
      <c r="S296" s="11" t="s">
        <v>6859</v>
      </c>
      <c r="T296" s="11" t="s">
        <v>6860</v>
      </c>
      <c r="U296" s="11" t="s">
        <v>6861</v>
      </c>
      <c r="V296" s="11" t="s">
        <v>6862</v>
      </c>
      <c r="W296" s="11" t="s">
        <v>6863</v>
      </c>
      <c r="X296" s="11" t="s">
        <v>6864</v>
      </c>
      <c r="Y296" s="11" t="s">
        <v>6865</v>
      </c>
      <c r="Z296" s="11" t="s">
        <v>6866</v>
      </c>
      <c r="AA296" s="11" t="s">
        <v>6867</v>
      </c>
      <c r="AB296" s="11" t="s">
        <v>6868</v>
      </c>
      <c r="AC296" s="11" t="s">
        <v>6869</v>
      </c>
      <c r="AD296" s="11" t="s">
        <v>6870</v>
      </c>
      <c r="AE296" s="11" t="s">
        <v>6871</v>
      </c>
      <c r="AF296" s="11" t="s">
        <v>6872</v>
      </c>
      <c r="AG296" s="11" t="s">
        <v>6873</v>
      </c>
      <c r="AH296" s="11" t="s">
        <v>6874</v>
      </c>
      <c r="AI296" s="11" t="s">
        <v>6875</v>
      </c>
      <c r="AJ296" s="11" t="s">
        <v>6876</v>
      </c>
      <c r="AK296" s="11" t="s">
        <v>6877</v>
      </c>
      <c r="AL296" s="11" t="s">
        <v>6878</v>
      </c>
      <c r="AM296" s="11" t="s">
        <v>6879</v>
      </c>
      <c r="AN296" s="11" t="s">
        <v>6880</v>
      </c>
      <c r="AO296" s="11" t="s">
        <v>6641</v>
      </c>
      <c r="AP296" s="11" t="s">
        <v>6642</v>
      </c>
      <c r="AQ296" s="11" t="s">
        <v>6881</v>
      </c>
      <c r="AR296" s="11" t="s">
        <v>6882</v>
      </c>
      <c r="AS296" s="11" t="s">
        <v>6836</v>
      </c>
      <c r="AT296" s="11" t="s">
        <v>6883</v>
      </c>
      <c r="AU296" s="11" t="s">
        <v>6616</v>
      </c>
      <c r="AV296" s="11" t="s">
        <v>6617</v>
      </c>
      <c r="AW296" s="11" t="s">
        <v>6618</v>
      </c>
    </row>
    <row r="297" spans="1:49" s="11" customFormat="1">
      <c r="A297" s="11">
        <v>2129</v>
      </c>
      <c r="B297" s="11" t="s">
        <v>18</v>
      </c>
      <c r="C297" s="11" t="s">
        <v>6884</v>
      </c>
      <c r="D297" s="11" t="s">
        <v>25</v>
      </c>
      <c r="E297" s="11">
        <v>2016</v>
      </c>
      <c r="F297" s="11" t="s">
        <v>6885</v>
      </c>
      <c r="G297" s="11" t="s">
        <v>6886</v>
      </c>
      <c r="H297" s="11" t="s">
        <v>6887</v>
      </c>
      <c r="I297" s="11" t="s">
        <v>6886</v>
      </c>
      <c r="J297" s="11">
        <v>1</v>
      </c>
      <c r="K297" s="11">
        <v>1</v>
      </c>
      <c r="L297" s="11">
        <v>1</v>
      </c>
      <c r="M297" s="11">
        <v>1</v>
      </c>
      <c r="N297" s="11">
        <v>37</v>
      </c>
      <c r="O297" s="11">
        <v>100</v>
      </c>
      <c r="P297" s="11">
        <v>10</v>
      </c>
      <c r="Q297" s="11">
        <v>80</v>
      </c>
      <c r="R297" s="11">
        <v>100</v>
      </c>
      <c r="S297" s="11">
        <v>1</v>
      </c>
      <c r="T297" s="11">
        <v>6</v>
      </c>
      <c r="U297" s="11">
        <v>17</v>
      </c>
      <c r="V297" s="11">
        <v>100</v>
      </c>
      <c r="W297" s="11">
        <v>9</v>
      </c>
      <c r="X297" s="11">
        <v>5</v>
      </c>
      <c r="Y297" s="11">
        <v>4</v>
      </c>
      <c r="Z297" s="11">
        <v>66.5</v>
      </c>
      <c r="AA297" s="11">
        <v>33</v>
      </c>
      <c r="AB297" s="11">
        <v>100</v>
      </c>
      <c r="AC297" s="11">
        <v>4</v>
      </c>
      <c r="AD297" s="11">
        <v>48</v>
      </c>
      <c r="AE297" s="11">
        <v>17</v>
      </c>
      <c r="AF297" s="11">
        <v>100</v>
      </c>
      <c r="AG297" s="11">
        <v>8</v>
      </c>
      <c r="AH297" s="11">
        <v>4</v>
      </c>
      <c r="AI297" s="11">
        <v>4</v>
      </c>
      <c r="AJ297" s="11">
        <v>61.5</v>
      </c>
      <c r="AK297" s="11">
        <v>0</v>
      </c>
      <c r="AL297" s="11">
        <v>100</v>
      </c>
      <c r="AM297" s="11">
        <v>5</v>
      </c>
      <c r="AN297" s="11">
        <v>54</v>
      </c>
      <c r="AO297" s="13">
        <v>25051776</v>
      </c>
      <c r="AP297" s="11">
        <v>64.239999999999995</v>
      </c>
      <c r="AQ297" s="11">
        <v>79.69</v>
      </c>
      <c r="AR297" s="11">
        <v>6.77</v>
      </c>
      <c r="AS297" s="11">
        <v>6.77</v>
      </c>
      <c r="AT297" s="11">
        <v>6.77</v>
      </c>
      <c r="AU297" s="11">
        <v>13262563</v>
      </c>
      <c r="AV297" s="11">
        <v>5917912</v>
      </c>
      <c r="AW297" s="11">
        <v>5871301</v>
      </c>
    </row>
    <row r="298" spans="1:49" s="11" customFormat="1">
      <c r="A298" s="11" t="s">
        <v>9</v>
      </c>
    </row>
    <row r="299" spans="1:49" s="11" customFormat="1">
      <c r="J299" s="11" t="s">
        <v>6799</v>
      </c>
      <c r="K299" s="11" t="s">
        <v>7331</v>
      </c>
      <c r="L299" s="11" t="s">
        <v>6641</v>
      </c>
      <c r="M299" s="11" t="s">
        <v>6642</v>
      </c>
      <c r="N299" s="11" t="s">
        <v>7332</v>
      </c>
      <c r="O299" s="11" t="s">
        <v>6618</v>
      </c>
    </row>
    <row r="300" spans="1:49" s="11" customFormat="1">
      <c r="A300" s="11">
        <v>2130</v>
      </c>
      <c r="B300" s="11" t="s">
        <v>18</v>
      </c>
      <c r="C300" s="11" t="s">
        <v>7333</v>
      </c>
      <c r="D300" s="11" t="s">
        <v>3325</v>
      </c>
      <c r="E300" s="11">
        <v>2016</v>
      </c>
      <c r="F300" s="11" t="s">
        <v>7334</v>
      </c>
      <c r="G300" s="11" t="s">
        <v>7335</v>
      </c>
      <c r="I300" s="11" t="s">
        <v>7336</v>
      </c>
      <c r="J300" s="11">
        <v>1</v>
      </c>
      <c r="K300" s="11">
        <v>480000</v>
      </c>
      <c r="L300" s="13">
        <v>652377</v>
      </c>
      <c r="M300" s="110">
        <v>3.24</v>
      </c>
      <c r="N300" s="13">
        <v>100</v>
      </c>
      <c r="O300" s="13">
        <v>652377</v>
      </c>
      <c r="AA300" s="13"/>
      <c r="AB300" s="13"/>
      <c r="AC300" s="13"/>
      <c r="AD300" s="13"/>
      <c r="AE300" s="13"/>
    </row>
    <row r="301" spans="1:49" s="11" customFormat="1">
      <c r="A301" s="11" t="s">
        <v>9</v>
      </c>
    </row>
    <row r="302" spans="1:49" s="11" customFormat="1">
      <c r="G302" s="11" t="s">
        <v>7337</v>
      </c>
      <c r="H302" s="11" t="s">
        <v>7338</v>
      </c>
      <c r="I302" s="11" t="s">
        <v>7339</v>
      </c>
      <c r="J302" s="11" t="s">
        <v>7340</v>
      </c>
      <c r="K302" s="11" t="s">
        <v>7341</v>
      </c>
      <c r="L302" s="11" t="s">
        <v>7342</v>
      </c>
      <c r="M302" s="11" t="s">
        <v>7343</v>
      </c>
      <c r="N302" s="11" t="s">
        <v>7344</v>
      </c>
      <c r="O302" s="11" t="s">
        <v>7345</v>
      </c>
      <c r="P302" s="11" t="s">
        <v>7346</v>
      </c>
      <c r="Q302" s="11" t="s">
        <v>7347</v>
      </c>
      <c r="R302" s="11" t="s">
        <v>7348</v>
      </c>
      <c r="S302" s="11" t="s">
        <v>7349</v>
      </c>
      <c r="T302" s="11" t="s">
        <v>7350</v>
      </c>
      <c r="U302" s="11" t="s">
        <v>6641</v>
      </c>
      <c r="V302" s="11" t="s">
        <v>6642</v>
      </c>
      <c r="W302" s="11" t="s">
        <v>7351</v>
      </c>
      <c r="X302" s="11" t="s">
        <v>6616</v>
      </c>
      <c r="Y302" s="11" t="s">
        <v>6617</v>
      </c>
    </row>
    <row r="303" spans="1:49" s="11" customFormat="1">
      <c r="A303" s="11">
        <v>2131</v>
      </c>
      <c r="B303" s="11" t="s">
        <v>18</v>
      </c>
      <c r="C303" s="11" t="s">
        <v>7352</v>
      </c>
      <c r="D303" s="11" t="s">
        <v>7353</v>
      </c>
      <c r="E303" s="11">
        <v>2016</v>
      </c>
      <c r="F303" s="11" t="s">
        <v>7354</v>
      </c>
      <c r="J303" s="11">
        <v>1</v>
      </c>
      <c r="K303" s="13">
        <v>24388</v>
      </c>
      <c r="L303" s="11">
        <v>1.73</v>
      </c>
      <c r="M303" s="13">
        <v>1024</v>
      </c>
      <c r="N303" s="13">
        <v>452</v>
      </c>
      <c r="O303" s="13">
        <v>2.4300000000000002</v>
      </c>
      <c r="P303" s="13">
        <v>2</v>
      </c>
      <c r="Q303" s="13">
        <v>28.5</v>
      </c>
      <c r="R303" s="11">
        <v>5.5</v>
      </c>
      <c r="S303" s="11">
        <v>15</v>
      </c>
      <c r="T303" s="11">
        <v>7</v>
      </c>
      <c r="U303" s="13">
        <v>8364579</v>
      </c>
      <c r="V303" s="11">
        <v>56.52</v>
      </c>
      <c r="W303" s="13">
        <v>100</v>
      </c>
      <c r="X303" s="13">
        <v>3160676</v>
      </c>
      <c r="Y303" s="11">
        <v>744122</v>
      </c>
      <c r="Z303" s="13"/>
      <c r="AA303" s="13"/>
      <c r="AB303" s="13"/>
      <c r="AD303" s="13"/>
    </row>
    <row r="304" spans="1:49" s="11" customFormat="1">
      <c r="A304" s="11" t="s">
        <v>9</v>
      </c>
    </row>
    <row r="305" spans="1:50" s="11" customFormat="1" ht="16.5" thickBot="1">
      <c r="J305" s="11" t="s">
        <v>7355</v>
      </c>
      <c r="K305" s="11" t="s">
        <v>7356</v>
      </c>
      <c r="L305" s="11" t="s">
        <v>7357</v>
      </c>
      <c r="M305" s="11" t="s">
        <v>6641</v>
      </c>
      <c r="N305" s="11" t="s">
        <v>6642</v>
      </c>
      <c r="O305" s="11" t="s">
        <v>6733</v>
      </c>
      <c r="P305" s="11" t="s">
        <v>7358</v>
      </c>
      <c r="Q305" s="11" t="s">
        <v>6616</v>
      </c>
      <c r="R305" s="11" t="s">
        <v>6617</v>
      </c>
      <c r="S305" s="11" t="s">
        <v>6810</v>
      </c>
    </row>
    <row r="306" spans="1:50" s="11" customFormat="1" ht="16.5" thickBot="1">
      <c r="A306" s="11">
        <v>2132</v>
      </c>
      <c r="B306" s="11" t="s">
        <v>18</v>
      </c>
      <c r="C306" s="11" t="s">
        <v>7359</v>
      </c>
      <c r="D306" s="11" t="s">
        <v>816</v>
      </c>
      <c r="E306" s="11">
        <v>2016</v>
      </c>
      <c r="F306" s="11" t="s">
        <v>7360</v>
      </c>
      <c r="G306" s="11" t="s">
        <v>7361</v>
      </c>
      <c r="H306" s="11" t="s">
        <v>7362</v>
      </c>
      <c r="I306" s="11" t="s">
        <v>7361</v>
      </c>
      <c r="J306" s="11">
        <v>1</v>
      </c>
      <c r="K306" s="11">
        <v>1</v>
      </c>
      <c r="L306" s="11">
        <v>1</v>
      </c>
      <c r="M306" s="13">
        <v>2117891</v>
      </c>
      <c r="N306" s="11">
        <v>6.38</v>
      </c>
      <c r="O306" s="11">
        <v>90</v>
      </c>
      <c r="P306" s="11">
        <v>10</v>
      </c>
      <c r="Q306" s="11">
        <v>6203</v>
      </c>
      <c r="R306" s="11">
        <v>501280</v>
      </c>
      <c r="S306" s="11">
        <v>1610408</v>
      </c>
      <c r="AO306" s="26"/>
      <c r="AW306" s="27"/>
      <c r="AX306" s="28"/>
    </row>
    <row r="307" spans="1:50" s="11" customFormat="1">
      <c r="A307" s="11" t="s">
        <v>9</v>
      </c>
      <c r="K307" s="15"/>
    </row>
    <row r="308" spans="1:50" s="11" customFormat="1">
      <c r="J308" s="11" t="s">
        <v>6799</v>
      </c>
      <c r="K308" s="11" t="s">
        <v>7363</v>
      </c>
      <c r="L308" s="11" t="s">
        <v>7364</v>
      </c>
      <c r="M308" s="11" t="s">
        <v>7365</v>
      </c>
      <c r="N308" s="11" t="s">
        <v>7366</v>
      </c>
      <c r="O308" s="11" t="s">
        <v>7367</v>
      </c>
      <c r="P308" s="11" t="s">
        <v>7367</v>
      </c>
      <c r="Q308" s="11" t="s">
        <v>7368</v>
      </c>
      <c r="R308" s="11" t="s">
        <v>7369</v>
      </c>
      <c r="S308" s="11" t="s">
        <v>7370</v>
      </c>
      <c r="T308" s="11" t="s">
        <v>7371</v>
      </c>
      <c r="U308" s="11" t="s">
        <v>6641</v>
      </c>
      <c r="V308" s="11" t="s">
        <v>6642</v>
      </c>
      <c r="W308" s="11" t="s">
        <v>7372</v>
      </c>
      <c r="X308" s="11" t="s">
        <v>7373</v>
      </c>
      <c r="Y308" s="11" t="s">
        <v>7374</v>
      </c>
      <c r="Z308" s="11" t="s">
        <v>6615</v>
      </c>
      <c r="AA308" s="11" t="s">
        <v>6616</v>
      </c>
      <c r="AB308" s="11" t="s">
        <v>6617</v>
      </c>
      <c r="AC308" s="11" t="s">
        <v>6618</v>
      </c>
    </row>
    <row r="309" spans="1:50" s="11" customFormat="1">
      <c r="A309" s="11">
        <v>2133</v>
      </c>
      <c r="B309" s="11" t="s">
        <v>18</v>
      </c>
      <c r="C309" s="11" t="s">
        <v>7375</v>
      </c>
      <c r="D309" s="11" t="s">
        <v>75</v>
      </c>
      <c r="E309" s="11">
        <v>2016</v>
      </c>
      <c r="F309" s="11" t="s">
        <v>7376</v>
      </c>
      <c r="G309" s="11" t="s">
        <v>7377</v>
      </c>
      <c r="H309" s="11" t="s">
        <v>7378</v>
      </c>
      <c r="I309" s="11" t="s">
        <v>7379</v>
      </c>
      <c r="J309" s="11">
        <v>1</v>
      </c>
      <c r="K309" s="11">
        <v>1</v>
      </c>
      <c r="L309" s="11">
        <v>1</v>
      </c>
      <c r="M309" s="11">
        <v>3</v>
      </c>
      <c r="N309" s="11">
        <v>5</v>
      </c>
      <c r="O309" s="11">
        <v>1034</v>
      </c>
      <c r="P309" s="15">
        <v>107</v>
      </c>
      <c r="Q309" s="11">
        <v>1</v>
      </c>
      <c r="R309" s="11">
        <v>24</v>
      </c>
      <c r="S309" s="11">
        <v>82</v>
      </c>
      <c r="T309" s="11">
        <v>3</v>
      </c>
      <c r="U309" s="11">
        <v>4468556</v>
      </c>
      <c r="V309" s="11">
        <v>89.37</v>
      </c>
      <c r="W309" s="11">
        <v>63.15</v>
      </c>
      <c r="X309" s="11">
        <v>33.700000000000003</v>
      </c>
      <c r="Y309" s="11">
        <v>3.15</v>
      </c>
      <c r="Z309" s="11">
        <v>1000000</v>
      </c>
      <c r="AA309" s="11">
        <v>1028020</v>
      </c>
      <c r="AB309" s="11">
        <v>1069886</v>
      </c>
      <c r="AC309" s="11">
        <v>1370650</v>
      </c>
      <c r="AD309" s="15"/>
      <c r="AE309" s="15"/>
      <c r="AF309" s="15"/>
      <c r="AG309" s="15"/>
      <c r="AH309" s="15"/>
      <c r="AI309" s="15"/>
      <c r="AJ309" s="15"/>
    </row>
    <row r="310" spans="1:50" s="11" customFormat="1">
      <c r="A310" s="11" t="s">
        <v>9</v>
      </c>
      <c r="O310" s="11" t="s">
        <v>7380</v>
      </c>
      <c r="P310" s="11" t="s">
        <v>7381</v>
      </c>
    </row>
    <row r="311" spans="1:50" s="11" customFormat="1"/>
    <row r="312" spans="1:50" s="11" customFormat="1">
      <c r="A312" s="11">
        <v>2135</v>
      </c>
      <c r="B312" s="11" t="s">
        <v>7382</v>
      </c>
      <c r="C312" s="11" t="s">
        <v>7383</v>
      </c>
      <c r="D312" s="11" t="s">
        <v>1288</v>
      </c>
      <c r="E312" s="11">
        <v>2016</v>
      </c>
      <c r="F312" s="11" t="s">
        <v>7384</v>
      </c>
      <c r="M312" s="13"/>
    </row>
    <row r="313" spans="1:50" s="11" customFormat="1">
      <c r="A313" s="11" t="s">
        <v>9</v>
      </c>
      <c r="J313" s="15"/>
    </row>
    <row r="314" spans="1:50" s="11" customFormat="1"/>
    <row r="315" spans="1:50" s="11" customFormat="1">
      <c r="A315" s="11">
        <v>2136</v>
      </c>
      <c r="B315" s="11" t="s">
        <v>7382</v>
      </c>
      <c r="C315" s="11" t="s">
        <v>7385</v>
      </c>
      <c r="D315" s="11" t="s">
        <v>1288</v>
      </c>
      <c r="E315" s="11">
        <v>2016</v>
      </c>
      <c r="K315" s="15"/>
      <c r="L315" s="15"/>
      <c r="M315" s="15"/>
    </row>
    <row r="316" spans="1:50" s="11" customFormat="1">
      <c r="A316" s="11" t="s">
        <v>9</v>
      </c>
    </row>
    <row r="317" spans="1:50" s="11" customFormat="1"/>
    <row r="318" spans="1:50" s="11" customFormat="1">
      <c r="A318" s="11">
        <v>2137</v>
      </c>
      <c r="B318" s="11" t="s">
        <v>7382</v>
      </c>
      <c r="C318" s="11" t="s">
        <v>7386</v>
      </c>
      <c r="D318" s="11" t="s">
        <v>7387</v>
      </c>
      <c r="E318" s="11">
        <v>2016</v>
      </c>
      <c r="F318" s="11" t="s">
        <v>7388</v>
      </c>
      <c r="AA318" s="108"/>
      <c r="AL318" s="109"/>
      <c r="AO318" s="13"/>
    </row>
    <row r="319" spans="1:50" s="11" customFormat="1">
      <c r="A319" s="11" t="s">
        <v>9</v>
      </c>
    </row>
    <row r="320" spans="1:50" s="11" customFormat="1"/>
    <row r="321" spans="1:37" s="11" customFormat="1">
      <c r="A321" s="11">
        <v>2138</v>
      </c>
      <c r="B321" s="11" t="s">
        <v>7382</v>
      </c>
      <c r="C321" s="11" t="s">
        <v>7389</v>
      </c>
      <c r="E321" s="11">
        <v>2016</v>
      </c>
      <c r="F321" s="11" t="s">
        <v>7390</v>
      </c>
      <c r="L321" s="13"/>
    </row>
    <row r="322" spans="1:37" s="11" customFormat="1">
      <c r="A322" s="11" t="s">
        <v>9</v>
      </c>
    </row>
    <row r="323" spans="1:37">
      <c r="A323" s="16"/>
      <c r="B323" s="16"/>
      <c r="C323" s="16"/>
      <c r="D323" s="16"/>
      <c r="E323" s="16"/>
      <c r="F323" s="16"/>
      <c r="G323" s="16"/>
      <c r="H323" s="16"/>
      <c r="I323" s="16"/>
      <c r="J323" s="16" t="s">
        <v>7626</v>
      </c>
      <c r="K323" s="16" t="s">
        <v>7627</v>
      </c>
      <c r="L323" s="16" t="s">
        <v>7628</v>
      </c>
      <c r="M323" s="16" t="s">
        <v>7629</v>
      </c>
      <c r="N323" s="16" t="s">
        <v>7630</v>
      </c>
      <c r="O323" s="16" t="s">
        <v>7631</v>
      </c>
      <c r="P323" s="16" t="s">
        <v>7632</v>
      </c>
      <c r="Q323" s="16" t="s">
        <v>7633</v>
      </c>
      <c r="U323" s="16"/>
      <c r="V323" s="16"/>
      <c r="W323" s="16"/>
      <c r="X323" s="16"/>
      <c r="Y323" s="16"/>
      <c r="Z323" s="16"/>
      <c r="AA323" s="16"/>
      <c r="AB323" s="16"/>
      <c r="AC323" s="16"/>
      <c r="AD323" s="16"/>
      <c r="AE323" s="16"/>
      <c r="AF323" s="16"/>
      <c r="AG323" s="16"/>
      <c r="AH323" s="16"/>
      <c r="AI323" s="16"/>
      <c r="AJ323" s="16"/>
      <c r="AK323" s="16"/>
    </row>
    <row r="324" spans="1:37">
      <c r="A324" s="53">
        <v>2139</v>
      </c>
      <c r="B324" s="16" t="s">
        <v>7634</v>
      </c>
      <c r="C324" s="16" t="s">
        <v>7635</v>
      </c>
      <c r="D324" s="16" t="s">
        <v>75</v>
      </c>
      <c r="E324" s="16">
        <v>2016</v>
      </c>
      <c r="F324" s="16" t="s">
        <v>7636</v>
      </c>
      <c r="G324" s="88" t="s">
        <v>7637</v>
      </c>
      <c r="H324" s="16"/>
      <c r="I324" s="88" t="s">
        <v>7637</v>
      </c>
      <c r="J324" s="16">
        <v>1</v>
      </c>
      <c r="K324" s="16">
        <v>1</v>
      </c>
      <c r="L324" s="16">
        <v>1</v>
      </c>
      <c r="M324" s="16">
        <v>1</v>
      </c>
      <c r="N324" s="16">
        <v>1</v>
      </c>
      <c r="O324" s="24">
        <v>14000000</v>
      </c>
      <c r="P324" s="24">
        <v>1600000</v>
      </c>
      <c r="Q324" s="24">
        <v>15600000</v>
      </c>
      <c r="U324" s="16"/>
      <c r="V324" s="16"/>
      <c r="W324" s="16"/>
      <c r="X324" s="16"/>
      <c r="Y324" s="16"/>
      <c r="Z324" s="16"/>
      <c r="AA324" s="16"/>
      <c r="AB324" s="16"/>
      <c r="AC324" s="16"/>
      <c r="AD324" s="16"/>
      <c r="AE324" s="16"/>
      <c r="AF324" s="16"/>
      <c r="AG324" s="16"/>
      <c r="AH324" s="16"/>
      <c r="AI324" s="16"/>
      <c r="AJ324" s="16"/>
      <c r="AK324" s="16"/>
    </row>
    <row r="325" spans="1:37">
      <c r="A325" s="54" t="s">
        <v>9</v>
      </c>
      <c r="B325" s="16"/>
      <c r="C325" s="16"/>
      <c r="D325" s="16"/>
      <c r="E325" s="16"/>
      <c r="F325" s="16"/>
      <c r="G325" s="16"/>
      <c r="H325" s="16"/>
      <c r="I325" s="16"/>
      <c r="J325" s="57"/>
      <c r="K325" s="57"/>
      <c r="L325" s="57"/>
      <c r="M325" s="57" t="s">
        <v>7638</v>
      </c>
      <c r="N325" s="57" t="s">
        <v>7638</v>
      </c>
      <c r="O325" s="57" t="s">
        <v>7638</v>
      </c>
      <c r="P325" s="57" t="s">
        <v>7638</v>
      </c>
      <c r="Q325" s="57" t="s">
        <v>7638</v>
      </c>
      <c r="R325" s="16"/>
      <c r="S325" s="16"/>
      <c r="T325" s="16"/>
      <c r="U325" s="16"/>
      <c r="V325" s="16"/>
      <c r="W325" s="16"/>
      <c r="X325" s="16"/>
      <c r="Y325" s="16"/>
      <c r="Z325" s="16"/>
      <c r="AA325" s="16"/>
      <c r="AB325" s="16"/>
      <c r="AC325" s="16"/>
      <c r="AD325" s="16"/>
      <c r="AE325" s="16"/>
      <c r="AF325" s="16"/>
      <c r="AG325" s="16"/>
      <c r="AH325" s="16"/>
      <c r="AI325" s="16"/>
      <c r="AJ325" s="16"/>
      <c r="AK325" s="16"/>
    </row>
    <row r="326" spans="1:37">
      <c r="A326" s="53"/>
      <c r="B326" s="57"/>
      <c r="C326" s="16"/>
      <c r="D326" s="16"/>
      <c r="E326" s="16"/>
      <c r="F326" s="88"/>
      <c r="G326" s="16"/>
      <c r="H326" s="16"/>
      <c r="I326" s="16"/>
      <c r="J326" s="16" t="s">
        <v>7639</v>
      </c>
      <c r="K326" s="16" t="s">
        <v>7640</v>
      </c>
      <c r="L326" s="16" t="s">
        <v>7641</v>
      </c>
      <c r="M326" s="16" t="s">
        <v>7642</v>
      </c>
      <c r="N326" s="16" t="s">
        <v>7643</v>
      </c>
      <c r="O326" s="16" t="s">
        <v>7644</v>
      </c>
      <c r="P326" s="16" t="s">
        <v>7645</v>
      </c>
      <c r="Q326" s="16" t="s">
        <v>7646</v>
      </c>
      <c r="R326" s="88" t="s">
        <v>7647</v>
      </c>
      <c r="S326" s="88" t="s">
        <v>7648</v>
      </c>
      <c r="T326" s="16" t="s">
        <v>7649</v>
      </c>
      <c r="U326" s="16" t="s">
        <v>7632</v>
      </c>
      <c r="V326" s="16" t="s">
        <v>7650</v>
      </c>
      <c r="W326" s="16" t="s">
        <v>7633</v>
      </c>
      <c r="X326" s="16"/>
      <c r="Y326" s="16"/>
      <c r="Z326" s="16"/>
      <c r="AA326" s="16"/>
      <c r="AB326" s="16"/>
      <c r="AC326" s="16"/>
      <c r="AD326" s="16"/>
      <c r="AE326" s="16"/>
      <c r="AF326" s="16"/>
      <c r="AG326" s="16"/>
      <c r="AH326" s="16"/>
      <c r="AI326" s="16"/>
      <c r="AJ326" s="16"/>
      <c r="AK326" s="16"/>
    </row>
    <row r="327" spans="1:37">
      <c r="A327" s="53">
        <v>2140</v>
      </c>
      <c r="B327" s="57" t="s">
        <v>7634</v>
      </c>
      <c r="C327" s="16" t="s">
        <v>7651</v>
      </c>
      <c r="D327" s="16" t="s">
        <v>75</v>
      </c>
      <c r="E327" s="53">
        <v>2016</v>
      </c>
      <c r="F327" s="88" t="s">
        <v>7652</v>
      </c>
      <c r="G327" s="16" t="s">
        <v>7653</v>
      </c>
      <c r="H327" s="16"/>
      <c r="I327" s="16" t="s">
        <v>7653</v>
      </c>
      <c r="J327" s="53">
        <v>1</v>
      </c>
      <c r="K327" s="53">
        <v>1</v>
      </c>
      <c r="L327" s="53">
        <v>1</v>
      </c>
      <c r="M327" s="53">
        <v>1</v>
      </c>
      <c r="N327" s="53">
        <v>1</v>
      </c>
      <c r="O327" s="53">
        <v>1</v>
      </c>
      <c r="P327" s="53">
        <v>1</v>
      </c>
      <c r="Q327" s="53">
        <v>1</v>
      </c>
      <c r="R327" s="53">
        <v>1</v>
      </c>
      <c r="S327" s="117">
        <v>140000000</v>
      </c>
      <c r="T327" s="117">
        <v>62154596</v>
      </c>
      <c r="U327" s="117">
        <v>10640000</v>
      </c>
      <c r="V327" s="117">
        <v>14596</v>
      </c>
      <c r="W327" s="117">
        <v>212780000</v>
      </c>
      <c r="X327" s="24"/>
      <c r="Y327" s="16"/>
      <c r="Z327" s="16"/>
      <c r="AA327" s="16"/>
      <c r="AB327" s="16"/>
      <c r="AC327" s="16"/>
      <c r="AD327" s="16"/>
      <c r="AE327" s="16"/>
      <c r="AF327" s="16"/>
      <c r="AG327" s="16"/>
      <c r="AH327" s="16"/>
      <c r="AI327" s="16"/>
      <c r="AJ327" s="16"/>
      <c r="AK327" s="16"/>
    </row>
    <row r="328" spans="1:37">
      <c r="A328" s="54" t="s">
        <v>9</v>
      </c>
      <c r="B328" s="16"/>
      <c r="C328" s="16"/>
      <c r="D328" s="16"/>
      <c r="E328" s="16"/>
      <c r="F328" s="88"/>
      <c r="G328" s="88"/>
      <c r="H328" s="16"/>
      <c r="I328" s="16"/>
      <c r="J328" s="88" t="s">
        <v>7654</v>
      </c>
      <c r="K328" s="16"/>
      <c r="L328" s="16"/>
      <c r="M328" s="16"/>
      <c r="N328" s="16"/>
      <c r="O328" s="16"/>
      <c r="P328" s="16" t="s">
        <v>7655</v>
      </c>
      <c r="Q328" s="57" t="s">
        <v>7656</v>
      </c>
      <c r="R328" s="57" t="s">
        <v>7656</v>
      </c>
      <c r="S328" s="88"/>
      <c r="T328" s="16"/>
      <c r="U328" s="16"/>
      <c r="V328" s="16"/>
      <c r="W328" s="16"/>
      <c r="X328" s="16"/>
      <c r="Y328" s="16"/>
      <c r="Z328" s="16"/>
      <c r="AA328" s="16"/>
      <c r="AB328" s="16"/>
      <c r="AC328" s="16"/>
      <c r="AD328" s="16"/>
      <c r="AE328" s="16"/>
      <c r="AF328" s="16"/>
      <c r="AG328" s="16"/>
      <c r="AH328" s="16"/>
      <c r="AI328" s="16"/>
      <c r="AJ328" s="16"/>
      <c r="AK328" s="16"/>
    </row>
    <row r="329" spans="1:37">
      <c r="A329" s="53"/>
      <c r="B329" s="16"/>
      <c r="C329" s="16"/>
      <c r="D329" s="16"/>
      <c r="E329" s="16"/>
      <c r="F329" s="16"/>
      <c r="G329" s="16"/>
      <c r="H329" s="16"/>
      <c r="I329" s="16"/>
      <c r="J329" s="16" t="s">
        <v>7657</v>
      </c>
      <c r="K329" s="16" t="s">
        <v>7658</v>
      </c>
      <c r="L329" s="57" t="s">
        <v>7659</v>
      </c>
      <c r="M329" s="57" t="s">
        <v>7660</v>
      </c>
      <c r="N329" s="88" t="s">
        <v>7661</v>
      </c>
      <c r="O329" s="16" t="s">
        <v>7662</v>
      </c>
      <c r="P329" s="88" t="s">
        <v>7663</v>
      </c>
      <c r="Q329" s="16" t="s">
        <v>7664</v>
      </c>
      <c r="R329" s="16" t="s">
        <v>7665</v>
      </c>
      <c r="S329" s="88" t="s">
        <v>7666</v>
      </c>
      <c r="T329" s="16" t="s">
        <v>7667</v>
      </c>
      <c r="U329" s="16" t="s">
        <v>7648</v>
      </c>
      <c r="V329" s="16" t="s">
        <v>7668</v>
      </c>
      <c r="W329" s="16" t="s">
        <v>7632</v>
      </c>
      <c r="X329" s="16" t="s">
        <v>7669</v>
      </c>
      <c r="Y329" s="16" t="s">
        <v>7633</v>
      </c>
      <c r="Z329" s="16"/>
      <c r="AA329" s="16"/>
      <c r="AB329" s="16"/>
      <c r="AC329" s="16"/>
      <c r="AD329" s="16"/>
      <c r="AE329" s="16"/>
      <c r="AF329" s="16"/>
      <c r="AG329" s="16"/>
      <c r="AH329" s="16"/>
      <c r="AI329" s="16"/>
      <c r="AJ329" s="16"/>
      <c r="AK329" s="16"/>
    </row>
    <row r="330" spans="1:37">
      <c r="A330" s="53">
        <v>2141</v>
      </c>
      <c r="B330" s="16" t="s">
        <v>7634</v>
      </c>
      <c r="C330" s="16" t="s">
        <v>7670</v>
      </c>
      <c r="D330" s="16" t="s">
        <v>235</v>
      </c>
      <c r="E330" s="16">
        <v>2016</v>
      </c>
      <c r="F330" s="88" t="s">
        <v>7671</v>
      </c>
      <c r="G330" s="16" t="s">
        <v>7672</v>
      </c>
      <c r="H330" s="16"/>
      <c r="I330" s="16" t="s">
        <v>7672</v>
      </c>
      <c r="J330" s="24">
        <v>1</v>
      </c>
      <c r="K330" s="24">
        <v>1</v>
      </c>
      <c r="L330" s="16">
        <v>1</v>
      </c>
      <c r="M330" s="16">
        <v>1</v>
      </c>
      <c r="N330" s="16">
        <v>1</v>
      </c>
      <c r="O330" s="16">
        <v>1</v>
      </c>
      <c r="P330" s="16">
        <v>1</v>
      </c>
      <c r="Q330" s="16">
        <v>1</v>
      </c>
      <c r="R330" s="16">
        <v>1</v>
      </c>
      <c r="S330" s="16">
        <v>1</v>
      </c>
      <c r="T330" s="16">
        <v>1</v>
      </c>
      <c r="U330" s="117">
        <v>59000000</v>
      </c>
      <c r="V330" s="117">
        <v>6000000</v>
      </c>
      <c r="W330" s="117">
        <v>20000000</v>
      </c>
      <c r="X330" s="117">
        <v>115000000</v>
      </c>
      <c r="Y330" s="117">
        <v>200000000</v>
      </c>
      <c r="Z330" s="16"/>
      <c r="AA330" s="16"/>
      <c r="AB330" s="16"/>
      <c r="AC330" s="16"/>
      <c r="AD330" s="16"/>
      <c r="AE330" s="16"/>
      <c r="AF330" s="16"/>
      <c r="AG330" s="16"/>
      <c r="AH330" s="16"/>
      <c r="AI330" s="16"/>
      <c r="AJ330" s="16"/>
      <c r="AK330" s="16"/>
    </row>
    <row r="331" spans="1:37">
      <c r="A331" s="54" t="s">
        <v>9</v>
      </c>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row>
    <row r="332" spans="1:37">
      <c r="A332" s="53"/>
      <c r="B332" s="16"/>
      <c r="C332" s="16"/>
      <c r="D332" s="16"/>
      <c r="E332" s="16"/>
      <c r="F332" s="16"/>
      <c r="G332" s="16"/>
      <c r="H332" s="16"/>
      <c r="I332" s="16"/>
      <c r="J332" s="16" t="s">
        <v>7639</v>
      </c>
      <c r="K332" s="16" t="s">
        <v>7673</v>
      </c>
      <c r="L332" s="16" t="s">
        <v>7674</v>
      </c>
      <c r="M332" s="16" t="s">
        <v>7675</v>
      </c>
      <c r="N332" s="16" t="s">
        <v>7676</v>
      </c>
      <c r="O332" s="88" t="s">
        <v>7648</v>
      </c>
      <c r="P332" s="16" t="s">
        <v>7649</v>
      </c>
      <c r="Q332" s="16" t="s">
        <v>7632</v>
      </c>
      <c r="R332" s="16" t="s">
        <v>7650</v>
      </c>
      <c r="S332" s="16" t="s">
        <v>7633</v>
      </c>
      <c r="T332" s="16"/>
      <c r="U332" s="16"/>
      <c r="V332" s="16"/>
      <c r="W332" s="16"/>
      <c r="X332" s="16"/>
      <c r="Y332" s="16"/>
      <c r="Z332" s="16"/>
      <c r="AA332" s="16"/>
      <c r="AB332" s="16"/>
      <c r="AC332" s="16"/>
      <c r="AD332" s="16"/>
      <c r="AE332" s="16"/>
      <c r="AF332" s="16"/>
      <c r="AG332" s="16"/>
      <c r="AH332" s="16"/>
      <c r="AI332" s="16"/>
      <c r="AJ332" s="16"/>
      <c r="AK332" s="16"/>
    </row>
    <row r="333" spans="1:37">
      <c r="A333" s="53">
        <v>2142</v>
      </c>
      <c r="B333" s="16" t="s">
        <v>7677</v>
      </c>
      <c r="C333" s="88" t="s">
        <v>7678</v>
      </c>
      <c r="D333" s="16" t="s">
        <v>680</v>
      </c>
      <c r="E333" s="16">
        <v>2016</v>
      </c>
      <c r="F333" s="88" t="s">
        <v>7679</v>
      </c>
      <c r="G333" s="16"/>
      <c r="H333" s="16"/>
      <c r="I333" s="16"/>
      <c r="J333" s="16">
        <v>1</v>
      </c>
      <c r="K333" s="16">
        <v>1</v>
      </c>
      <c r="L333" s="16">
        <v>1</v>
      </c>
      <c r="M333" s="16">
        <v>1</v>
      </c>
      <c r="N333" s="16">
        <v>1</v>
      </c>
      <c r="O333" s="24">
        <v>152000000</v>
      </c>
      <c r="P333" s="24">
        <v>48965864</v>
      </c>
      <c r="Q333" s="24">
        <v>29570000</v>
      </c>
      <c r="R333" s="24">
        <v>74136</v>
      </c>
      <c r="S333" s="24">
        <v>230610000</v>
      </c>
      <c r="T333" s="16"/>
      <c r="U333" s="16"/>
      <c r="V333" s="16"/>
      <c r="W333" s="16"/>
      <c r="X333" s="16"/>
      <c r="Y333" s="16"/>
      <c r="Z333" s="16"/>
      <c r="AA333" s="16"/>
      <c r="AB333" s="16"/>
      <c r="AC333" s="16"/>
      <c r="AD333" s="16"/>
      <c r="AE333" s="16"/>
      <c r="AF333" s="16"/>
      <c r="AG333" s="16"/>
      <c r="AH333" s="16"/>
      <c r="AI333" s="16"/>
      <c r="AJ333" s="16"/>
      <c r="AK333" s="16"/>
    </row>
    <row r="334" spans="1:37">
      <c r="A334" s="54" t="s">
        <v>9</v>
      </c>
      <c r="B334" s="16"/>
      <c r="C334" s="16"/>
      <c r="D334" s="16"/>
      <c r="E334" s="16"/>
      <c r="F334" s="16"/>
      <c r="G334" s="16"/>
      <c r="H334" s="16"/>
      <c r="I334" s="16"/>
      <c r="J334" s="16" t="s">
        <v>7680</v>
      </c>
      <c r="K334" s="16"/>
      <c r="L334" s="16"/>
      <c r="M334" s="16"/>
      <c r="N334" s="88" t="s">
        <v>7681</v>
      </c>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row>
    <row r="335" spans="1:37" s="112" customFormat="1">
      <c r="J335" s="112" t="s">
        <v>7186</v>
      </c>
      <c r="K335" s="112" t="s">
        <v>7187</v>
      </c>
      <c r="L335" s="112" t="s">
        <v>7188</v>
      </c>
      <c r="M335" s="112" t="s">
        <v>7189</v>
      </c>
      <c r="N335" s="112" t="s">
        <v>7190</v>
      </c>
      <c r="O335" s="112" t="s">
        <v>7191</v>
      </c>
      <c r="P335" s="112" t="s">
        <v>7192</v>
      </c>
      <c r="Q335" s="112" t="s">
        <v>7193</v>
      </c>
      <c r="R335" s="112" t="s">
        <v>7194</v>
      </c>
    </row>
    <row r="336" spans="1:37" s="112" customFormat="1">
      <c r="A336" s="112">
        <v>2143</v>
      </c>
      <c r="B336" s="112" t="s">
        <v>7195</v>
      </c>
      <c r="C336" s="113" t="s">
        <v>7196</v>
      </c>
      <c r="F336" s="112" t="s">
        <v>7197</v>
      </c>
      <c r="G336" s="112" t="s">
        <v>7253</v>
      </c>
      <c r="J336" s="112">
        <v>1</v>
      </c>
      <c r="K336" s="112">
        <v>1</v>
      </c>
      <c r="L336" s="112">
        <v>1</v>
      </c>
      <c r="M336" s="112">
        <v>1</v>
      </c>
      <c r="N336" s="112">
        <v>1</v>
      </c>
      <c r="O336" s="112">
        <v>1</v>
      </c>
      <c r="P336" s="112">
        <v>1</v>
      </c>
      <c r="Q336" s="112">
        <v>1</v>
      </c>
      <c r="R336" s="112">
        <v>1</v>
      </c>
    </row>
    <row r="337" spans="1:23" s="112" customFormat="1">
      <c r="A337" s="112" t="s">
        <v>9</v>
      </c>
    </row>
    <row r="338" spans="1:23" s="112" customFormat="1">
      <c r="J338" s="112" t="s">
        <v>7198</v>
      </c>
      <c r="K338" s="112" t="s">
        <v>7199</v>
      </c>
    </row>
    <row r="339" spans="1:23" s="112" customFormat="1">
      <c r="A339" s="112">
        <v>2144</v>
      </c>
      <c r="B339" s="112" t="s">
        <v>7195</v>
      </c>
      <c r="C339" s="112" t="s">
        <v>7200</v>
      </c>
      <c r="F339" s="112" t="s">
        <v>7201</v>
      </c>
      <c r="G339" s="112" t="s">
        <v>7254</v>
      </c>
      <c r="J339" s="112">
        <v>1</v>
      </c>
      <c r="K339" s="112">
        <v>1</v>
      </c>
    </row>
    <row r="340" spans="1:23" s="112" customFormat="1">
      <c r="A340" s="112" t="s">
        <v>9</v>
      </c>
      <c r="J340" s="112" t="s">
        <v>7202</v>
      </c>
    </row>
    <row r="341" spans="1:23" s="112" customFormat="1">
      <c r="J341" s="112" t="s">
        <v>7203</v>
      </c>
      <c r="K341" s="112" t="s">
        <v>7204</v>
      </c>
    </row>
    <row r="342" spans="1:23" s="112" customFormat="1">
      <c r="A342" s="15">
        <v>2145</v>
      </c>
      <c r="B342" s="112" t="s">
        <v>7205</v>
      </c>
      <c r="C342" s="112" t="s">
        <v>7206</v>
      </c>
      <c r="D342" s="112" t="s">
        <v>7207</v>
      </c>
      <c r="F342" s="112" t="s">
        <v>7208</v>
      </c>
      <c r="G342" s="112" t="s">
        <v>7255</v>
      </c>
      <c r="J342" s="112">
        <v>1</v>
      </c>
      <c r="K342" s="112">
        <v>1</v>
      </c>
    </row>
    <row r="343" spans="1:23" s="112" customFormat="1">
      <c r="A343" s="112" t="s">
        <v>9</v>
      </c>
    </row>
    <row r="344" spans="1:23" s="116" customFormat="1">
      <c r="A344" s="16"/>
      <c r="B344" s="16"/>
      <c r="C344" s="16"/>
      <c r="D344" s="16"/>
      <c r="E344" s="16"/>
      <c r="F344" s="16"/>
      <c r="G344" s="16"/>
      <c r="H344" s="16"/>
      <c r="I344" s="16"/>
      <c r="J344" s="16" t="s">
        <v>7391</v>
      </c>
      <c r="K344" s="16" t="s">
        <v>7392</v>
      </c>
      <c r="L344" s="16" t="s">
        <v>7393</v>
      </c>
      <c r="M344" s="16" t="s">
        <v>7394</v>
      </c>
      <c r="N344" s="16" t="s">
        <v>7395</v>
      </c>
      <c r="O344" s="16"/>
      <c r="P344" s="16"/>
      <c r="Q344" s="16"/>
      <c r="R344" s="16"/>
      <c r="S344" s="16"/>
      <c r="T344" s="16"/>
      <c r="U344" s="16"/>
      <c r="V344" s="16"/>
      <c r="W344" s="16"/>
    </row>
    <row r="345" spans="1:23" s="116" customFormat="1">
      <c r="A345" s="16">
        <v>2146</v>
      </c>
      <c r="B345" s="16" t="s">
        <v>7195</v>
      </c>
      <c r="C345" s="16" t="s">
        <v>7396</v>
      </c>
      <c r="D345" s="16"/>
      <c r="E345" s="16">
        <v>2011</v>
      </c>
      <c r="F345" s="16" t="s">
        <v>7397</v>
      </c>
      <c r="G345" s="16" t="s">
        <v>7398</v>
      </c>
      <c r="H345" s="16"/>
      <c r="I345" s="16" t="s">
        <v>7398</v>
      </c>
      <c r="J345" s="16">
        <v>1</v>
      </c>
      <c r="K345" s="16">
        <v>1</v>
      </c>
      <c r="L345" s="16">
        <v>1</v>
      </c>
      <c r="M345" s="16">
        <v>1</v>
      </c>
      <c r="N345" s="16">
        <v>1</v>
      </c>
      <c r="O345" s="16"/>
      <c r="P345" s="16"/>
      <c r="Q345" s="16"/>
      <c r="R345" s="16"/>
      <c r="S345" s="16"/>
      <c r="T345" s="16"/>
      <c r="U345" s="16"/>
      <c r="V345" s="16"/>
      <c r="W345" s="16"/>
    </row>
    <row r="346" spans="1:23" s="116" customFormat="1">
      <c r="A346" s="16" t="s">
        <v>9</v>
      </c>
      <c r="B346" s="16"/>
      <c r="C346" s="16"/>
      <c r="D346" s="16"/>
      <c r="E346" s="16"/>
      <c r="F346" s="16"/>
      <c r="G346" s="16"/>
      <c r="H346" s="16"/>
      <c r="I346" s="16"/>
      <c r="J346" s="16" t="s">
        <v>7399</v>
      </c>
      <c r="K346" s="16" t="s">
        <v>7399</v>
      </c>
      <c r="L346" s="16"/>
      <c r="M346" s="16"/>
      <c r="N346" s="16"/>
      <c r="O346" s="16"/>
      <c r="P346" s="16"/>
      <c r="Q346" s="16"/>
      <c r="R346" s="16"/>
      <c r="S346" s="16"/>
      <c r="T346" s="16"/>
      <c r="U346" s="16"/>
      <c r="V346" s="16"/>
      <c r="W346" s="16"/>
    </row>
    <row r="347" spans="1:23" s="112" customFormat="1">
      <c r="J347" s="112" t="s">
        <v>7209</v>
      </c>
    </row>
    <row r="348" spans="1:23" s="112" customFormat="1">
      <c r="A348" s="112">
        <v>2147</v>
      </c>
      <c r="B348" s="112" t="s">
        <v>7195</v>
      </c>
      <c r="C348" s="112" t="s">
        <v>7210</v>
      </c>
      <c r="F348" s="112" t="s">
        <v>7211</v>
      </c>
      <c r="G348" s="112" t="s">
        <v>7256</v>
      </c>
      <c r="J348" s="112">
        <v>1</v>
      </c>
    </row>
    <row r="349" spans="1:23" s="112" customFormat="1">
      <c r="A349" s="112" t="s">
        <v>9</v>
      </c>
      <c r="J349" s="112" t="s">
        <v>7212</v>
      </c>
    </row>
    <row r="350" spans="1:23" s="112" customFormat="1">
      <c r="J350" s="112" t="s">
        <v>7213</v>
      </c>
      <c r="K350" s="112" t="s">
        <v>7214</v>
      </c>
      <c r="L350" s="112" t="s">
        <v>7215</v>
      </c>
      <c r="M350" s="112" t="s">
        <v>7252</v>
      </c>
    </row>
    <row r="351" spans="1:23" s="112" customFormat="1">
      <c r="A351" s="112">
        <v>2148</v>
      </c>
      <c r="B351" s="112" t="s">
        <v>7216</v>
      </c>
      <c r="C351" s="112" t="s">
        <v>7217</v>
      </c>
      <c r="D351" s="112" t="s">
        <v>7218</v>
      </c>
      <c r="F351" s="112" t="s">
        <v>7219</v>
      </c>
      <c r="G351" s="112" t="s">
        <v>7257</v>
      </c>
      <c r="J351" s="112">
        <v>1</v>
      </c>
      <c r="K351" s="112">
        <v>1</v>
      </c>
      <c r="L351" s="112">
        <v>1</v>
      </c>
      <c r="M351" s="112">
        <v>1</v>
      </c>
    </row>
    <row r="352" spans="1:23" s="112" customFormat="1">
      <c r="A352" s="112" t="s">
        <v>9</v>
      </c>
    </row>
    <row r="353" spans="1:31" s="112" customFormat="1">
      <c r="J353" s="112" t="s">
        <v>7220</v>
      </c>
      <c r="K353" s="112" t="s">
        <v>7221</v>
      </c>
      <c r="L353" s="112" t="s">
        <v>7222</v>
      </c>
      <c r="M353" s="112" t="s">
        <v>7223</v>
      </c>
      <c r="N353" s="112" t="s">
        <v>7224</v>
      </c>
      <c r="O353" s="112" t="s">
        <v>7225</v>
      </c>
      <c r="P353" s="112" t="s">
        <v>7226</v>
      </c>
      <c r="Q353" s="112" t="s">
        <v>7227</v>
      </c>
      <c r="R353" s="112" t="s">
        <v>7228</v>
      </c>
      <c r="S353" s="112" t="s">
        <v>7229</v>
      </c>
      <c r="T353" s="112" t="s">
        <v>7230</v>
      </c>
      <c r="U353" s="112" t="s">
        <v>7231</v>
      </c>
      <c r="V353" s="112" t="s">
        <v>10</v>
      </c>
    </row>
    <row r="354" spans="1:31" s="112" customFormat="1">
      <c r="A354" s="112">
        <v>2149</v>
      </c>
      <c r="B354" s="112" t="s">
        <v>7195</v>
      </c>
      <c r="C354" s="113" t="s">
        <v>7232</v>
      </c>
      <c r="D354" s="112" t="s">
        <v>27</v>
      </c>
      <c r="F354" s="112" t="s">
        <v>7233</v>
      </c>
      <c r="G354" s="112" t="s">
        <v>7258</v>
      </c>
      <c r="I354" s="112" t="s">
        <v>7258</v>
      </c>
      <c r="J354" s="112">
        <v>1</v>
      </c>
      <c r="K354" s="112">
        <v>1</v>
      </c>
      <c r="L354" s="112">
        <v>1</v>
      </c>
      <c r="M354" s="112">
        <v>1</v>
      </c>
      <c r="N354" s="112">
        <v>1</v>
      </c>
      <c r="O354" s="112">
        <v>10</v>
      </c>
      <c r="P354" s="112">
        <v>1</v>
      </c>
      <c r="Q354" s="112">
        <v>176700</v>
      </c>
      <c r="R354" s="112">
        <v>883500</v>
      </c>
      <c r="S354" s="112" t="s">
        <v>7234</v>
      </c>
      <c r="T354" s="112">
        <v>443</v>
      </c>
      <c r="U354" s="112">
        <v>443</v>
      </c>
      <c r="V354" s="112">
        <v>6798329</v>
      </c>
    </row>
    <row r="355" spans="1:31" s="112" customFormat="1">
      <c r="A355" s="112" t="s">
        <v>9</v>
      </c>
    </row>
    <row r="356" spans="1:31" s="112" customFormat="1">
      <c r="J356" s="112" t="s">
        <v>7235</v>
      </c>
      <c r="K356" s="112" t="s">
        <v>7236</v>
      </c>
      <c r="L356" s="112" t="s">
        <v>10</v>
      </c>
    </row>
    <row r="357" spans="1:31" s="112" customFormat="1">
      <c r="A357" s="112">
        <v>2150</v>
      </c>
      <c r="B357" s="112" t="s">
        <v>7195</v>
      </c>
      <c r="C357" s="112" t="s">
        <v>7237</v>
      </c>
      <c r="F357" s="112" t="s">
        <v>7238</v>
      </c>
      <c r="G357" s="112" t="s">
        <v>7259</v>
      </c>
      <c r="I357" s="112" t="s">
        <v>7259</v>
      </c>
      <c r="J357" s="112">
        <v>1</v>
      </c>
      <c r="K357" s="112">
        <v>1</v>
      </c>
      <c r="L357" s="112">
        <v>300000</v>
      </c>
    </row>
    <row r="358" spans="1:31" s="112" customFormat="1">
      <c r="A358" s="112" t="s">
        <v>9</v>
      </c>
    </row>
    <row r="359" spans="1:31" s="112" customFormat="1">
      <c r="J359" s="112" t="s">
        <v>7239</v>
      </c>
    </row>
    <row r="360" spans="1:31" s="112" customFormat="1">
      <c r="A360" s="112">
        <v>2151</v>
      </c>
      <c r="B360" s="112" t="s">
        <v>7195</v>
      </c>
      <c r="C360" s="112" t="s">
        <v>7240</v>
      </c>
      <c r="D360" s="112" t="s">
        <v>7241</v>
      </c>
      <c r="F360" s="112" t="s">
        <v>7242</v>
      </c>
      <c r="G360" s="112" t="s">
        <v>7260</v>
      </c>
      <c r="J360" s="112">
        <v>1</v>
      </c>
    </row>
    <row r="361" spans="1:31" s="112" customFormat="1">
      <c r="A361" s="112" t="s">
        <v>9</v>
      </c>
    </row>
    <row r="362" spans="1:31" s="112" customFormat="1">
      <c r="J362" s="112" t="s">
        <v>7243</v>
      </c>
      <c r="K362" s="112" t="s">
        <v>7244</v>
      </c>
    </row>
    <row r="363" spans="1:31" s="112" customFormat="1">
      <c r="A363" s="112">
        <v>2152</v>
      </c>
      <c r="B363" s="112" t="s">
        <v>7195</v>
      </c>
      <c r="C363" s="112" t="s">
        <v>7245</v>
      </c>
      <c r="F363" s="112" t="s">
        <v>7246</v>
      </c>
      <c r="G363" s="112" t="s">
        <v>7261</v>
      </c>
      <c r="J363" s="112">
        <v>1</v>
      </c>
      <c r="K363" s="112">
        <v>1</v>
      </c>
    </row>
    <row r="364" spans="1:31" s="112" customFormat="1">
      <c r="A364" s="112" t="s">
        <v>9</v>
      </c>
    </row>
    <row r="365" spans="1:31" s="112" customFormat="1">
      <c r="J365" s="112" t="s">
        <v>7247</v>
      </c>
      <c r="K365" s="112" t="s">
        <v>7248</v>
      </c>
      <c r="L365" s="112" t="s">
        <v>7249</v>
      </c>
    </row>
    <row r="366" spans="1:31" s="112" customFormat="1">
      <c r="A366" s="112">
        <v>2153</v>
      </c>
      <c r="B366" s="112" t="s">
        <v>7195</v>
      </c>
      <c r="C366" s="112" t="s">
        <v>7250</v>
      </c>
      <c r="F366" s="112" t="s">
        <v>7251</v>
      </c>
      <c r="G366" s="112" t="s">
        <v>7262</v>
      </c>
      <c r="J366" s="112">
        <v>1</v>
      </c>
      <c r="K366" s="112">
        <v>1</v>
      </c>
      <c r="L366" s="112">
        <v>1</v>
      </c>
    </row>
    <row r="367" spans="1:31" s="112" customFormat="1">
      <c r="A367" s="112" t="s">
        <v>9</v>
      </c>
    </row>
    <row r="368" spans="1:31" s="22" customFormat="1">
      <c r="J368" s="22" t="s">
        <v>7489</v>
      </c>
      <c r="K368" s="22" t="s">
        <v>7490</v>
      </c>
      <c r="L368" s="22" t="s">
        <v>7491</v>
      </c>
      <c r="M368" s="22" t="s">
        <v>7492</v>
      </c>
      <c r="N368" s="22" t="s">
        <v>7493</v>
      </c>
      <c r="O368" s="22" t="s">
        <v>7494</v>
      </c>
      <c r="P368" s="22" t="s">
        <v>7495</v>
      </c>
      <c r="Q368" s="22" t="s">
        <v>7496</v>
      </c>
      <c r="R368" s="22" t="s">
        <v>7497</v>
      </c>
      <c r="S368" s="22" t="s">
        <v>7498</v>
      </c>
      <c r="T368" s="22" t="s">
        <v>7499</v>
      </c>
      <c r="U368" s="22" t="s">
        <v>7500</v>
      </c>
      <c r="V368" s="22" t="s">
        <v>7501</v>
      </c>
      <c r="W368" s="22" t="s">
        <v>7502</v>
      </c>
      <c r="X368" s="22" t="s">
        <v>7503</v>
      </c>
      <c r="Y368" s="22" t="s">
        <v>7504</v>
      </c>
      <c r="Z368" s="22" t="s">
        <v>7505</v>
      </c>
      <c r="AA368" s="22" t="s">
        <v>7506</v>
      </c>
      <c r="AB368" s="22" t="s">
        <v>7507</v>
      </c>
      <c r="AC368" s="22" t="s">
        <v>7508</v>
      </c>
      <c r="AD368" s="22" t="s">
        <v>7509</v>
      </c>
      <c r="AE368" s="22" t="s">
        <v>7508</v>
      </c>
    </row>
    <row r="369" spans="1:89" s="22" customFormat="1">
      <c r="A369" s="22">
        <v>2156</v>
      </c>
      <c r="B369" s="22" t="s">
        <v>6100</v>
      </c>
      <c r="C369" s="22" t="s">
        <v>7510</v>
      </c>
      <c r="D369" s="22" t="s">
        <v>338</v>
      </c>
      <c r="F369" s="127" t="s">
        <v>7511</v>
      </c>
      <c r="G369" s="22" t="s">
        <v>7512</v>
      </c>
      <c r="H369" s="22" t="s">
        <v>7512</v>
      </c>
      <c r="I369" s="22" t="s">
        <v>7512</v>
      </c>
      <c r="J369" s="22">
        <v>20.3</v>
      </c>
      <c r="K369" s="22">
        <v>17.8</v>
      </c>
      <c r="L369" s="22">
        <v>17</v>
      </c>
      <c r="M369" s="22">
        <v>23</v>
      </c>
      <c r="N369" s="22">
        <v>62</v>
      </c>
      <c r="O369" s="22">
        <v>51.3</v>
      </c>
      <c r="P369" s="22">
        <v>61</v>
      </c>
      <c r="Q369" s="22">
        <v>168</v>
      </c>
      <c r="R369" s="22">
        <v>20.3</v>
      </c>
      <c r="S369" s="22">
        <v>17.8</v>
      </c>
      <c r="T369" s="22">
        <v>17</v>
      </c>
      <c r="U369" s="22">
        <v>23</v>
      </c>
      <c r="V369" s="22">
        <v>161522840</v>
      </c>
      <c r="W369" s="22">
        <v>1466967</v>
      </c>
      <c r="X369" s="22">
        <v>6547246</v>
      </c>
      <c r="Y369" s="22">
        <v>88145097</v>
      </c>
      <c r="Z369" s="22">
        <v>35135078</v>
      </c>
      <c r="AA369" s="22">
        <v>6961791</v>
      </c>
      <c r="AB369" s="22">
        <v>11438482</v>
      </c>
      <c r="AC369" s="22">
        <v>8613835</v>
      </c>
      <c r="AD369" s="22">
        <v>2369795</v>
      </c>
      <c r="AE369" s="22">
        <v>844549</v>
      </c>
    </row>
    <row r="370" spans="1:89" s="22" customFormat="1">
      <c r="A370" s="22" t="s">
        <v>9</v>
      </c>
      <c r="C370" s="15"/>
      <c r="J370" s="22" t="s">
        <v>7513</v>
      </c>
      <c r="K370" s="22" t="s">
        <v>400</v>
      </c>
      <c r="L370" s="22" t="s">
        <v>7513</v>
      </c>
      <c r="M370" s="22" t="s">
        <v>400</v>
      </c>
      <c r="N370" s="22" t="s">
        <v>7513</v>
      </c>
      <c r="O370" s="22" t="s">
        <v>400</v>
      </c>
      <c r="P370" s="22" t="s">
        <v>7513</v>
      </c>
      <c r="Q370" s="22" t="s">
        <v>7513</v>
      </c>
      <c r="R370" s="22" t="s">
        <v>7513</v>
      </c>
      <c r="S370" s="22" t="s">
        <v>400</v>
      </c>
      <c r="T370" s="22" t="s">
        <v>7513</v>
      </c>
      <c r="U370" s="22" t="s">
        <v>400</v>
      </c>
    </row>
    <row r="371" spans="1:89" s="22" customFormat="1">
      <c r="J371" s="22" t="s">
        <v>7501</v>
      </c>
      <c r="K371" s="22" t="s">
        <v>7514</v>
      </c>
      <c r="L371" s="22" t="s">
        <v>7515</v>
      </c>
    </row>
    <row r="372" spans="1:89" s="22" customFormat="1">
      <c r="A372" s="22">
        <v>2157</v>
      </c>
      <c r="B372" s="16" t="s">
        <v>6100</v>
      </c>
      <c r="C372" s="22" t="s">
        <v>7516</v>
      </c>
      <c r="D372" s="22" t="s">
        <v>5698</v>
      </c>
      <c r="F372" s="22" t="s">
        <v>7517</v>
      </c>
      <c r="I372" s="22" t="s">
        <v>7518</v>
      </c>
      <c r="J372" s="22">
        <v>984327</v>
      </c>
      <c r="K372" s="22">
        <v>962669</v>
      </c>
      <c r="L372" s="22">
        <v>21658</v>
      </c>
    </row>
    <row r="373" spans="1:89" s="22" customFormat="1">
      <c r="A373" s="22" t="s">
        <v>9</v>
      </c>
    </row>
    <row r="374" spans="1:89" s="22" customFormat="1">
      <c r="F374" s="128"/>
      <c r="J374" s="22" t="s">
        <v>7519</v>
      </c>
      <c r="K374" s="22" t="s">
        <v>7520</v>
      </c>
      <c r="L374" s="22" t="s">
        <v>7521</v>
      </c>
      <c r="M374" s="22" t="s">
        <v>7522</v>
      </c>
      <c r="N374" s="22" t="s">
        <v>7523</v>
      </c>
    </row>
    <row r="375" spans="1:89" s="22" customFormat="1">
      <c r="A375" s="22">
        <v>2158</v>
      </c>
      <c r="B375" s="22" t="s">
        <v>6100</v>
      </c>
      <c r="C375" s="22" t="s">
        <v>7524</v>
      </c>
      <c r="D375" s="22" t="s">
        <v>3588</v>
      </c>
      <c r="F375" s="127" t="s">
        <v>7525</v>
      </c>
      <c r="H375" s="22" t="s">
        <v>7526</v>
      </c>
      <c r="I375" s="22" t="s">
        <v>7526</v>
      </c>
      <c r="J375" s="22">
        <v>14</v>
      </c>
      <c r="K375" s="22">
        <v>14</v>
      </c>
      <c r="L375" s="22">
        <v>14</v>
      </c>
      <c r="M375" s="22">
        <v>6078358</v>
      </c>
      <c r="N375" s="22">
        <v>-24982</v>
      </c>
    </row>
    <row r="376" spans="1:89" s="22" customFormat="1">
      <c r="A376" s="22" t="s">
        <v>9</v>
      </c>
    </row>
    <row r="377" spans="1:89" s="16" customFormat="1">
      <c r="J377" s="16" t="s">
        <v>7527</v>
      </c>
      <c r="K377" s="16" t="s">
        <v>7528</v>
      </c>
      <c r="L377" s="16" t="s">
        <v>7529</v>
      </c>
      <c r="M377" s="16" t="s">
        <v>7530</v>
      </c>
      <c r="N377" s="16" t="s">
        <v>7531</v>
      </c>
      <c r="O377" s="16" t="s">
        <v>7532</v>
      </c>
      <c r="R377" s="22"/>
      <c r="S377" s="22"/>
      <c r="T377" s="22"/>
      <c r="U377" s="22"/>
      <c r="V377" s="22"/>
      <c r="W377" s="22"/>
      <c r="X377" s="22"/>
      <c r="Y377" s="22"/>
    </row>
    <row r="378" spans="1:89" s="16" customFormat="1">
      <c r="A378" s="16">
        <v>2159</v>
      </c>
      <c r="B378" s="16" t="s">
        <v>6100</v>
      </c>
      <c r="C378" s="16" t="s">
        <v>7533</v>
      </c>
      <c r="D378" s="16" t="s">
        <v>5910</v>
      </c>
      <c r="F378" s="16" t="s">
        <v>7534</v>
      </c>
      <c r="G378" s="16" t="s">
        <v>7535</v>
      </c>
      <c r="I378" s="16" t="s">
        <v>7535</v>
      </c>
      <c r="J378" s="16">
        <v>1</v>
      </c>
      <c r="K378" s="34">
        <v>419943</v>
      </c>
      <c r="L378" s="121">
        <v>232147</v>
      </c>
      <c r="M378" s="34">
        <v>78411</v>
      </c>
      <c r="N378" s="129">
        <v>8086</v>
      </c>
      <c r="O378" s="34">
        <v>101299</v>
      </c>
      <c r="R378" s="22"/>
      <c r="S378" s="22"/>
      <c r="T378" s="22"/>
      <c r="U378" s="22"/>
      <c r="V378" s="22"/>
      <c r="W378" s="22"/>
      <c r="X378" s="22"/>
      <c r="Y378" s="22"/>
    </row>
    <row r="379" spans="1:89" s="16" customFormat="1">
      <c r="A379" s="16" t="s">
        <v>9</v>
      </c>
      <c r="S379" s="22"/>
      <c r="W379" s="22"/>
      <c r="X379" s="22"/>
      <c r="Y379" s="22"/>
      <c r="Z379" s="22"/>
      <c r="AA379" s="22"/>
      <c r="AB379" s="22"/>
      <c r="AC379" s="22"/>
      <c r="AD379" s="22"/>
    </row>
    <row r="380" spans="1:89" s="16" customFormat="1" ht="16.5" thickBot="1">
      <c r="J380" s="16" t="s">
        <v>7536</v>
      </c>
      <c r="K380" s="16" t="s">
        <v>7537</v>
      </c>
      <c r="L380" s="22" t="s">
        <v>7538</v>
      </c>
      <c r="M380" s="22" t="s">
        <v>7539</v>
      </c>
      <c r="N380" s="22" t="s">
        <v>7540</v>
      </c>
      <c r="O380" s="22" t="s">
        <v>7541</v>
      </c>
      <c r="P380" s="22" t="s">
        <v>7542</v>
      </c>
      <c r="Q380" s="122" t="s">
        <v>7543</v>
      </c>
      <c r="R380" s="22" t="s">
        <v>7544</v>
      </c>
      <c r="S380" s="22" t="s">
        <v>7545</v>
      </c>
      <c r="T380" s="22" t="s">
        <v>7546</v>
      </c>
      <c r="U380" s="22" t="s">
        <v>7547</v>
      </c>
      <c r="V380" s="22" t="s">
        <v>7548</v>
      </c>
      <c r="W380" s="22" t="s">
        <v>7549</v>
      </c>
      <c r="X380" s="22" t="s">
        <v>7550</v>
      </c>
      <c r="Y380" s="22" t="s">
        <v>7551</v>
      </c>
      <c r="Z380" s="22" t="s">
        <v>7552</v>
      </c>
      <c r="AA380" s="22" t="s">
        <v>7553</v>
      </c>
      <c r="AB380" s="22" t="s">
        <v>7554</v>
      </c>
      <c r="AC380" s="22" t="s">
        <v>7555</v>
      </c>
      <c r="AD380" s="22" t="s">
        <v>7556</v>
      </c>
      <c r="AE380" s="22" t="s">
        <v>7557</v>
      </c>
      <c r="AF380" s="22" t="s">
        <v>7558</v>
      </c>
      <c r="AG380" s="22" t="s">
        <v>7559</v>
      </c>
      <c r="AH380" s="22" t="s">
        <v>7560</v>
      </c>
      <c r="AI380" s="22" t="s">
        <v>7561</v>
      </c>
      <c r="AJ380" s="22" t="s">
        <v>7562</v>
      </c>
      <c r="AK380" s="16" t="s">
        <v>7563</v>
      </c>
      <c r="AL380" s="16" t="s">
        <v>7564</v>
      </c>
      <c r="AM380" s="16" t="s">
        <v>7565</v>
      </c>
      <c r="AN380" s="16" t="s">
        <v>7566</v>
      </c>
      <c r="AO380" s="16" t="s">
        <v>7567</v>
      </c>
      <c r="AP380" s="16" t="s">
        <v>7568</v>
      </c>
      <c r="AQ380" s="16" t="s">
        <v>7569</v>
      </c>
      <c r="AR380" s="16" t="s">
        <v>7570</v>
      </c>
      <c r="AS380" s="16" t="s">
        <v>7571</v>
      </c>
      <c r="AT380" s="16" t="s">
        <v>7572</v>
      </c>
      <c r="AU380" s="16" t="s">
        <v>7573</v>
      </c>
      <c r="AV380" s="16" t="s">
        <v>7574</v>
      </c>
      <c r="AW380" s="16" t="s">
        <v>7575</v>
      </c>
      <c r="AX380" s="16" t="s">
        <v>7576</v>
      </c>
      <c r="AY380" s="16" t="s">
        <v>7577</v>
      </c>
      <c r="AZ380" s="16" t="s">
        <v>7578</v>
      </c>
      <c r="BA380" s="16" t="s">
        <v>7579</v>
      </c>
      <c r="BB380" s="16" t="s">
        <v>7580</v>
      </c>
      <c r="BC380" s="16" t="s">
        <v>7581</v>
      </c>
      <c r="BD380" s="16" t="s">
        <v>7582</v>
      </c>
      <c r="BE380" s="16" t="s">
        <v>7583</v>
      </c>
      <c r="BF380" s="16" t="s">
        <v>7584</v>
      </c>
      <c r="BG380" s="16" t="s">
        <v>7585</v>
      </c>
      <c r="BH380" s="16" t="s">
        <v>7586</v>
      </c>
      <c r="BI380" s="16" t="s">
        <v>7587</v>
      </c>
      <c r="BJ380" s="16" t="s">
        <v>7588</v>
      </c>
      <c r="BK380" s="16" t="s">
        <v>7589</v>
      </c>
      <c r="BL380" s="16" t="s">
        <v>7590</v>
      </c>
      <c r="BM380" s="16" t="s">
        <v>7591</v>
      </c>
      <c r="BN380" s="16" t="s">
        <v>7592</v>
      </c>
      <c r="BO380" s="16" t="s">
        <v>7593</v>
      </c>
      <c r="BP380" s="16" t="s">
        <v>7594</v>
      </c>
      <c r="BQ380" s="16" t="s">
        <v>7595</v>
      </c>
      <c r="BR380" s="16" t="s">
        <v>7596</v>
      </c>
      <c r="BS380" s="16" t="s">
        <v>7597</v>
      </c>
      <c r="BT380" s="16" t="s">
        <v>7598</v>
      </c>
      <c r="BU380" s="16" t="s">
        <v>7599</v>
      </c>
      <c r="BV380" s="16" t="s">
        <v>7600</v>
      </c>
      <c r="BW380" s="16" t="s">
        <v>7601</v>
      </c>
      <c r="BX380" s="16" t="s">
        <v>7602</v>
      </c>
      <c r="BY380" s="16" t="s">
        <v>7603</v>
      </c>
      <c r="BZ380" s="16" t="s">
        <v>7604</v>
      </c>
      <c r="CA380" s="16" t="s">
        <v>7605</v>
      </c>
      <c r="CB380" s="16" t="s">
        <v>7606</v>
      </c>
      <c r="CC380" s="16" t="s">
        <v>7607</v>
      </c>
      <c r="CD380" s="16" t="s">
        <v>7608</v>
      </c>
      <c r="CE380" s="16" t="s">
        <v>7609</v>
      </c>
      <c r="CF380" s="16" t="s">
        <v>7610</v>
      </c>
      <c r="CG380" s="16" t="s">
        <v>7611</v>
      </c>
      <c r="CH380" s="16" t="s">
        <v>7612</v>
      </c>
      <c r="CI380" s="16" t="s">
        <v>7613</v>
      </c>
      <c r="CJ380" s="16" t="s">
        <v>7614</v>
      </c>
      <c r="CK380" s="16" t="s">
        <v>7615</v>
      </c>
    </row>
    <row r="381" spans="1:89" s="16" customFormat="1" ht="16.5" thickBot="1">
      <c r="A381" s="16">
        <v>2160</v>
      </c>
      <c r="B381" s="16" t="s">
        <v>6100</v>
      </c>
      <c r="C381" s="16" t="s">
        <v>7616</v>
      </c>
      <c r="D381" s="16" t="s">
        <v>7617</v>
      </c>
      <c r="F381" s="16" t="s">
        <v>7618</v>
      </c>
      <c r="G381" s="16" t="s">
        <v>7619</v>
      </c>
      <c r="H381" s="16" t="s">
        <v>7619</v>
      </c>
      <c r="I381" s="16" t="s">
        <v>7619</v>
      </c>
      <c r="J381" s="16">
        <v>2</v>
      </c>
      <c r="K381" s="16">
        <v>4</v>
      </c>
      <c r="L381" s="22">
        <v>5</v>
      </c>
      <c r="M381" s="22">
        <v>55</v>
      </c>
      <c r="N381" s="22">
        <v>150</v>
      </c>
      <c r="O381" s="22">
        <v>1</v>
      </c>
      <c r="P381" s="22">
        <v>1</v>
      </c>
      <c r="Q381" s="22">
        <v>1</v>
      </c>
      <c r="R381" s="22">
        <v>1</v>
      </c>
      <c r="S381" s="22">
        <v>1</v>
      </c>
      <c r="T381" s="22">
        <v>129</v>
      </c>
      <c r="U381" s="22">
        <v>2</v>
      </c>
      <c r="V381" s="22">
        <v>4</v>
      </c>
      <c r="W381" s="22">
        <v>2</v>
      </c>
      <c r="X381" s="22">
        <v>4</v>
      </c>
      <c r="Y381" s="22">
        <v>2</v>
      </c>
      <c r="Z381" s="22">
        <v>136</v>
      </c>
      <c r="AA381" s="22">
        <v>646</v>
      </c>
      <c r="AB381" s="22">
        <v>620</v>
      </c>
      <c r="AC381" s="22">
        <v>107</v>
      </c>
      <c r="AD381" s="22">
        <v>51</v>
      </c>
      <c r="AE381" s="22">
        <v>20</v>
      </c>
      <c r="AF381" s="22">
        <v>272</v>
      </c>
      <c r="AG381" s="22">
        <v>116</v>
      </c>
      <c r="AH381" s="22">
        <v>10</v>
      </c>
      <c r="AI381" s="123">
        <v>143428105</v>
      </c>
      <c r="AJ381" s="129">
        <f>2662952+46149747+3668768</f>
        <v>52481467</v>
      </c>
      <c r="AK381" s="34">
        <f>761861+370136</f>
        <v>1131997</v>
      </c>
      <c r="AL381" s="34">
        <f>1198543+1631258</f>
        <v>2829801</v>
      </c>
      <c r="AM381" s="34">
        <f>700878+7467197+1455229</f>
        <v>9623304</v>
      </c>
      <c r="AN381" s="34">
        <f>233979+4848832+272720</f>
        <v>5355531</v>
      </c>
      <c r="AO381" s="121">
        <f>71398+8935940+8589</f>
        <v>9015927</v>
      </c>
      <c r="AP381" s="34">
        <v>11605116</v>
      </c>
      <c r="AQ381" s="16">
        <f>5982+6096326</f>
        <v>6102308</v>
      </c>
      <c r="AR381" s="16">
        <f>-309689+1435571-69164</f>
        <v>1056718</v>
      </c>
      <c r="AS381" s="34">
        <v>4125026</v>
      </c>
      <c r="AT381" s="34">
        <v>596666</v>
      </c>
      <c r="AU381" s="34">
        <v>19827</v>
      </c>
      <c r="AV381" s="34">
        <v>8416</v>
      </c>
      <c r="AW381" s="34">
        <v>59718</v>
      </c>
      <c r="AX381" s="34">
        <v>702409</v>
      </c>
      <c r="AY381" s="34">
        <v>247022</v>
      </c>
      <c r="AZ381" s="16">
        <f>1681-1681+1681+1681-1681-1681+1681-1681+1681</f>
        <v>1681</v>
      </c>
      <c r="BA381" s="16">
        <f>2543024+59506570+14082827+4379330+7517219</f>
        <v>88028970</v>
      </c>
      <c r="BB381" s="16">
        <v>23176231</v>
      </c>
      <c r="BC381" s="34">
        <v>9562007</v>
      </c>
      <c r="BD381" s="34">
        <v>12435974</v>
      </c>
      <c r="BE381" s="16">
        <f>197149+3145397+487673+28363+768396</f>
        <v>4626978</v>
      </c>
      <c r="BF381" s="16">
        <f>446529+1352760+1862940+960572+1623499</f>
        <v>6246300</v>
      </c>
      <c r="BG381" s="16">
        <f>846370+250987+4343345+1035878+2116445</f>
        <v>8593025</v>
      </c>
      <c r="BH381" s="16">
        <f>617129+791749+4905903+1022455+1733437</f>
        <v>9070673</v>
      </c>
      <c r="BI381" s="16">
        <f>375696+263934+2475204+991163+1058554</f>
        <v>5164551</v>
      </c>
      <c r="BJ381" s="16">
        <f>57381+7908451+14964+356681+152207</f>
        <v>8489684</v>
      </c>
      <c r="BK381" s="16">
        <f>6999+22810-14589+54013</f>
        <v>69233</v>
      </c>
      <c r="BL381" s="16">
        <f>-4229+40354-28297+619+10668</f>
        <v>19115</v>
      </c>
      <c r="BM381" s="16">
        <f>7481-1715</f>
        <v>5766</v>
      </c>
      <c r="BN381" s="16">
        <f>46929-1812</f>
        <v>45117</v>
      </c>
      <c r="BO381" s="34">
        <v>34978</v>
      </c>
      <c r="BP381" s="34">
        <v>159756</v>
      </c>
      <c r="BQ381" s="16">
        <f>43609+285973</f>
        <v>329582</v>
      </c>
      <c r="BR381" s="34">
        <v>729331</v>
      </c>
      <c r="BS381" s="34">
        <v>204323</v>
      </c>
      <c r="BT381" s="130">
        <v>223992</v>
      </c>
      <c r="BU381" s="121">
        <v>220209</v>
      </c>
      <c r="BV381" s="121">
        <v>82238</v>
      </c>
      <c r="BW381" s="34">
        <v>-1431</v>
      </c>
      <c r="BX381" s="34">
        <v>1444214</v>
      </c>
      <c r="BY381" s="130">
        <v>92894</v>
      </c>
      <c r="BZ381" s="121">
        <v>625262</v>
      </c>
      <c r="CA381" s="121">
        <v>305911</v>
      </c>
      <c r="CB381" s="121">
        <v>39361</v>
      </c>
      <c r="CC381" s="121">
        <v>1932</v>
      </c>
      <c r="CD381" s="121">
        <v>378854</v>
      </c>
      <c r="CE381" s="34">
        <v>744123</v>
      </c>
      <c r="CF381" s="121">
        <v>51172</v>
      </c>
      <c r="CG381" s="121">
        <v>133346</v>
      </c>
      <c r="CH381" s="121">
        <v>266189</v>
      </c>
      <c r="CI381" s="121">
        <v>116766</v>
      </c>
      <c r="CJ381" s="121">
        <v>139659</v>
      </c>
      <c r="CK381" s="130">
        <v>36991</v>
      </c>
    </row>
    <row r="382" spans="1:89" s="16" customFormat="1">
      <c r="A382" s="16" t="s">
        <v>9</v>
      </c>
      <c r="L382" s="22"/>
      <c r="M382" s="22" t="s">
        <v>7620</v>
      </c>
      <c r="N382" s="22" t="s">
        <v>7621</v>
      </c>
      <c r="O382" s="22"/>
      <c r="P382" s="22"/>
      <c r="Q382" s="22"/>
      <c r="R382" s="22"/>
      <c r="S382" s="22"/>
      <c r="T382" s="22" t="s">
        <v>7622</v>
      </c>
      <c r="U382" s="22" t="s">
        <v>7623</v>
      </c>
      <c r="V382" s="22" t="s">
        <v>7624</v>
      </c>
      <c r="W382" s="22" t="s">
        <v>7625</v>
      </c>
      <c r="X382" s="22"/>
      <c r="Y382" s="22"/>
      <c r="Z382" s="22"/>
      <c r="AA382" s="22"/>
      <c r="AB382" s="22"/>
      <c r="AC382" s="22"/>
      <c r="AD382" s="22"/>
      <c r="AE382" s="22"/>
      <c r="AF382" s="22"/>
      <c r="AG382" s="22"/>
      <c r="AH382" s="22"/>
      <c r="AI382" s="22"/>
      <c r="AJ382" s="22"/>
      <c r="AL382" s="22"/>
      <c r="AP382" s="22"/>
      <c r="AQ382" s="22"/>
      <c r="AR382" s="22"/>
      <c r="AS382" s="22"/>
      <c r="AT382" s="22"/>
      <c r="AU382" s="22"/>
      <c r="AV382" s="22"/>
      <c r="AW382" s="22"/>
      <c r="AX382" s="22"/>
      <c r="AY382" s="22"/>
      <c r="AZ382" s="22"/>
    </row>
    <row r="383" spans="1:89">
      <c r="J383" s="15" t="s">
        <v>7435</v>
      </c>
      <c r="K383" s="16" t="s">
        <v>7436</v>
      </c>
      <c r="L383" s="16" t="s">
        <v>7437</v>
      </c>
      <c r="M383" s="16" t="s">
        <v>7438</v>
      </c>
      <c r="N383" s="16" t="s">
        <v>768</v>
      </c>
      <c r="O383" s="16"/>
      <c r="P383" s="16"/>
      <c r="Q383" s="16"/>
      <c r="R383" s="16"/>
      <c r="S383" s="16"/>
      <c r="T383" s="16"/>
      <c r="U383" s="16"/>
      <c r="V383" s="16"/>
      <c r="X383" s="16"/>
      <c r="Y383" s="16"/>
      <c r="Z383" s="16"/>
      <c r="AA383" s="16"/>
      <c r="AB383" s="16"/>
      <c r="AC383" s="16"/>
    </row>
    <row r="384" spans="1:89">
      <c r="A384" s="16">
        <v>2161</v>
      </c>
      <c r="B384" s="15" t="s">
        <v>7439</v>
      </c>
      <c r="C384" s="16" t="s">
        <v>7440</v>
      </c>
      <c r="D384" s="16" t="s">
        <v>7441</v>
      </c>
      <c r="E384" s="16">
        <v>2014</v>
      </c>
      <c r="F384" s="16" t="s">
        <v>7442</v>
      </c>
      <c r="G384" s="16" t="s">
        <v>7443</v>
      </c>
      <c r="H384" s="16" t="s">
        <v>7443</v>
      </c>
      <c r="I384" s="16" t="s">
        <v>7443</v>
      </c>
      <c r="J384" s="15">
        <v>14555</v>
      </c>
      <c r="K384" s="16">
        <v>2512</v>
      </c>
      <c r="L384" s="16">
        <v>40</v>
      </c>
      <c r="M384" s="16">
        <v>1</v>
      </c>
      <c r="N384" s="16">
        <v>429708</v>
      </c>
      <c r="O384" s="16"/>
      <c r="P384" s="16"/>
      <c r="Q384" s="16"/>
      <c r="R384" s="16"/>
      <c r="S384" s="16"/>
      <c r="T384" s="16"/>
      <c r="U384" s="16"/>
      <c r="V384" s="16"/>
      <c r="W384" s="16"/>
      <c r="X384" s="16"/>
      <c r="Y384" s="16"/>
      <c r="Z384" s="16"/>
      <c r="AA384" s="16"/>
      <c r="AB384" s="16"/>
      <c r="AC384" s="16"/>
    </row>
    <row r="385" spans="1:28">
      <c r="A385" s="16" t="s">
        <v>9</v>
      </c>
      <c r="C385" s="16"/>
      <c r="D385" s="16"/>
      <c r="E385" s="16"/>
      <c r="F385" s="16"/>
      <c r="G385" s="16"/>
      <c r="H385" s="16"/>
      <c r="I385" s="16"/>
      <c r="J385" s="16"/>
      <c r="K385" s="16"/>
      <c r="L385" s="16" t="s">
        <v>7444</v>
      </c>
      <c r="M385" s="16"/>
      <c r="N385" s="16"/>
      <c r="O385" s="16"/>
      <c r="P385" s="16"/>
      <c r="Q385" s="16"/>
      <c r="R385" s="16"/>
      <c r="S385" s="16"/>
      <c r="T385" s="16"/>
      <c r="U385" s="16"/>
      <c r="V385" s="16"/>
      <c r="W385" s="16"/>
      <c r="X385" s="16"/>
      <c r="Y385" s="16"/>
      <c r="Z385" s="16"/>
      <c r="AA385" s="16"/>
    </row>
    <row r="386" spans="1:28">
      <c r="A386" s="16"/>
      <c r="B386" s="16"/>
      <c r="C386" s="16"/>
      <c r="D386" s="16"/>
      <c r="E386" s="16"/>
      <c r="F386" s="16"/>
      <c r="G386" s="16"/>
      <c r="H386" s="16"/>
      <c r="I386" s="16"/>
      <c r="J386" s="16" t="s">
        <v>7445</v>
      </c>
      <c r="K386" s="16" t="s">
        <v>7446</v>
      </c>
      <c r="L386" s="16" t="s">
        <v>7447</v>
      </c>
      <c r="M386" s="16" t="s">
        <v>7448</v>
      </c>
      <c r="N386" s="16" t="s">
        <v>7449</v>
      </c>
      <c r="O386" s="16" t="s">
        <v>7450</v>
      </c>
      <c r="P386" s="16" t="s">
        <v>7451</v>
      </c>
      <c r="Q386" s="16" t="s">
        <v>768</v>
      </c>
      <c r="R386" s="16"/>
      <c r="S386" s="16"/>
      <c r="T386" s="16"/>
      <c r="U386" s="16"/>
      <c r="V386" s="16"/>
      <c r="W386" s="16"/>
      <c r="X386" s="16"/>
      <c r="Y386" s="16"/>
      <c r="Z386" s="16"/>
      <c r="AA386" s="16"/>
      <c r="AB386" s="16"/>
    </row>
    <row r="387" spans="1:28">
      <c r="A387" s="16">
        <v>2162</v>
      </c>
      <c r="B387" s="16" t="s">
        <v>7452</v>
      </c>
      <c r="C387" s="16" t="s">
        <v>7453</v>
      </c>
      <c r="D387" s="16" t="s">
        <v>7454</v>
      </c>
      <c r="E387" s="16">
        <v>2016</v>
      </c>
      <c r="F387" s="16" t="s">
        <v>7455</v>
      </c>
      <c r="G387" s="16" t="s">
        <v>7456</v>
      </c>
      <c r="H387" s="16" t="s">
        <v>7456</v>
      </c>
      <c r="I387" s="16" t="s">
        <v>7456</v>
      </c>
      <c r="J387" s="15">
        <v>1</v>
      </c>
      <c r="K387" s="15">
        <v>1</v>
      </c>
      <c r="L387" s="16">
        <v>1</v>
      </c>
      <c r="M387" s="16">
        <v>1</v>
      </c>
      <c r="N387" s="16">
        <v>1</v>
      </c>
      <c r="O387" s="16">
        <v>1</v>
      </c>
      <c r="P387" s="16">
        <v>1</v>
      </c>
      <c r="Q387" s="16">
        <v>15000000</v>
      </c>
      <c r="R387" s="16"/>
      <c r="S387" s="16"/>
      <c r="T387" s="16"/>
      <c r="U387" s="16"/>
      <c r="V387" s="16"/>
      <c r="W387" s="16"/>
      <c r="X387" s="16"/>
      <c r="Y387" s="16"/>
      <c r="Z387" s="16"/>
      <c r="AA387" s="16"/>
      <c r="AB387" s="16"/>
    </row>
    <row r="388" spans="1:28">
      <c r="A388" s="16" t="s">
        <v>9</v>
      </c>
      <c r="B388" s="16"/>
      <c r="C388" s="16"/>
      <c r="D388" s="16"/>
      <c r="E388" s="16"/>
      <c r="F388" s="16"/>
      <c r="G388" s="16"/>
      <c r="H388" s="16"/>
      <c r="I388" s="16"/>
      <c r="J388" s="16" t="s">
        <v>400</v>
      </c>
      <c r="K388" s="16" t="s">
        <v>400</v>
      </c>
      <c r="L388" s="16" t="s">
        <v>400</v>
      </c>
      <c r="M388" s="16" t="s">
        <v>400</v>
      </c>
      <c r="N388" s="16" t="s">
        <v>400</v>
      </c>
      <c r="O388" s="16" t="s">
        <v>400</v>
      </c>
      <c r="P388" s="16" t="s">
        <v>400</v>
      </c>
      <c r="Q388" s="16" t="s">
        <v>400</v>
      </c>
      <c r="R388" s="16"/>
      <c r="S388" s="16"/>
      <c r="T388" s="16"/>
      <c r="U388" s="16"/>
      <c r="V388" s="16"/>
      <c r="W388" s="16"/>
      <c r="X388" s="16"/>
      <c r="Y388" s="16"/>
      <c r="Z388" s="16"/>
      <c r="AA388" s="16"/>
    </row>
    <row r="389" spans="1:28">
      <c r="A389" s="16"/>
      <c r="B389" s="16"/>
      <c r="C389" s="16"/>
      <c r="D389" s="16"/>
      <c r="E389" s="16"/>
      <c r="F389" s="16"/>
      <c r="G389" s="16"/>
      <c r="H389" s="16"/>
      <c r="I389" s="16"/>
      <c r="J389" s="16" t="s">
        <v>7457</v>
      </c>
      <c r="K389" s="15" t="s">
        <v>7458</v>
      </c>
      <c r="L389" s="15" t="s">
        <v>7459</v>
      </c>
      <c r="M389" s="15" t="s">
        <v>7460</v>
      </c>
      <c r="N389" s="15" t="s">
        <v>7461</v>
      </c>
      <c r="O389" s="15" t="s">
        <v>7462</v>
      </c>
      <c r="P389" s="16" t="s">
        <v>768</v>
      </c>
      <c r="Q389" s="16"/>
      <c r="R389" s="16"/>
      <c r="S389" s="16"/>
      <c r="T389" s="16"/>
      <c r="U389" s="16"/>
      <c r="V389" s="16"/>
      <c r="W389" s="16"/>
      <c r="X389" s="16"/>
      <c r="Y389" s="16"/>
      <c r="Z389" s="16"/>
      <c r="AA389" s="16"/>
    </row>
    <row r="390" spans="1:28">
      <c r="A390" s="15">
        <v>2163</v>
      </c>
      <c r="B390" s="15" t="s">
        <v>7452</v>
      </c>
      <c r="C390" s="15" t="s">
        <v>7463</v>
      </c>
      <c r="D390" s="15" t="s">
        <v>7464</v>
      </c>
      <c r="E390" s="15">
        <v>2016</v>
      </c>
      <c r="F390" s="15" t="s">
        <v>7465</v>
      </c>
      <c r="G390" s="16" t="s">
        <v>7466</v>
      </c>
      <c r="H390" s="16" t="s">
        <v>7466</v>
      </c>
      <c r="I390" s="16" t="s">
        <v>7466</v>
      </c>
      <c r="J390" s="15">
        <v>1</v>
      </c>
      <c r="K390" s="15">
        <v>1</v>
      </c>
      <c r="L390" s="15">
        <v>1</v>
      </c>
      <c r="M390" s="15">
        <v>1</v>
      </c>
      <c r="N390" s="15">
        <v>1</v>
      </c>
      <c r="O390" s="15">
        <v>1</v>
      </c>
      <c r="P390" s="15">
        <v>10000000</v>
      </c>
    </row>
    <row r="391" spans="1:28">
      <c r="A391" s="16" t="s">
        <v>9</v>
      </c>
    </row>
    <row r="392" spans="1:28" s="22" customFormat="1">
      <c r="J392" s="15" t="s">
        <v>7853</v>
      </c>
      <c r="K392" s="15" t="s">
        <v>7854</v>
      </c>
      <c r="L392" s="15" t="s">
        <v>7855</v>
      </c>
      <c r="M392" s="22" t="s">
        <v>7761</v>
      </c>
      <c r="N392" s="22" t="s">
        <v>7762</v>
      </c>
    </row>
    <row r="393" spans="1:28" s="31" customFormat="1">
      <c r="A393" s="31">
        <v>2164</v>
      </c>
      <c r="B393" s="31" t="s">
        <v>7763</v>
      </c>
      <c r="C393" s="38" t="s">
        <v>7764</v>
      </c>
      <c r="D393" s="31" t="s">
        <v>6804</v>
      </c>
      <c r="E393" s="31">
        <v>2016</v>
      </c>
      <c r="F393" s="38" t="s">
        <v>7856</v>
      </c>
      <c r="G393" s="31" t="s">
        <v>7857</v>
      </c>
      <c r="I393" s="31" t="s">
        <v>7857</v>
      </c>
      <c r="J393" s="32">
        <v>1</v>
      </c>
      <c r="K393" s="31">
        <v>1</v>
      </c>
      <c r="L393" s="32">
        <v>1</v>
      </c>
      <c r="M393" s="32">
        <v>15500000</v>
      </c>
      <c r="N393" s="32">
        <v>15000000</v>
      </c>
    </row>
    <row r="394" spans="1:28" s="22" customFormat="1">
      <c r="A394" s="22" t="s">
        <v>9</v>
      </c>
      <c r="J394" s="15"/>
      <c r="M394" s="15"/>
      <c r="N394" s="22" t="s">
        <v>1435</v>
      </c>
    </row>
    <row r="395" spans="1:28" s="22" customFormat="1">
      <c r="J395" s="15" t="s">
        <v>7858</v>
      </c>
      <c r="K395" s="15" t="s">
        <v>7859</v>
      </c>
      <c r="L395" s="22" t="s">
        <v>7765</v>
      </c>
      <c r="M395" s="22" t="s">
        <v>7766</v>
      </c>
    </row>
    <row r="396" spans="1:28" s="31" customFormat="1">
      <c r="A396" s="31">
        <v>2165</v>
      </c>
      <c r="B396" s="31" t="s">
        <v>7763</v>
      </c>
      <c r="C396" s="31" t="s">
        <v>7767</v>
      </c>
      <c r="D396" s="31" t="s">
        <v>667</v>
      </c>
      <c r="E396" s="31">
        <v>2016</v>
      </c>
      <c r="F396" s="38" t="s">
        <v>7768</v>
      </c>
      <c r="G396" s="31" t="s">
        <v>7769</v>
      </c>
      <c r="I396" s="31" t="s">
        <v>7769</v>
      </c>
      <c r="J396" s="32">
        <v>1</v>
      </c>
      <c r="K396" s="31">
        <v>1</v>
      </c>
      <c r="L396" s="32">
        <v>10200000</v>
      </c>
      <c r="M396" s="32">
        <v>10000000</v>
      </c>
    </row>
    <row r="397" spans="1:28" s="22" customFormat="1">
      <c r="A397" s="22" t="s">
        <v>9</v>
      </c>
      <c r="F397" s="15"/>
      <c r="K397" s="15" t="s">
        <v>1435</v>
      </c>
      <c r="M397" s="15" t="s">
        <v>1435</v>
      </c>
    </row>
    <row r="398" spans="1:28" s="22" customFormat="1">
      <c r="J398" s="15" t="s">
        <v>7860</v>
      </c>
      <c r="K398" s="15" t="s">
        <v>7861</v>
      </c>
      <c r="L398" s="22" t="s">
        <v>7770</v>
      </c>
      <c r="M398" s="22" t="s">
        <v>7771</v>
      </c>
    </row>
    <row r="399" spans="1:28" s="31" customFormat="1">
      <c r="A399" s="31">
        <v>2166</v>
      </c>
      <c r="B399" s="31" t="s">
        <v>6180</v>
      </c>
      <c r="C399" s="31" t="s">
        <v>7772</v>
      </c>
      <c r="D399" s="31" t="s">
        <v>75</v>
      </c>
      <c r="E399" s="31">
        <v>2016</v>
      </c>
      <c r="F399" s="38" t="s">
        <v>7862</v>
      </c>
      <c r="G399" s="31" t="s">
        <v>7773</v>
      </c>
      <c r="I399" s="31" t="s">
        <v>7773</v>
      </c>
      <c r="J399" s="29">
        <v>1</v>
      </c>
      <c r="K399" s="31">
        <v>1</v>
      </c>
      <c r="L399" s="25">
        <v>2574523</v>
      </c>
      <c r="M399" s="29">
        <v>2569687</v>
      </c>
    </row>
    <row r="400" spans="1:28" s="22" customFormat="1">
      <c r="A400" s="22" t="s">
        <v>9</v>
      </c>
      <c r="F400" s="15"/>
      <c r="J400" s="15"/>
      <c r="M400" s="15"/>
    </row>
    <row r="401" spans="1:29" s="133" customFormat="1" ht="24.75" customHeight="1">
      <c r="A401" s="132"/>
      <c r="B401" s="132"/>
      <c r="C401" s="132"/>
      <c r="D401" s="132"/>
      <c r="E401" s="132"/>
      <c r="F401" s="132"/>
      <c r="G401" s="132"/>
      <c r="H401" s="132"/>
      <c r="I401" s="132"/>
      <c r="J401" s="132" t="s">
        <v>7682</v>
      </c>
      <c r="K401" s="132"/>
      <c r="L401" s="132"/>
      <c r="M401" s="132"/>
      <c r="N401" s="132"/>
      <c r="O401" s="132"/>
      <c r="P401" s="132"/>
      <c r="Q401" s="132"/>
      <c r="R401" s="132"/>
      <c r="S401" s="132"/>
      <c r="T401" s="132"/>
      <c r="U401" s="132"/>
      <c r="V401" s="132"/>
      <c r="W401" s="132"/>
      <c r="X401" s="132"/>
    </row>
    <row r="402" spans="1:29" s="133" customFormat="1" ht="15.75" customHeight="1">
      <c r="A402" s="134">
        <v>2167</v>
      </c>
      <c r="B402" s="134" t="s">
        <v>7890</v>
      </c>
      <c r="C402" s="132" t="s">
        <v>7774</v>
      </c>
      <c r="D402" s="132" t="s">
        <v>19</v>
      </c>
      <c r="E402" s="132"/>
      <c r="F402" s="134" t="s">
        <v>7775</v>
      </c>
      <c r="G402" s="132"/>
      <c r="H402" s="132"/>
      <c r="I402" s="132" t="s">
        <v>7776</v>
      </c>
      <c r="J402" s="135">
        <v>549831</v>
      </c>
      <c r="K402" s="132"/>
      <c r="L402" s="135"/>
      <c r="M402" s="132"/>
      <c r="N402" s="132"/>
      <c r="O402" s="132"/>
      <c r="P402" s="132"/>
      <c r="Q402" s="132"/>
      <c r="R402" s="132"/>
      <c r="S402" s="132"/>
      <c r="T402" s="132"/>
      <c r="U402" s="132"/>
      <c r="V402" s="132"/>
      <c r="W402" s="132"/>
      <c r="X402" s="132"/>
      <c r="Y402" s="132"/>
      <c r="Z402" s="132"/>
    </row>
    <row r="403" spans="1:29" s="133" customFormat="1" ht="15.75" customHeight="1">
      <c r="A403" s="136" t="s">
        <v>9</v>
      </c>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spans="1:29" s="133" customFormat="1" ht="15.75" customHeight="1">
      <c r="A404" s="132"/>
      <c r="C404" s="132"/>
      <c r="D404" s="132"/>
      <c r="E404" s="132"/>
      <c r="F404" s="132"/>
      <c r="G404" s="132"/>
      <c r="H404" s="132"/>
      <c r="I404" s="132"/>
      <c r="J404" s="132" t="s">
        <v>7777</v>
      </c>
      <c r="K404" s="132" t="s">
        <v>7778</v>
      </c>
      <c r="L404" s="132" t="s">
        <v>7779</v>
      </c>
      <c r="M404" s="132" t="s">
        <v>7780</v>
      </c>
      <c r="N404" s="132" t="s">
        <v>7781</v>
      </c>
      <c r="O404" s="132" t="s">
        <v>7782</v>
      </c>
      <c r="P404" s="132" t="s">
        <v>7783</v>
      </c>
      <c r="Q404" s="133" t="s">
        <v>7784</v>
      </c>
      <c r="R404" s="132" t="s">
        <v>7785</v>
      </c>
      <c r="S404" s="132"/>
      <c r="T404" s="132"/>
      <c r="U404" s="132"/>
      <c r="V404" s="132"/>
      <c r="W404" s="132"/>
      <c r="X404" s="132"/>
      <c r="Y404" s="132"/>
      <c r="Z404" s="132"/>
    </row>
    <row r="405" spans="1:29" s="133" customFormat="1" ht="15.75" customHeight="1">
      <c r="A405" s="134">
        <v>2168</v>
      </c>
      <c r="B405" s="133" t="s">
        <v>7891</v>
      </c>
      <c r="C405" s="132" t="s">
        <v>7786</v>
      </c>
      <c r="D405" s="132" t="s">
        <v>19</v>
      </c>
      <c r="E405" s="132">
        <v>2013</v>
      </c>
      <c r="F405" s="132" t="s">
        <v>7787</v>
      </c>
      <c r="G405" s="132" t="s">
        <v>7788</v>
      </c>
      <c r="H405" s="132"/>
      <c r="I405" s="132"/>
      <c r="J405" s="135">
        <v>12822</v>
      </c>
      <c r="K405" s="132">
        <v>765</v>
      </c>
      <c r="L405" s="135">
        <v>1539</v>
      </c>
      <c r="M405" s="132">
        <v>981</v>
      </c>
      <c r="N405" s="135">
        <v>9029</v>
      </c>
      <c r="O405" s="135">
        <v>1513</v>
      </c>
      <c r="P405" s="135">
        <v>2487</v>
      </c>
      <c r="Q405" s="135">
        <v>3245</v>
      </c>
      <c r="R405" s="135">
        <v>3931</v>
      </c>
      <c r="S405" s="132"/>
      <c r="T405" s="132"/>
      <c r="U405" s="132"/>
      <c r="V405" s="132"/>
      <c r="W405" s="132"/>
      <c r="X405" s="132"/>
      <c r="Y405" s="132"/>
      <c r="Z405" s="132"/>
    </row>
    <row r="406" spans="1:29" s="133" customFormat="1" ht="15.75" customHeight="1">
      <c r="A406" s="136" t="s">
        <v>9</v>
      </c>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spans="1:29" s="133" customFormat="1" ht="15.75" customHeight="1">
      <c r="A407" s="132"/>
      <c r="C407" s="132"/>
      <c r="D407" s="132"/>
      <c r="E407" s="132"/>
      <c r="F407" s="132"/>
      <c r="G407" s="132"/>
      <c r="H407" s="132"/>
      <c r="I407" s="132"/>
      <c r="J407" s="132" t="s">
        <v>7892</v>
      </c>
      <c r="K407" s="132" t="s">
        <v>6909</v>
      </c>
      <c r="L407" s="132"/>
      <c r="M407" s="132"/>
      <c r="N407" s="132"/>
      <c r="O407" s="132"/>
      <c r="P407" s="132"/>
      <c r="Q407" s="132"/>
      <c r="R407" s="132"/>
      <c r="S407" s="132"/>
      <c r="T407" s="132"/>
      <c r="U407" s="132"/>
      <c r="V407" s="132"/>
      <c r="W407" s="132"/>
      <c r="X407" s="132"/>
      <c r="Y407" s="132"/>
      <c r="Z407" s="132"/>
      <c r="AA407" s="132"/>
    </row>
    <row r="408" spans="1:29" s="133" customFormat="1" ht="15.75" customHeight="1">
      <c r="A408" s="134">
        <v>2169</v>
      </c>
      <c r="B408" s="133" t="s">
        <v>3009</v>
      </c>
      <c r="C408" s="132" t="s">
        <v>7893</v>
      </c>
      <c r="D408" s="132" t="s">
        <v>3588</v>
      </c>
      <c r="E408" s="132"/>
      <c r="F408" s="132" t="s">
        <v>7894</v>
      </c>
      <c r="G408" s="132" t="s">
        <v>7895</v>
      </c>
      <c r="H408" s="132"/>
      <c r="I408" s="132" t="s">
        <v>7895</v>
      </c>
      <c r="J408" s="135">
        <v>549842</v>
      </c>
      <c r="K408" s="135">
        <v>114000000</v>
      </c>
      <c r="L408" s="132"/>
      <c r="M408" s="132"/>
      <c r="N408" s="132"/>
      <c r="O408" s="132"/>
      <c r="P408" s="132"/>
      <c r="Q408" s="132"/>
      <c r="R408" s="132"/>
      <c r="S408" s="132"/>
      <c r="T408" s="132"/>
      <c r="U408" s="132"/>
      <c r="V408" s="132"/>
      <c r="W408" s="132"/>
      <c r="X408" s="132"/>
      <c r="Y408" s="132"/>
      <c r="Z408" s="132"/>
      <c r="AA408" s="132"/>
    </row>
    <row r="409" spans="1:29" s="133" customFormat="1" ht="15.75" customHeight="1">
      <c r="A409" s="136" t="s">
        <v>9</v>
      </c>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spans="1:29" s="133" customFormat="1" ht="15.7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spans="1:29" s="133" customFormat="1" ht="15.75" customHeight="1">
      <c r="A411" s="132">
        <v>2180</v>
      </c>
      <c r="B411" s="132" t="s">
        <v>7896</v>
      </c>
      <c r="C411" s="132" t="s">
        <v>7789</v>
      </c>
      <c r="D411" s="132" t="s">
        <v>680</v>
      </c>
      <c r="E411" s="132"/>
      <c r="F411" s="132" t="s">
        <v>7790</v>
      </c>
      <c r="G411" s="132"/>
      <c r="H411" s="132"/>
      <c r="I411" s="132"/>
      <c r="J411" s="132"/>
      <c r="K411" s="132"/>
      <c r="L411" s="132"/>
      <c r="M411" s="132"/>
      <c r="N411" s="132"/>
      <c r="O411" s="132"/>
      <c r="P411" s="132"/>
      <c r="Q411" s="132"/>
      <c r="R411" s="132"/>
      <c r="S411" s="132"/>
      <c r="T411" s="132"/>
      <c r="U411" s="132"/>
      <c r="V411" s="132"/>
      <c r="W411" s="132"/>
      <c r="X411" s="132"/>
      <c r="Y411" s="132"/>
      <c r="Z411" s="132"/>
    </row>
    <row r="412" spans="1:29" s="133" customFormat="1" ht="15.75" customHeight="1">
      <c r="A412" s="136" t="s">
        <v>9</v>
      </c>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spans="1:29" s="133" customFormat="1" ht="15.75" customHeight="1">
      <c r="A413" s="132"/>
      <c r="B413" s="132"/>
      <c r="C413" s="132"/>
      <c r="D413" s="132"/>
      <c r="E413" s="132"/>
      <c r="F413" s="132"/>
      <c r="G413" s="132"/>
      <c r="H413" s="132"/>
      <c r="I413" s="132"/>
      <c r="J413" s="132" t="s">
        <v>7897</v>
      </c>
      <c r="K413" s="132"/>
      <c r="L413" s="132"/>
      <c r="M413" s="132"/>
      <c r="N413" s="132"/>
      <c r="O413" s="132"/>
      <c r="P413" s="132"/>
      <c r="Q413" s="132"/>
      <c r="R413" s="132"/>
      <c r="S413" s="132"/>
      <c r="T413" s="132"/>
      <c r="U413" s="132"/>
      <c r="V413" s="132"/>
      <c r="W413" s="132"/>
      <c r="X413" s="132"/>
    </row>
    <row r="414" spans="1:29" s="133" customFormat="1" ht="15.75" customHeight="1">
      <c r="A414" s="132">
        <v>2181</v>
      </c>
      <c r="B414" s="132" t="s">
        <v>864</v>
      </c>
      <c r="C414" s="132" t="s">
        <v>7898</v>
      </c>
      <c r="D414" s="132"/>
      <c r="E414" s="132"/>
      <c r="F414" s="132"/>
      <c r="G414" s="132"/>
      <c r="H414" s="132"/>
      <c r="I414" s="132" t="s">
        <v>7899</v>
      </c>
      <c r="J414" s="135">
        <v>33905091</v>
      </c>
      <c r="K414" s="132"/>
      <c r="L414" s="132"/>
      <c r="M414" s="132"/>
      <c r="N414" s="132"/>
      <c r="O414" s="132"/>
      <c r="P414" s="132"/>
      <c r="Q414" s="132"/>
      <c r="R414" s="132"/>
      <c r="S414" s="132"/>
      <c r="T414" s="132"/>
      <c r="U414" s="132"/>
      <c r="V414" s="132"/>
      <c r="W414" s="132"/>
      <c r="X414" s="132"/>
    </row>
    <row r="415" spans="1:29" s="133" customFormat="1" ht="15.75" customHeight="1">
      <c r="A415" s="136" t="s">
        <v>9</v>
      </c>
      <c r="B415" s="136"/>
      <c r="C415" s="136"/>
      <c r="D415" s="136"/>
      <c r="E415" s="136"/>
      <c r="F415" s="136"/>
      <c r="G415" s="136"/>
      <c r="H415" s="136"/>
      <c r="I415" s="136"/>
      <c r="J415" s="136"/>
      <c r="K415" s="136"/>
      <c r="L415" s="136"/>
      <c r="M415" s="136"/>
      <c r="N415" s="136"/>
      <c r="O415" s="136"/>
      <c r="P415" s="136"/>
      <c r="Q415" s="136"/>
      <c r="R415" s="136"/>
      <c r="S415" s="136"/>
      <c r="T415" s="136"/>
      <c r="U415" s="136"/>
      <c r="V415" s="136"/>
      <c r="W415" s="136"/>
      <c r="X415" s="136"/>
      <c r="Y415" s="136"/>
      <c r="Z415" s="136"/>
    </row>
    <row r="416" spans="1:29" s="16" customFormat="1">
      <c r="J416" s="16" t="s">
        <v>7683</v>
      </c>
      <c r="K416" s="16" t="s">
        <v>7684</v>
      </c>
      <c r="L416" s="16" t="s">
        <v>7685</v>
      </c>
      <c r="M416" s="16" t="s">
        <v>7686</v>
      </c>
      <c r="N416" s="16" t="s">
        <v>7687</v>
      </c>
      <c r="O416" s="16" t="s">
        <v>7688</v>
      </c>
      <c r="P416" s="16" t="s">
        <v>7689</v>
      </c>
      <c r="Q416" s="16" t="s">
        <v>7690</v>
      </c>
      <c r="R416" s="16" t="s">
        <v>7691</v>
      </c>
      <c r="S416" s="16" t="s">
        <v>8335</v>
      </c>
      <c r="T416" s="16" t="s">
        <v>7692</v>
      </c>
      <c r="U416" s="16" t="s">
        <v>8337</v>
      </c>
      <c r="V416" s="16" t="s">
        <v>7693</v>
      </c>
      <c r="W416" s="16" t="s">
        <v>8338</v>
      </c>
      <c r="X416" s="16" t="s">
        <v>7694</v>
      </c>
      <c r="Y416" s="16" t="s">
        <v>8339</v>
      </c>
      <c r="Z416" s="16" t="s">
        <v>7695</v>
      </c>
      <c r="AA416" s="16" t="s">
        <v>8340</v>
      </c>
      <c r="AB416" s="16" t="s">
        <v>7696</v>
      </c>
      <c r="AC416" s="16" t="s">
        <v>8341</v>
      </c>
    </row>
    <row r="417" spans="1:254" s="23" customFormat="1">
      <c r="A417" s="23">
        <v>2170</v>
      </c>
      <c r="B417" s="23" t="s">
        <v>6180</v>
      </c>
      <c r="C417" s="23" t="s">
        <v>7697</v>
      </c>
      <c r="D417" s="23" t="s">
        <v>197</v>
      </c>
      <c r="E417" s="23">
        <v>2016</v>
      </c>
      <c r="F417" s="23" t="s">
        <v>7698</v>
      </c>
      <c r="G417" s="23" t="s">
        <v>7699</v>
      </c>
      <c r="H417" s="23" t="s">
        <v>7699</v>
      </c>
      <c r="I417" s="23" t="s">
        <v>7699</v>
      </c>
      <c r="J417" s="23">
        <v>1</v>
      </c>
      <c r="K417" s="23">
        <v>35</v>
      </c>
      <c r="L417" s="23">
        <v>2</v>
      </c>
      <c r="M417" s="23">
        <v>7200</v>
      </c>
      <c r="N417" s="23">
        <v>9800</v>
      </c>
      <c r="O417" s="23">
        <v>40</v>
      </c>
      <c r="P417" s="23">
        <v>625</v>
      </c>
      <c r="Q417" s="23">
        <v>97144</v>
      </c>
      <c r="R417" s="23">
        <f>97144-15546</f>
        <v>81598</v>
      </c>
      <c r="S417" s="23">
        <v>34600000</v>
      </c>
      <c r="T417" s="23">
        <v>50</v>
      </c>
      <c r="U417" s="23">
        <f>S417*0.5</f>
        <v>17300000</v>
      </c>
      <c r="V417" s="23">
        <v>30</v>
      </c>
      <c r="W417" s="23">
        <f>0.3*34+34600000</f>
        <v>34600010.200000003</v>
      </c>
      <c r="X417" s="23">
        <v>10</v>
      </c>
      <c r="Y417" s="23">
        <f>0.1*34600000</f>
        <v>3460000</v>
      </c>
      <c r="Z417" s="23">
        <v>5</v>
      </c>
      <c r="AA417" s="23">
        <f>0.05*34600000</f>
        <v>1730000</v>
      </c>
      <c r="AB417" s="23">
        <v>5</v>
      </c>
      <c r="AC417" s="23">
        <f>0.05*34600000</f>
        <v>1730000</v>
      </c>
    </row>
    <row r="418" spans="1:254" s="16" customFormat="1">
      <c r="A418" s="16" t="s">
        <v>9</v>
      </c>
    </row>
    <row r="419" spans="1:254" s="16" customFormat="1">
      <c r="J419" s="16" t="s">
        <v>7700</v>
      </c>
      <c r="K419" s="16" t="s">
        <v>7701</v>
      </c>
      <c r="L419" s="16" t="s">
        <v>7702</v>
      </c>
      <c r="M419" s="16" t="s">
        <v>7703</v>
      </c>
      <c r="N419" s="16" t="s">
        <v>7704</v>
      </c>
      <c r="O419" s="16" t="s">
        <v>7705</v>
      </c>
      <c r="P419" s="16" t="s">
        <v>7706</v>
      </c>
      <c r="Q419" s="16" t="s">
        <v>7707</v>
      </c>
      <c r="R419" s="16" t="s">
        <v>7708</v>
      </c>
      <c r="S419" s="16" t="s">
        <v>7709</v>
      </c>
      <c r="T419" s="16" t="s">
        <v>7710</v>
      </c>
      <c r="U419" s="16" t="s">
        <v>8335</v>
      </c>
      <c r="V419" s="16" t="s">
        <v>7711</v>
      </c>
      <c r="W419" s="16" t="s">
        <v>8342</v>
      </c>
      <c r="X419" s="16" t="s">
        <v>7712</v>
      </c>
      <c r="Y419" s="16" t="s">
        <v>8341</v>
      </c>
      <c r="Z419" s="16" t="s">
        <v>7713</v>
      </c>
      <c r="AA419" s="16" t="s">
        <v>8343</v>
      </c>
      <c r="AB419" s="16" t="s">
        <v>7714</v>
      </c>
      <c r="AC419" s="16" t="s">
        <v>8340</v>
      </c>
      <c r="AD419" s="16" t="s">
        <v>7715</v>
      </c>
      <c r="AE419" s="16" t="s">
        <v>8344</v>
      </c>
    </row>
    <row r="420" spans="1:254" s="16" customFormat="1">
      <c r="A420" s="16">
        <v>2171</v>
      </c>
      <c r="B420" s="16" t="s">
        <v>6180</v>
      </c>
      <c r="C420" s="16" t="s">
        <v>7716</v>
      </c>
      <c r="D420" s="16" t="s">
        <v>197</v>
      </c>
      <c r="E420" s="16">
        <v>2016</v>
      </c>
      <c r="F420" s="16" t="s">
        <v>7717</v>
      </c>
      <c r="G420" s="16" t="s">
        <v>7718</v>
      </c>
      <c r="H420" s="16" t="s">
        <v>7718</v>
      </c>
      <c r="I420" s="16" t="s">
        <v>7718</v>
      </c>
      <c r="J420" s="16">
        <v>1</v>
      </c>
      <c r="K420" s="16">
        <v>1</v>
      </c>
      <c r="L420" s="16">
        <v>1</v>
      </c>
      <c r="M420" s="16">
        <v>85</v>
      </c>
      <c r="N420" s="16">
        <v>43</v>
      </c>
      <c r="O420" s="16">
        <f>85+43</f>
        <v>128</v>
      </c>
      <c r="P420" s="16">
        <v>43</v>
      </c>
      <c r="Q420" s="16">
        <v>24</v>
      </c>
      <c r="R420" s="16">
        <f>43+24</f>
        <v>67</v>
      </c>
      <c r="S420" s="16">
        <v>21</v>
      </c>
      <c r="T420" s="16">
        <v>58</v>
      </c>
      <c r="U420" s="16">
        <v>9889587</v>
      </c>
      <c r="V420" s="16">
        <v>35</v>
      </c>
      <c r="W420" s="16">
        <f>0.35*9889587</f>
        <v>3461355.4499999997</v>
      </c>
      <c r="X420" s="16">
        <v>25</v>
      </c>
      <c r="Y420" s="16">
        <f>0.25*9889587</f>
        <v>2472396.75</v>
      </c>
      <c r="Z420" s="16">
        <v>20</v>
      </c>
      <c r="AA420" s="16">
        <f>0.2*9889587</f>
        <v>1977917.4000000001</v>
      </c>
      <c r="AB420" s="16">
        <v>10</v>
      </c>
      <c r="AC420" s="16">
        <f>0.1*9889587</f>
        <v>988958.70000000007</v>
      </c>
      <c r="AD420" s="16">
        <v>10</v>
      </c>
      <c r="AE420" s="16">
        <f>0.1*9889587</f>
        <v>988958.70000000007</v>
      </c>
    </row>
    <row r="421" spans="1:254" s="16" customFormat="1">
      <c r="A421" s="16" t="s">
        <v>9</v>
      </c>
    </row>
    <row r="422" spans="1:254" s="16" customFormat="1">
      <c r="J422" s="16" t="s">
        <v>7719</v>
      </c>
      <c r="K422" s="16" t="s">
        <v>7720</v>
      </c>
      <c r="L422" s="16" t="s">
        <v>7721</v>
      </c>
      <c r="M422" s="16" t="s">
        <v>7722</v>
      </c>
      <c r="N422" s="16" t="s">
        <v>7723</v>
      </c>
      <c r="O422" s="16" t="s">
        <v>7724</v>
      </c>
      <c r="P422" s="16" t="s">
        <v>7725</v>
      </c>
      <c r="Q422" s="16" t="s">
        <v>7726</v>
      </c>
      <c r="R422" s="16" t="s">
        <v>8335</v>
      </c>
      <c r="S422" s="16" t="s">
        <v>7713</v>
      </c>
      <c r="T422" s="16" t="s">
        <v>8343</v>
      </c>
      <c r="U422" s="16" t="s">
        <v>7727</v>
      </c>
      <c r="V422" s="16" t="s">
        <v>8345</v>
      </c>
      <c r="W422" s="16" t="s">
        <v>8346</v>
      </c>
    </row>
    <row r="423" spans="1:254" s="16" customFormat="1">
      <c r="A423" s="16">
        <v>2172</v>
      </c>
      <c r="B423" s="16" t="s">
        <v>6180</v>
      </c>
      <c r="C423" s="16" t="s">
        <v>7728</v>
      </c>
      <c r="D423" s="16" t="s">
        <v>197</v>
      </c>
      <c r="E423" s="16">
        <v>2016</v>
      </c>
      <c r="F423" s="16" t="s">
        <v>7729</v>
      </c>
      <c r="G423" s="16" t="s">
        <v>7730</v>
      </c>
      <c r="H423" s="16" t="s">
        <v>7730</v>
      </c>
      <c r="I423" s="16" t="s">
        <v>7730</v>
      </c>
      <c r="J423" s="16">
        <v>1</v>
      </c>
      <c r="K423" s="16">
        <v>1</v>
      </c>
      <c r="L423" s="16">
        <v>96</v>
      </c>
      <c r="M423" s="16">
        <v>72</v>
      </c>
      <c r="N423" s="16">
        <v>1498</v>
      </c>
      <c r="O423" s="16">
        <v>454</v>
      </c>
      <c r="P423" s="16">
        <v>724</v>
      </c>
      <c r="Q423" s="16">
        <v>225</v>
      </c>
      <c r="R423" s="16">
        <v>1863614</v>
      </c>
      <c r="S423" s="16">
        <v>50</v>
      </c>
      <c r="T423" s="16">
        <f>0.5*1863614</f>
        <v>931807</v>
      </c>
      <c r="U423" s="16">
        <v>50</v>
      </c>
      <c r="V423" s="16">
        <f>0.5*1863614</f>
        <v>931807</v>
      </c>
      <c r="W423" s="16">
        <v>10000</v>
      </c>
    </row>
    <row r="424" spans="1:254" s="16" customFormat="1">
      <c r="A424" s="16" t="s">
        <v>9</v>
      </c>
      <c r="J424" s="16" t="s">
        <v>7731</v>
      </c>
    </row>
    <row r="425" spans="1:254">
      <c r="J425" s="15" t="s">
        <v>7732</v>
      </c>
      <c r="K425" s="15" t="s">
        <v>7733</v>
      </c>
      <c r="L425" s="15" t="s">
        <v>7734</v>
      </c>
      <c r="M425" s="15" t="s">
        <v>7735</v>
      </c>
      <c r="N425" s="15" t="s">
        <v>7736</v>
      </c>
      <c r="O425" s="15" t="s">
        <v>7737</v>
      </c>
      <c r="P425" s="15" t="s">
        <v>7738</v>
      </c>
      <c r="Q425" s="15" t="s">
        <v>8336</v>
      </c>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EA425" s="51"/>
      <c r="EB425" s="51"/>
      <c r="EC425" s="51"/>
      <c r="ED425" s="51"/>
      <c r="EE425" s="51"/>
      <c r="EF425" s="51"/>
      <c r="EG425" s="51"/>
      <c r="EH425" s="51"/>
      <c r="EI425" s="51"/>
      <c r="EJ425" s="51"/>
      <c r="EK425" s="51"/>
      <c r="EL425" s="51"/>
      <c r="EM425" s="51"/>
      <c r="EN425" s="51"/>
      <c r="EO425" s="51"/>
      <c r="EP425" s="51"/>
      <c r="EQ425" s="51"/>
      <c r="ER425" s="51"/>
      <c r="ES425" s="51"/>
      <c r="ET425" s="51"/>
      <c r="EU425" s="51"/>
      <c r="EV425" s="51"/>
      <c r="EW425" s="51"/>
      <c r="EX425" s="51"/>
      <c r="EY425" s="51"/>
      <c r="EZ425" s="51"/>
      <c r="FA425" s="51"/>
      <c r="FB425" s="51"/>
      <c r="FC425" s="51"/>
      <c r="FD425" s="51"/>
      <c r="FE425" s="51"/>
      <c r="FF425" s="51"/>
      <c r="FG425" s="51"/>
      <c r="FH425" s="51"/>
      <c r="FI425" s="51"/>
      <c r="FJ425" s="51"/>
      <c r="FK425" s="51"/>
      <c r="FL425" s="51"/>
      <c r="FM425" s="51"/>
      <c r="IT425" s="51"/>
    </row>
    <row r="426" spans="1:254">
      <c r="A426" s="15">
        <v>2173</v>
      </c>
      <c r="B426" s="15" t="s">
        <v>6180</v>
      </c>
      <c r="C426" s="16" t="s">
        <v>7739</v>
      </c>
      <c r="D426" s="16" t="s">
        <v>197</v>
      </c>
      <c r="E426" s="15">
        <v>2013</v>
      </c>
      <c r="F426" s="15" t="s">
        <v>7740</v>
      </c>
      <c r="G426" s="15" t="s">
        <v>7741</v>
      </c>
      <c r="I426" s="15" t="s">
        <v>7741</v>
      </c>
      <c r="J426" s="15">
        <v>515</v>
      </c>
      <c r="K426" s="15">
        <v>1995</v>
      </c>
      <c r="L426" s="15">
        <v>1995</v>
      </c>
      <c r="M426" s="15">
        <v>1150</v>
      </c>
      <c r="N426" s="15">
        <v>1150</v>
      </c>
      <c r="O426" s="15">
        <v>36</v>
      </c>
      <c r="P426" s="15">
        <v>36</v>
      </c>
      <c r="Q426" s="15">
        <v>13017308</v>
      </c>
      <c r="V426" s="16"/>
      <c r="W426" s="16"/>
      <c r="X426" s="71"/>
      <c r="Y426" s="16"/>
      <c r="Z426" s="16"/>
      <c r="AA426" s="16"/>
      <c r="AB426" s="71"/>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EA426" s="51"/>
      <c r="EB426" s="51"/>
      <c r="EC426" s="51"/>
      <c r="ED426" s="51"/>
      <c r="EE426" s="51"/>
      <c r="EF426" s="51"/>
      <c r="EG426" s="51"/>
      <c r="EH426" s="51"/>
      <c r="EI426" s="51"/>
      <c r="EJ426" s="51"/>
      <c r="EK426" s="51"/>
      <c r="EL426" s="51"/>
      <c r="EM426" s="51"/>
      <c r="EN426" s="51"/>
      <c r="EO426" s="51"/>
      <c r="EP426" s="51"/>
      <c r="EQ426" s="51"/>
      <c r="ER426" s="51"/>
      <c r="ES426" s="51"/>
      <c r="ET426" s="51"/>
      <c r="EU426" s="51"/>
      <c r="EV426" s="51"/>
      <c r="EW426" s="51"/>
      <c r="EX426" s="51"/>
      <c r="EY426" s="51"/>
      <c r="EZ426" s="51"/>
      <c r="FA426" s="51"/>
      <c r="FB426" s="51"/>
      <c r="FC426" s="51"/>
      <c r="FD426" s="51"/>
      <c r="FE426" s="51"/>
      <c r="FF426" s="51"/>
      <c r="FG426" s="51"/>
      <c r="FH426" s="51"/>
      <c r="FI426" s="51"/>
      <c r="FJ426" s="51"/>
      <c r="FK426" s="51"/>
      <c r="FL426" s="51"/>
      <c r="FM426" s="51"/>
    </row>
    <row r="427" spans="1:254">
      <c r="A427" s="15" t="s">
        <v>9</v>
      </c>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EA427" s="51"/>
      <c r="EB427" s="51"/>
      <c r="EC427" s="51"/>
      <c r="ED427" s="51"/>
      <c r="EE427" s="51"/>
      <c r="EF427" s="51"/>
      <c r="EG427" s="51"/>
      <c r="EH427" s="51"/>
      <c r="EI427" s="51"/>
      <c r="EJ427" s="51"/>
      <c r="EK427" s="51"/>
      <c r="EL427" s="51"/>
      <c r="EM427" s="51"/>
      <c r="EN427" s="51"/>
      <c r="EO427" s="51"/>
      <c r="EP427" s="51"/>
      <c r="EQ427" s="51"/>
      <c r="ER427" s="51"/>
      <c r="ES427" s="51"/>
      <c r="ET427" s="51"/>
      <c r="EU427" s="51"/>
      <c r="EV427" s="51"/>
      <c r="EW427" s="51"/>
      <c r="EX427" s="51"/>
      <c r="EY427" s="51"/>
      <c r="EZ427" s="51"/>
      <c r="FA427" s="51"/>
      <c r="FB427" s="51"/>
      <c r="FC427" s="51"/>
      <c r="FD427" s="51"/>
      <c r="FE427" s="51"/>
      <c r="FF427" s="51"/>
      <c r="FG427" s="51"/>
      <c r="FH427" s="51"/>
      <c r="FI427" s="51"/>
      <c r="FJ427" s="51"/>
      <c r="FK427" s="51"/>
      <c r="FL427" s="51"/>
      <c r="FM427" s="51"/>
    </row>
    <row r="428" spans="1:254">
      <c r="A428" s="16"/>
      <c r="B428" s="16"/>
      <c r="C428" s="16"/>
      <c r="D428" s="16"/>
      <c r="E428" s="16"/>
      <c r="F428" s="16"/>
      <c r="G428" s="16"/>
      <c r="H428" s="16"/>
      <c r="I428" s="16"/>
      <c r="J428" s="15" t="s">
        <v>7742</v>
      </c>
      <c r="K428" s="16" t="s">
        <v>7743</v>
      </c>
      <c r="L428" s="16" t="s">
        <v>7744</v>
      </c>
      <c r="M428" s="15" t="s">
        <v>7745</v>
      </c>
      <c r="N428" s="16" t="s">
        <v>7746</v>
      </c>
      <c r="O428" s="16" t="s">
        <v>7747</v>
      </c>
      <c r="P428" s="16" t="s">
        <v>7748</v>
      </c>
      <c r="Q428" s="16" t="s">
        <v>7749</v>
      </c>
      <c r="R428" s="16" t="s">
        <v>7750</v>
      </c>
      <c r="S428" s="16" t="s">
        <v>7751</v>
      </c>
      <c r="T428" s="16" t="s">
        <v>7752</v>
      </c>
      <c r="U428" s="16" t="s">
        <v>7753</v>
      </c>
      <c r="V428" s="16" t="s">
        <v>7754</v>
      </c>
      <c r="W428" s="15" t="s">
        <v>7755</v>
      </c>
      <c r="X428" s="15" t="s">
        <v>7756</v>
      </c>
      <c r="Y428" s="15" t="s">
        <v>7757</v>
      </c>
      <c r="Z428" s="15" t="s">
        <v>8336</v>
      </c>
      <c r="EA428" s="51"/>
      <c r="EB428" s="51"/>
      <c r="EC428" s="51"/>
      <c r="ED428" s="51"/>
      <c r="EE428" s="51"/>
      <c r="EF428" s="51"/>
      <c r="EG428" s="51"/>
      <c r="EH428" s="51"/>
      <c r="EI428" s="51"/>
      <c r="EJ428" s="51"/>
      <c r="EK428" s="51"/>
      <c r="EL428" s="51"/>
      <c r="EM428" s="51"/>
      <c r="EN428" s="51"/>
      <c r="EO428" s="51"/>
      <c r="EP428" s="51"/>
      <c r="EQ428" s="51"/>
      <c r="ER428" s="51"/>
      <c r="ES428" s="51"/>
      <c r="ET428" s="51"/>
      <c r="EU428" s="51"/>
      <c r="EV428" s="51"/>
      <c r="EW428" s="51"/>
      <c r="EX428" s="51"/>
      <c r="EY428" s="51"/>
      <c r="EZ428" s="51"/>
      <c r="FA428" s="51"/>
      <c r="FB428" s="51"/>
      <c r="FC428" s="51"/>
      <c r="FD428" s="51"/>
      <c r="FE428" s="51"/>
      <c r="FF428" s="51"/>
      <c r="FG428" s="51"/>
      <c r="FH428" s="51"/>
      <c r="FI428" s="51"/>
      <c r="FJ428" s="51"/>
      <c r="FK428" s="51"/>
      <c r="FL428" s="51"/>
      <c r="FM428" s="51"/>
    </row>
    <row r="429" spans="1:254">
      <c r="A429" s="16">
        <v>2174</v>
      </c>
      <c r="B429" s="15" t="s">
        <v>6180</v>
      </c>
      <c r="C429" s="131" t="s">
        <v>7758</v>
      </c>
      <c r="D429" s="16" t="s">
        <v>197</v>
      </c>
      <c r="E429" s="16">
        <v>2013</v>
      </c>
      <c r="F429" s="15" t="s">
        <v>7759</v>
      </c>
      <c r="G429" s="16" t="s">
        <v>7760</v>
      </c>
      <c r="H429" s="16"/>
      <c r="I429" s="16" t="s">
        <v>7760</v>
      </c>
      <c r="J429" s="71">
        <v>158</v>
      </c>
      <c r="K429" s="16">
        <v>158</v>
      </c>
      <c r="L429" s="16">
        <v>158</v>
      </c>
      <c r="M429" s="16">
        <v>92</v>
      </c>
      <c r="N429" s="16">
        <v>92</v>
      </c>
      <c r="O429" s="16">
        <v>92</v>
      </c>
      <c r="P429" s="16">
        <v>39</v>
      </c>
      <c r="Q429" s="16">
        <v>16</v>
      </c>
      <c r="R429" s="16">
        <v>2357</v>
      </c>
      <c r="S429" s="16">
        <v>2357</v>
      </c>
      <c r="T429" s="16">
        <v>2766</v>
      </c>
      <c r="U429" s="16">
        <v>2766</v>
      </c>
      <c r="V429" s="16">
        <v>4175</v>
      </c>
      <c r="W429" s="25">
        <v>69811</v>
      </c>
      <c r="X429" s="16">
        <v>290</v>
      </c>
      <c r="Y429" s="16">
        <v>354</v>
      </c>
      <c r="Z429" s="16">
        <v>12000000</v>
      </c>
      <c r="EA429" s="51"/>
      <c r="EB429" s="51"/>
      <c r="EC429" s="51"/>
      <c r="ED429" s="51"/>
      <c r="EE429" s="51"/>
      <c r="EF429" s="51"/>
      <c r="EG429" s="51"/>
      <c r="EH429" s="51"/>
      <c r="EI429" s="51"/>
      <c r="EJ429" s="51"/>
      <c r="EK429" s="51"/>
      <c r="EL429" s="51"/>
      <c r="EM429" s="51"/>
      <c r="EN429" s="51"/>
      <c r="EO429" s="51"/>
      <c r="EP429" s="51"/>
      <c r="EQ429" s="51"/>
      <c r="ER429" s="51"/>
      <c r="ES429" s="51"/>
      <c r="ET429" s="51"/>
      <c r="EU429" s="51"/>
      <c r="EV429" s="51"/>
      <c r="EW429" s="51"/>
      <c r="EX429" s="51"/>
      <c r="EY429" s="51"/>
      <c r="EZ429" s="51"/>
      <c r="FA429" s="51"/>
      <c r="FB429" s="51"/>
      <c r="FC429" s="51"/>
      <c r="FD429" s="51"/>
      <c r="FE429" s="51"/>
      <c r="FF429" s="51"/>
      <c r="FG429" s="51"/>
      <c r="FH429" s="51"/>
      <c r="FI429" s="51"/>
      <c r="FJ429" s="51"/>
      <c r="FK429" s="51"/>
      <c r="FL429" s="51"/>
      <c r="FM429" s="51"/>
    </row>
    <row r="430" spans="1:254">
      <c r="A430" s="15" t="s">
        <v>9</v>
      </c>
      <c r="EA430" s="51"/>
      <c r="EB430" s="51"/>
      <c r="EC430" s="51"/>
      <c r="ED430" s="51"/>
      <c r="EE430" s="51"/>
      <c r="EF430" s="51"/>
      <c r="EG430" s="51"/>
      <c r="EH430" s="51"/>
      <c r="EI430" s="51"/>
      <c r="EJ430" s="51"/>
      <c r="EK430" s="51"/>
      <c r="EL430" s="51"/>
      <c r="EM430" s="51"/>
      <c r="EN430" s="51"/>
      <c r="EO430" s="51"/>
      <c r="EP430" s="51"/>
      <c r="EQ430" s="51"/>
      <c r="ER430" s="51"/>
      <c r="ES430" s="51"/>
      <c r="ET430" s="51"/>
      <c r="EU430" s="51"/>
      <c r="EV430" s="51"/>
      <c r="EW430" s="51"/>
      <c r="EX430" s="51"/>
      <c r="EY430" s="51"/>
      <c r="EZ430" s="51"/>
      <c r="FA430" s="51"/>
      <c r="FB430" s="51"/>
      <c r="FC430" s="51"/>
      <c r="FD430" s="51"/>
      <c r="FE430" s="51"/>
      <c r="FF430" s="51"/>
      <c r="FG430" s="51"/>
      <c r="FH430" s="51"/>
      <c r="FI430" s="51"/>
      <c r="FJ430" s="51"/>
      <c r="FK430" s="51"/>
      <c r="FL430" s="51"/>
      <c r="FM430" s="51"/>
    </row>
    <row r="431" spans="1:254">
      <c r="J431" s="112" t="s">
        <v>7863</v>
      </c>
      <c r="K431" s="112" t="s">
        <v>7864</v>
      </c>
      <c r="L431" s="112" t="s">
        <v>7865</v>
      </c>
      <c r="M431" s="112" t="s">
        <v>7866</v>
      </c>
      <c r="N431" s="112" t="s">
        <v>8347</v>
      </c>
      <c r="O431" s="112"/>
      <c r="P431" s="112"/>
      <c r="Q431" s="112"/>
      <c r="R431" s="112"/>
    </row>
    <row r="432" spans="1:254">
      <c r="A432" s="15">
        <v>2175</v>
      </c>
      <c r="B432" s="15" t="s">
        <v>6180</v>
      </c>
      <c r="C432" s="15" t="s">
        <v>7867</v>
      </c>
      <c r="D432" s="15" t="s">
        <v>197</v>
      </c>
      <c r="E432" s="15">
        <v>2014</v>
      </c>
      <c r="F432" s="15" t="s">
        <v>7868</v>
      </c>
      <c r="G432" s="15" t="s">
        <v>7869</v>
      </c>
      <c r="H432" s="15" t="s">
        <v>7869</v>
      </c>
      <c r="I432" s="15" t="s">
        <v>7869</v>
      </c>
      <c r="J432" s="51">
        <v>54</v>
      </c>
      <c r="K432" s="51">
        <v>66.67</v>
      </c>
      <c r="L432" s="51">
        <v>86875</v>
      </c>
      <c r="M432" s="51">
        <v>4.9000000000000004</v>
      </c>
      <c r="N432" s="51">
        <v>63000000</v>
      </c>
    </row>
    <row r="433" spans="1:34">
      <c r="A433" s="15" t="s">
        <v>9</v>
      </c>
    </row>
    <row r="434" spans="1:34">
      <c r="J434" s="112" t="s">
        <v>7870</v>
      </c>
      <c r="K434" s="112" t="s">
        <v>7871</v>
      </c>
      <c r="L434" s="112" t="s">
        <v>7872</v>
      </c>
      <c r="M434" s="112" t="s">
        <v>7873</v>
      </c>
      <c r="N434" s="112" t="s">
        <v>7874</v>
      </c>
      <c r="O434" s="112" t="s">
        <v>7875</v>
      </c>
      <c r="P434" s="112" t="s">
        <v>7876</v>
      </c>
      <c r="Q434" s="112" t="s">
        <v>7877</v>
      </c>
      <c r="R434" s="112" t="s">
        <v>7878</v>
      </c>
      <c r="S434" s="112" t="s">
        <v>8348</v>
      </c>
      <c r="T434" s="124"/>
      <c r="U434" s="124"/>
      <c r="V434" s="124"/>
      <c r="W434" s="124"/>
      <c r="X434" s="124"/>
      <c r="Y434" s="124"/>
      <c r="Z434" s="124"/>
    </row>
    <row r="435" spans="1:34">
      <c r="A435" s="15">
        <v>2176</v>
      </c>
      <c r="B435" s="15" t="s">
        <v>6180</v>
      </c>
      <c r="C435" s="15" t="s">
        <v>7879</v>
      </c>
      <c r="D435" s="15" t="s">
        <v>664</v>
      </c>
      <c r="E435" s="15">
        <v>2013</v>
      </c>
      <c r="F435" s="15" t="s">
        <v>7880</v>
      </c>
      <c r="G435" s="15" t="s">
        <v>7881</v>
      </c>
      <c r="H435" s="15" t="s">
        <v>7881</v>
      </c>
      <c r="I435" s="15" t="s">
        <v>7881</v>
      </c>
      <c r="J435" s="15">
        <v>22</v>
      </c>
      <c r="K435" s="15">
        <v>37</v>
      </c>
      <c r="L435" s="15">
        <v>839</v>
      </c>
      <c r="M435" s="15">
        <v>232818</v>
      </c>
      <c r="N435" s="15">
        <v>71068</v>
      </c>
      <c r="O435" s="15">
        <v>85</v>
      </c>
      <c r="P435" s="15">
        <v>30426</v>
      </c>
      <c r="Q435" s="15">
        <v>7960</v>
      </c>
      <c r="R435" s="15">
        <v>3469</v>
      </c>
      <c r="S435" s="15">
        <v>6000000</v>
      </c>
      <c r="T435" s="112"/>
      <c r="U435" s="112"/>
      <c r="V435" s="112"/>
      <c r="W435" s="112"/>
      <c r="X435" s="112"/>
      <c r="Y435" s="112"/>
      <c r="Z435" s="112"/>
    </row>
    <row r="436" spans="1:34">
      <c r="A436" s="15" t="s">
        <v>9</v>
      </c>
      <c r="S436" s="15" t="s">
        <v>7882</v>
      </c>
    </row>
    <row r="437" spans="1:34">
      <c r="J437" s="112" t="s">
        <v>7883</v>
      </c>
      <c r="K437" s="112" t="s">
        <v>7884</v>
      </c>
      <c r="L437" s="112" t="s">
        <v>7885</v>
      </c>
      <c r="M437" s="112" t="s">
        <v>8349</v>
      </c>
      <c r="N437" s="112"/>
      <c r="O437" s="112"/>
      <c r="P437" s="112"/>
      <c r="Q437" s="112"/>
      <c r="R437" s="112"/>
      <c r="S437" s="112"/>
      <c r="T437" s="124"/>
      <c r="U437" s="124"/>
      <c r="V437" s="124"/>
      <c r="W437" s="124"/>
      <c r="X437" s="124"/>
      <c r="Y437" s="124"/>
      <c r="Z437" s="124"/>
    </row>
    <row r="438" spans="1:34">
      <c r="A438" s="15">
        <v>2177</v>
      </c>
      <c r="B438" s="15" t="s">
        <v>6180</v>
      </c>
      <c r="C438" s="15" t="s">
        <v>7886</v>
      </c>
      <c r="D438" s="15" t="s">
        <v>235</v>
      </c>
      <c r="E438" s="15">
        <v>2013</v>
      </c>
      <c r="F438" s="15" t="s">
        <v>7887</v>
      </c>
      <c r="G438" s="15" t="s">
        <v>7888</v>
      </c>
      <c r="H438" s="15" t="s">
        <v>7888</v>
      </c>
      <c r="I438" s="15" t="s">
        <v>7888</v>
      </c>
      <c r="J438" s="15">
        <v>120000</v>
      </c>
      <c r="K438" s="15">
        <v>80</v>
      </c>
      <c r="L438" s="15">
        <v>200</v>
      </c>
      <c r="M438" s="15">
        <v>3000000</v>
      </c>
      <c r="T438" s="112"/>
      <c r="U438" s="112"/>
      <c r="V438" s="112"/>
    </row>
    <row r="439" spans="1:34">
      <c r="A439" s="15" t="s">
        <v>9</v>
      </c>
      <c r="M439" s="15" t="s">
        <v>7889</v>
      </c>
    </row>
    <row r="440" spans="1:34">
      <c r="A440" s="16"/>
      <c r="B440" s="16"/>
      <c r="C440" s="16"/>
      <c r="D440" s="16"/>
      <c r="E440" s="16"/>
      <c r="F440" s="16"/>
      <c r="G440" s="16"/>
      <c r="H440" s="16"/>
      <c r="I440" s="16"/>
      <c r="J440" s="16" t="s">
        <v>7809</v>
      </c>
      <c r="K440" s="16" t="s">
        <v>7810</v>
      </c>
      <c r="L440" s="16" t="s">
        <v>7811</v>
      </c>
      <c r="M440" s="16" t="s">
        <v>7812</v>
      </c>
      <c r="N440" s="16" t="s">
        <v>7813</v>
      </c>
      <c r="O440" s="16" t="s">
        <v>7814</v>
      </c>
      <c r="P440" s="16" t="s">
        <v>7815</v>
      </c>
      <c r="Q440" s="16" t="s">
        <v>7816</v>
      </c>
      <c r="R440" s="16" t="s">
        <v>7817</v>
      </c>
      <c r="S440" s="16" t="s">
        <v>7818</v>
      </c>
      <c r="T440" s="16" t="s">
        <v>8350</v>
      </c>
      <c r="U440" s="16"/>
      <c r="V440" s="16"/>
      <c r="W440" s="16"/>
      <c r="X440" s="16"/>
      <c r="Y440" s="16"/>
      <c r="Z440" s="16"/>
      <c r="AA440" s="16"/>
      <c r="AB440" s="16"/>
      <c r="AC440" s="16"/>
      <c r="AD440" s="16"/>
      <c r="AE440" s="16"/>
      <c r="AF440" s="16"/>
      <c r="AG440" s="16"/>
      <c r="AH440" s="16"/>
    </row>
    <row r="441" spans="1:34">
      <c r="A441" s="16">
        <v>2178</v>
      </c>
      <c r="B441" s="16" t="s">
        <v>6180</v>
      </c>
      <c r="C441" s="111" t="s">
        <v>7819</v>
      </c>
      <c r="D441" s="16" t="s">
        <v>235</v>
      </c>
      <c r="E441" s="16">
        <v>2014</v>
      </c>
      <c r="F441" s="111" t="s">
        <v>7820</v>
      </c>
      <c r="G441" s="16" t="s">
        <v>7821</v>
      </c>
      <c r="H441" s="16" t="s">
        <v>7821</v>
      </c>
      <c r="I441" s="16" t="s">
        <v>7821</v>
      </c>
      <c r="J441" s="16">
        <v>1</v>
      </c>
      <c r="K441" s="16">
        <v>6000</v>
      </c>
      <c r="L441" s="16">
        <v>13183</v>
      </c>
      <c r="M441" s="16">
        <v>1</v>
      </c>
      <c r="N441" s="16">
        <v>1</v>
      </c>
      <c r="O441" s="16">
        <v>1</v>
      </c>
      <c r="P441" s="16">
        <v>1</v>
      </c>
      <c r="Q441" s="16">
        <v>1</v>
      </c>
      <c r="R441" s="16">
        <v>1</v>
      </c>
      <c r="S441" s="16">
        <v>1</v>
      </c>
      <c r="T441" s="16">
        <v>45000000</v>
      </c>
      <c r="U441" s="16"/>
      <c r="V441" s="16"/>
      <c r="W441" s="16"/>
      <c r="X441" s="16"/>
      <c r="Y441" s="16"/>
      <c r="Z441" s="16"/>
      <c r="AA441" s="16"/>
      <c r="AB441" s="16"/>
      <c r="AC441" s="16"/>
      <c r="AD441" s="16"/>
      <c r="AE441" s="16"/>
      <c r="AF441" s="16"/>
      <c r="AG441" s="16"/>
      <c r="AH441" s="16"/>
    </row>
    <row r="442" spans="1:34">
      <c r="A442" s="16" t="s">
        <v>9</v>
      </c>
      <c r="B442" s="16"/>
      <c r="C442" s="16"/>
      <c r="D442" s="16"/>
      <c r="E442" s="16"/>
      <c r="F442" s="16"/>
      <c r="G442" s="16"/>
      <c r="H442" s="16"/>
      <c r="I442" s="16"/>
      <c r="J442" s="16"/>
      <c r="K442" s="16"/>
      <c r="L442" s="16"/>
      <c r="M442" s="16"/>
      <c r="N442" s="16"/>
      <c r="O442" s="16"/>
      <c r="P442" s="16"/>
      <c r="Q442" s="16"/>
      <c r="R442" s="16"/>
      <c r="S442" s="16"/>
      <c r="T442" s="16" t="s">
        <v>1435</v>
      </c>
      <c r="U442" s="16"/>
      <c r="V442" s="16"/>
      <c r="W442" s="16"/>
      <c r="X442" s="16"/>
      <c r="Y442" s="16"/>
      <c r="Z442" s="16"/>
      <c r="AA442" s="16"/>
      <c r="AB442" s="16"/>
      <c r="AC442" s="16"/>
      <c r="AD442" s="16"/>
      <c r="AE442" s="16"/>
      <c r="AF442" s="16"/>
      <c r="AG442" s="16"/>
      <c r="AH442" s="16"/>
    </row>
    <row r="443" spans="1:34">
      <c r="A443" s="16"/>
      <c r="B443" s="16"/>
      <c r="C443" s="16"/>
      <c r="D443" s="16"/>
      <c r="E443" s="16"/>
      <c r="F443" s="16"/>
      <c r="G443" s="16"/>
      <c r="H443" s="16"/>
      <c r="I443" s="16"/>
      <c r="J443" s="16" t="s">
        <v>7822</v>
      </c>
      <c r="K443" s="16" t="s">
        <v>7823</v>
      </c>
      <c r="L443" s="16" t="s">
        <v>7824</v>
      </c>
      <c r="M443" s="22" t="s">
        <v>7825</v>
      </c>
      <c r="N443" s="16" t="s">
        <v>7826</v>
      </c>
      <c r="O443" s="16" t="s">
        <v>7827</v>
      </c>
      <c r="P443" s="16" t="s">
        <v>7828</v>
      </c>
      <c r="Q443" s="16" t="s">
        <v>7829</v>
      </c>
      <c r="R443" s="16" t="s">
        <v>8351</v>
      </c>
      <c r="S443" s="16"/>
      <c r="U443" s="16"/>
      <c r="V443" s="16"/>
      <c r="W443" s="16"/>
      <c r="X443" s="16"/>
      <c r="Y443" s="16"/>
      <c r="Z443" s="16"/>
      <c r="AA443" s="16"/>
      <c r="AB443" s="16"/>
      <c r="AC443" s="16"/>
      <c r="AD443" s="16"/>
      <c r="AE443" s="16"/>
      <c r="AF443" s="16"/>
      <c r="AG443" s="16"/>
      <c r="AH443" s="16"/>
    </row>
    <row r="444" spans="1:34">
      <c r="A444" s="16">
        <v>2179</v>
      </c>
      <c r="B444" s="16" t="s">
        <v>6180</v>
      </c>
      <c r="C444" s="111" t="s">
        <v>7830</v>
      </c>
      <c r="D444" s="16" t="s">
        <v>660</v>
      </c>
      <c r="E444" s="16">
        <v>2014</v>
      </c>
      <c r="F444" s="111" t="s">
        <v>7831</v>
      </c>
      <c r="G444" s="16" t="s">
        <v>7832</v>
      </c>
      <c r="H444" s="114" t="s">
        <v>7832</v>
      </c>
      <c r="I444" s="114" t="s">
        <v>7832</v>
      </c>
      <c r="J444" s="16">
        <v>18.899999999999999</v>
      </c>
      <c r="K444" s="16">
        <v>54</v>
      </c>
      <c r="L444" s="16">
        <v>1</v>
      </c>
      <c r="M444" s="16">
        <v>75</v>
      </c>
      <c r="N444" s="16">
        <v>22</v>
      </c>
      <c r="O444" s="24">
        <v>86875</v>
      </c>
      <c r="P444" s="16">
        <v>46.9</v>
      </c>
      <c r="Q444" s="16">
        <v>4.9000000000000004</v>
      </c>
      <c r="R444" s="16">
        <v>47000000</v>
      </c>
      <c r="S444" s="16"/>
      <c r="U444" s="16"/>
      <c r="V444" s="16"/>
      <c r="W444" s="16"/>
      <c r="X444" s="16"/>
      <c r="Y444" s="16"/>
      <c r="Z444" s="16"/>
      <c r="AA444" s="16"/>
      <c r="AB444" s="16"/>
      <c r="AC444" s="16"/>
      <c r="AD444" s="16"/>
      <c r="AE444" s="16"/>
      <c r="AF444" s="16"/>
      <c r="AG444" s="16"/>
      <c r="AH444" s="16"/>
    </row>
    <row r="445" spans="1:34">
      <c r="A445" s="16" t="s">
        <v>9</v>
      </c>
      <c r="B445" s="16"/>
      <c r="C445" s="16"/>
      <c r="D445" s="16"/>
      <c r="E445" s="16"/>
      <c r="F445" s="16"/>
      <c r="G445" s="16"/>
      <c r="H445" s="16"/>
      <c r="I445" s="16"/>
      <c r="J445" s="16"/>
      <c r="K445" s="16"/>
      <c r="L445" s="16"/>
      <c r="M445" s="16"/>
      <c r="N445" s="16"/>
      <c r="O445" s="16"/>
      <c r="P445" s="16"/>
      <c r="Q445" s="16"/>
      <c r="R445" s="16" t="s">
        <v>1435</v>
      </c>
      <c r="S445" s="16"/>
      <c r="U445" s="16"/>
      <c r="V445" s="16"/>
      <c r="W445" s="16"/>
      <c r="X445" s="16"/>
      <c r="Y445" s="16"/>
      <c r="Z445" s="16"/>
      <c r="AA445" s="16"/>
      <c r="AB445" s="16"/>
      <c r="AC445" s="16"/>
      <c r="AD445" s="16"/>
      <c r="AE445" s="16"/>
      <c r="AF445" s="16"/>
      <c r="AG445" s="16"/>
      <c r="AH445" s="16"/>
    </row>
    <row r="446" spans="1:34">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34">
      <c r="A447" s="16">
        <v>2180</v>
      </c>
      <c r="B447" s="16" t="s">
        <v>6180</v>
      </c>
      <c r="C447" s="16" t="s">
        <v>7789</v>
      </c>
      <c r="D447" s="16" t="s">
        <v>680</v>
      </c>
      <c r="E447" s="16"/>
      <c r="F447" s="16" t="s">
        <v>7790</v>
      </c>
      <c r="G447" s="16" t="s">
        <v>7791</v>
      </c>
      <c r="H447" s="16" t="s">
        <v>7791</v>
      </c>
      <c r="I447" s="16" t="s">
        <v>7791</v>
      </c>
      <c r="J447" s="16"/>
      <c r="K447" s="16"/>
      <c r="L447" s="16"/>
      <c r="M447" s="16"/>
      <c r="N447" s="16"/>
      <c r="O447" s="16"/>
      <c r="P447" s="16"/>
      <c r="Q447" s="16"/>
      <c r="R447" s="16"/>
      <c r="S447" s="16"/>
      <c r="T447" s="16"/>
      <c r="U447" s="16"/>
      <c r="V447" s="16"/>
      <c r="W447" s="16"/>
      <c r="X447" s="16"/>
      <c r="Y447" s="16"/>
      <c r="Z447" s="16"/>
    </row>
    <row r="448" spans="1:34">
      <c r="A448" s="16" t="s">
        <v>9</v>
      </c>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38">
      <c r="J449" s="124" t="s">
        <v>8352</v>
      </c>
      <c r="K449" s="124"/>
      <c r="L449" s="124"/>
      <c r="M449" s="124"/>
      <c r="N449" s="124"/>
      <c r="O449" s="124"/>
      <c r="P449" s="124"/>
      <c r="Q449" s="124"/>
      <c r="R449" s="124"/>
      <c r="S449" s="124"/>
      <c r="T449" s="124"/>
      <c r="U449" s="124"/>
      <c r="V449" s="124"/>
      <c r="W449" s="124"/>
      <c r="X449" s="124"/>
      <c r="Y449" s="124"/>
      <c r="Z449" s="124"/>
      <c r="AA449" s="124"/>
      <c r="AB449" s="124"/>
      <c r="AC449" s="124"/>
      <c r="AD449" s="124"/>
      <c r="AE449" s="124"/>
      <c r="AF449" s="124"/>
      <c r="AG449" s="124"/>
      <c r="AH449" s="124"/>
      <c r="AI449" s="124"/>
      <c r="AJ449" s="124"/>
      <c r="AK449" s="124"/>
      <c r="AL449" s="124"/>
    </row>
    <row r="450" spans="1:38">
      <c r="A450" s="15">
        <v>2182</v>
      </c>
      <c r="B450" s="15" t="s">
        <v>6180</v>
      </c>
      <c r="C450" s="15" t="s">
        <v>7467</v>
      </c>
      <c r="D450" s="15" t="s">
        <v>3463</v>
      </c>
      <c r="F450" s="15" t="s">
        <v>7468</v>
      </c>
      <c r="I450" s="15" t="s">
        <v>7469</v>
      </c>
      <c r="J450" s="125">
        <v>2000000</v>
      </c>
      <c r="K450" s="124"/>
      <c r="L450" s="124"/>
      <c r="M450" s="124"/>
      <c r="N450" s="124"/>
      <c r="O450" s="124"/>
      <c r="P450" s="124"/>
      <c r="Q450" s="124"/>
      <c r="R450" s="124"/>
      <c r="S450" s="124"/>
      <c r="T450" s="124"/>
      <c r="U450" s="124"/>
      <c r="V450" s="124"/>
      <c r="W450" s="124"/>
      <c r="X450" s="124"/>
      <c r="Y450" s="124"/>
      <c r="Z450" s="124"/>
      <c r="AA450" s="124"/>
      <c r="AB450" s="124"/>
      <c r="AC450" s="124"/>
      <c r="AD450" s="124"/>
      <c r="AE450" s="124"/>
      <c r="AF450" s="124"/>
      <c r="AG450" s="124"/>
      <c r="AH450" s="124"/>
      <c r="AI450" s="124"/>
      <c r="AJ450" s="124"/>
      <c r="AK450" s="124"/>
      <c r="AL450" s="124"/>
    </row>
    <row r="451" spans="1:38">
      <c r="A451" s="16" t="s">
        <v>9</v>
      </c>
      <c r="J451" s="22"/>
      <c r="K451" s="22"/>
      <c r="L451" s="22"/>
      <c r="M451" s="22"/>
      <c r="N451" s="22"/>
      <c r="O451" s="22"/>
      <c r="P451" s="22"/>
      <c r="Q451" s="124"/>
      <c r="R451" s="124"/>
      <c r="S451" s="124"/>
      <c r="T451" s="124"/>
      <c r="U451" s="124"/>
      <c r="V451" s="124"/>
      <c r="W451" s="124"/>
      <c r="X451" s="124"/>
      <c r="Y451" s="124"/>
      <c r="Z451" s="124"/>
      <c r="AA451" s="124"/>
      <c r="AB451" s="124"/>
      <c r="AC451" s="124"/>
      <c r="AD451" s="124"/>
      <c r="AE451" s="124"/>
      <c r="AF451" s="124"/>
      <c r="AG451" s="124"/>
      <c r="AH451" s="124"/>
      <c r="AI451" s="124"/>
      <c r="AJ451" s="124"/>
      <c r="AK451" s="124"/>
      <c r="AL451" s="124"/>
    </row>
    <row r="452" spans="1:38" s="22" customFormat="1">
      <c r="J452" s="11" t="s">
        <v>7470</v>
      </c>
      <c r="K452" s="11" t="s">
        <v>7471</v>
      </c>
      <c r="L452" s="11" t="s">
        <v>7472</v>
      </c>
      <c r="M452" s="11" t="s">
        <v>7473</v>
      </c>
      <c r="N452" s="11" t="s">
        <v>8336</v>
      </c>
      <c r="O452" s="11"/>
      <c r="P452" s="11"/>
    </row>
    <row r="453" spans="1:38" s="22" customFormat="1">
      <c r="A453" s="22">
        <v>2183</v>
      </c>
      <c r="B453" s="15" t="s">
        <v>6180</v>
      </c>
      <c r="C453" s="11" t="s">
        <v>7474</v>
      </c>
      <c r="D453" s="22" t="s">
        <v>2550</v>
      </c>
      <c r="F453" s="15" t="s">
        <v>7475</v>
      </c>
      <c r="G453" s="11" t="s">
        <v>7476</v>
      </c>
      <c r="H453" s="11"/>
      <c r="I453" s="11" t="s">
        <v>7476</v>
      </c>
      <c r="J453" s="11">
        <v>6</v>
      </c>
      <c r="K453" s="11">
        <v>26</v>
      </c>
      <c r="L453" s="11">
        <v>1</v>
      </c>
      <c r="M453" s="11">
        <v>1</v>
      </c>
      <c r="N453" s="13">
        <v>3000000</v>
      </c>
      <c r="O453" s="11"/>
      <c r="P453" s="11"/>
      <c r="Q453" s="11"/>
      <c r="R453" s="11"/>
      <c r="S453" s="11"/>
      <c r="T453" s="11"/>
      <c r="U453" s="11"/>
      <c r="V453" s="11"/>
      <c r="W453" s="11"/>
      <c r="X453" s="11"/>
      <c r="Y453" s="11"/>
      <c r="Z453" s="11"/>
      <c r="AA453" s="11"/>
      <c r="AB453" s="11"/>
      <c r="AC453" s="11"/>
      <c r="AD453" s="13"/>
      <c r="AE453" s="13"/>
      <c r="AF453" s="11"/>
      <c r="AG453" s="11"/>
      <c r="AH453" s="13"/>
      <c r="AK453" s="29"/>
    </row>
    <row r="454" spans="1:38" s="22" customFormat="1">
      <c r="A454" s="22" t="s">
        <v>9</v>
      </c>
      <c r="C454" s="11"/>
      <c r="F454" s="11"/>
      <c r="G454" s="11"/>
      <c r="H454" s="11"/>
      <c r="I454" s="11"/>
      <c r="Q454" s="11"/>
      <c r="R454" s="11"/>
      <c r="S454" s="11"/>
      <c r="T454" s="11"/>
      <c r="U454" s="11"/>
      <c r="V454" s="11"/>
      <c r="W454" s="11"/>
      <c r="X454" s="11"/>
      <c r="Y454" s="11"/>
      <c r="Z454" s="11"/>
      <c r="AA454" s="11"/>
      <c r="AB454" s="11"/>
      <c r="AC454" s="11"/>
      <c r="AD454" s="13"/>
      <c r="AE454" s="13"/>
      <c r="AF454" s="11"/>
      <c r="AG454" s="11"/>
      <c r="AH454" s="13"/>
      <c r="AK454" s="29"/>
    </row>
    <row r="455" spans="1:38" s="22" customFormat="1">
      <c r="C455" s="11"/>
      <c r="F455" s="11"/>
      <c r="I455" s="11"/>
      <c r="J455" s="22" t="s">
        <v>8353</v>
      </c>
      <c r="K455" s="22" t="s">
        <v>8354</v>
      </c>
      <c r="L455" s="22" t="s">
        <v>8355</v>
      </c>
      <c r="M455" s="22" t="s">
        <v>8356</v>
      </c>
    </row>
    <row r="456" spans="1:38" s="22" customFormat="1">
      <c r="A456" s="22">
        <v>2184</v>
      </c>
      <c r="B456" s="15" t="s">
        <v>6180</v>
      </c>
      <c r="C456" s="22" t="s">
        <v>7477</v>
      </c>
      <c r="D456" s="22" t="s">
        <v>2550</v>
      </c>
      <c r="F456" s="22" t="s">
        <v>7478</v>
      </c>
      <c r="I456" s="22" t="s">
        <v>7479</v>
      </c>
      <c r="J456" s="29">
        <v>14760030</v>
      </c>
      <c r="K456" s="29">
        <v>4760030</v>
      </c>
      <c r="L456" s="29">
        <v>5000000</v>
      </c>
      <c r="M456" s="29">
        <v>5000000</v>
      </c>
      <c r="Y456" s="29"/>
    </row>
    <row r="457" spans="1:38" s="22" customFormat="1">
      <c r="A457" s="22" t="s">
        <v>9</v>
      </c>
      <c r="S457" s="29"/>
    </row>
    <row r="458" spans="1:38" s="22" customFormat="1">
      <c r="J458" s="22" t="s">
        <v>7480</v>
      </c>
      <c r="K458" s="22" t="s">
        <v>7481</v>
      </c>
      <c r="L458" s="22" t="s">
        <v>7482</v>
      </c>
      <c r="M458" s="22" t="s">
        <v>7483</v>
      </c>
      <c r="N458" s="22" t="s">
        <v>7484</v>
      </c>
      <c r="O458" s="22" t="s">
        <v>7485</v>
      </c>
      <c r="P458" s="22" t="s">
        <v>8353</v>
      </c>
    </row>
    <row r="459" spans="1:38" s="22" customFormat="1">
      <c r="A459" s="22">
        <v>2185</v>
      </c>
      <c r="B459" s="22" t="s">
        <v>6180</v>
      </c>
      <c r="C459" s="22" t="s">
        <v>7486</v>
      </c>
      <c r="D459" s="22" t="s">
        <v>7487</v>
      </c>
      <c r="F459" s="15" t="s">
        <v>7488</v>
      </c>
      <c r="J459" s="22">
        <v>20</v>
      </c>
      <c r="K459" s="29">
        <v>1</v>
      </c>
      <c r="L459" s="22">
        <v>6</v>
      </c>
      <c r="M459" s="22">
        <v>3</v>
      </c>
      <c r="N459" s="22">
        <v>1</v>
      </c>
      <c r="O459" s="22">
        <v>21</v>
      </c>
      <c r="P459" s="29">
        <v>10000000</v>
      </c>
    </row>
    <row r="460" spans="1:38" s="22" customFormat="1">
      <c r="A460" s="22" t="s">
        <v>9</v>
      </c>
    </row>
    <row r="461" spans="1:38" s="16" customFormat="1">
      <c r="J461" s="16" t="s">
        <v>7400</v>
      </c>
      <c r="K461" s="16" t="s">
        <v>8357</v>
      </c>
    </row>
    <row r="462" spans="1:38" s="16" customFormat="1">
      <c r="A462" s="16">
        <v>2186</v>
      </c>
      <c r="B462" s="16" t="s">
        <v>6180</v>
      </c>
      <c r="C462" s="16" t="s">
        <v>7401</v>
      </c>
      <c r="D462" s="16" t="s">
        <v>3179</v>
      </c>
      <c r="F462" s="16" t="s">
        <v>7402</v>
      </c>
      <c r="G462" s="16" t="s">
        <v>7833</v>
      </c>
      <c r="H462" s="16" t="s">
        <v>7833</v>
      </c>
      <c r="I462" s="16" t="s">
        <v>7833</v>
      </c>
      <c r="J462" s="16">
        <v>1</v>
      </c>
      <c r="K462" s="24">
        <v>2500000</v>
      </c>
    </row>
    <row r="463" spans="1:38" s="16" customFormat="1">
      <c r="A463" s="16" t="s">
        <v>9</v>
      </c>
    </row>
    <row r="464" spans="1:38" s="16" customFormat="1">
      <c r="J464" s="16" t="s">
        <v>7403</v>
      </c>
      <c r="K464" s="16" t="s">
        <v>7404</v>
      </c>
      <c r="L464" s="16" t="s">
        <v>7405</v>
      </c>
      <c r="M464" s="16" t="s">
        <v>8357</v>
      </c>
    </row>
    <row r="465" spans="1:17" s="16" customFormat="1">
      <c r="A465" s="16">
        <v>2187</v>
      </c>
      <c r="B465" s="16" t="s">
        <v>6180</v>
      </c>
      <c r="C465" s="16" t="s">
        <v>7406</v>
      </c>
      <c r="D465" s="16" t="s">
        <v>7407</v>
      </c>
      <c r="F465" s="16" t="s">
        <v>7408</v>
      </c>
      <c r="G465" s="16" t="s">
        <v>7834</v>
      </c>
      <c r="H465" s="16" t="s">
        <v>7834</v>
      </c>
      <c r="I465" s="16" t="s">
        <v>7834</v>
      </c>
      <c r="J465" s="16">
        <v>1</v>
      </c>
      <c r="K465" s="16">
        <v>1</v>
      </c>
      <c r="L465" s="24">
        <v>290000</v>
      </c>
      <c r="M465" s="24">
        <v>2500000</v>
      </c>
    </row>
    <row r="466" spans="1:17" s="16" customFormat="1">
      <c r="A466" s="16" t="s">
        <v>9</v>
      </c>
    </row>
    <row r="467" spans="1:17" s="16" customFormat="1">
      <c r="J467" s="16" t="s">
        <v>7409</v>
      </c>
      <c r="K467" s="16" t="s">
        <v>7410</v>
      </c>
      <c r="L467" s="16" t="s">
        <v>7411</v>
      </c>
      <c r="M467" s="16" t="s">
        <v>7412</v>
      </c>
      <c r="N467" s="16" t="s">
        <v>7413</v>
      </c>
      <c r="O467" s="16" t="s">
        <v>7414</v>
      </c>
      <c r="P467" s="16" t="s">
        <v>7415</v>
      </c>
      <c r="Q467" s="16" t="s">
        <v>8357</v>
      </c>
    </row>
    <row r="468" spans="1:17" s="16" customFormat="1">
      <c r="A468" s="16">
        <v>2188</v>
      </c>
      <c r="B468" s="16" t="s">
        <v>6180</v>
      </c>
      <c r="C468" s="16" t="s">
        <v>7416</v>
      </c>
      <c r="D468" s="16" t="s">
        <v>21</v>
      </c>
      <c r="F468" s="16" t="s">
        <v>7417</v>
      </c>
      <c r="G468" s="16" t="s">
        <v>7835</v>
      </c>
      <c r="H468" s="16" t="s">
        <v>7835</v>
      </c>
      <c r="I468" s="16" t="s">
        <v>7835</v>
      </c>
      <c r="J468" s="16">
        <v>55</v>
      </c>
      <c r="K468" s="16">
        <v>75</v>
      </c>
      <c r="L468" s="16">
        <v>25</v>
      </c>
      <c r="M468" s="16">
        <v>24</v>
      </c>
      <c r="N468" s="16">
        <v>29</v>
      </c>
      <c r="O468" s="16">
        <v>15.2</v>
      </c>
      <c r="P468" s="16">
        <v>15.2</v>
      </c>
      <c r="Q468" s="24">
        <v>19900000</v>
      </c>
    </row>
    <row r="469" spans="1:17" s="116" customFormat="1">
      <c r="A469" s="16" t="s">
        <v>9</v>
      </c>
    </row>
    <row r="470" spans="1:17">
      <c r="J470" s="16" t="s">
        <v>7836</v>
      </c>
      <c r="K470" s="16" t="s">
        <v>7837</v>
      </c>
      <c r="L470" s="16" t="s">
        <v>8358</v>
      </c>
    </row>
    <row r="471" spans="1:17">
      <c r="A471" s="16">
        <v>2189</v>
      </c>
      <c r="B471" s="16" t="s">
        <v>6180</v>
      </c>
      <c r="C471" s="16" t="s">
        <v>7838</v>
      </c>
      <c r="D471" s="16" t="s">
        <v>7839</v>
      </c>
      <c r="F471" s="111" t="s">
        <v>7840</v>
      </c>
      <c r="G471" s="16" t="s">
        <v>7841</v>
      </c>
      <c r="I471" s="16" t="s">
        <v>7841</v>
      </c>
      <c r="J471" s="16">
        <v>1</v>
      </c>
      <c r="K471" s="16">
        <v>1</v>
      </c>
      <c r="L471" s="24">
        <v>7000000</v>
      </c>
    </row>
    <row r="472" spans="1:17">
      <c r="A472" s="15" t="s">
        <v>9</v>
      </c>
    </row>
    <row r="473" spans="1:17">
      <c r="J473" s="16" t="s">
        <v>7842</v>
      </c>
      <c r="K473" s="16" t="s">
        <v>7843</v>
      </c>
      <c r="L473" s="16" t="s">
        <v>7844</v>
      </c>
      <c r="M473" s="16" t="s">
        <v>7845</v>
      </c>
      <c r="N473" s="16" t="s">
        <v>7846</v>
      </c>
      <c r="O473" s="16" t="s">
        <v>8358</v>
      </c>
    </row>
    <row r="474" spans="1:17">
      <c r="A474" s="16">
        <v>2190</v>
      </c>
      <c r="B474" s="16" t="s">
        <v>6180</v>
      </c>
      <c r="C474" s="16" t="s">
        <v>7847</v>
      </c>
      <c r="D474" s="16" t="s">
        <v>2420</v>
      </c>
      <c r="F474" s="111" t="s">
        <v>7848</v>
      </c>
      <c r="G474" s="16" t="s">
        <v>7849</v>
      </c>
      <c r="I474" s="16" t="s">
        <v>7849</v>
      </c>
      <c r="J474" s="16">
        <v>1</v>
      </c>
      <c r="K474" s="24">
        <v>1122486</v>
      </c>
      <c r="L474" s="16">
        <v>13</v>
      </c>
      <c r="M474" s="24">
        <v>522393</v>
      </c>
      <c r="N474" s="16">
        <v>1</v>
      </c>
      <c r="O474" s="24">
        <v>4066536</v>
      </c>
    </row>
    <row r="475" spans="1:17">
      <c r="A475" s="15" t="s">
        <v>9</v>
      </c>
    </row>
    <row r="477" spans="1:17">
      <c r="A477" s="16">
        <v>2191</v>
      </c>
      <c r="B477" s="16" t="s">
        <v>7850</v>
      </c>
      <c r="C477" s="16" t="s">
        <v>7851</v>
      </c>
      <c r="D477" s="16" t="s">
        <v>2144</v>
      </c>
      <c r="F477" s="126" t="s">
        <v>7852</v>
      </c>
    </row>
    <row r="478" spans="1:17">
      <c r="A478" s="15" t="s">
        <v>9</v>
      </c>
    </row>
    <row r="479" spans="1:17" s="112" customFormat="1">
      <c r="J479" s="112" t="s">
        <v>7792</v>
      </c>
      <c r="K479" s="112" t="s">
        <v>7793</v>
      </c>
      <c r="L479" s="112" t="s">
        <v>7794</v>
      </c>
    </row>
    <row r="480" spans="1:17" s="112" customFormat="1">
      <c r="A480" s="112">
        <v>2192</v>
      </c>
      <c r="B480" s="119" t="s">
        <v>7424</v>
      </c>
      <c r="C480" s="119" t="s">
        <v>7795</v>
      </c>
      <c r="D480" s="112" t="s">
        <v>7796</v>
      </c>
      <c r="E480" s="112">
        <v>2014</v>
      </c>
      <c r="F480" s="120" t="s">
        <v>7797</v>
      </c>
      <c r="G480" s="112" t="s">
        <v>7798</v>
      </c>
      <c r="H480" s="112" t="s">
        <v>7798</v>
      </c>
      <c r="J480" s="112">
        <v>5</v>
      </c>
      <c r="K480" s="112">
        <v>13</v>
      </c>
      <c r="L480" s="112">
        <v>7</v>
      </c>
    </row>
    <row r="481" spans="1:109" s="112" customFormat="1">
      <c r="A481" s="112" t="s">
        <v>9</v>
      </c>
    </row>
    <row r="482" spans="1:109" s="112" customFormat="1">
      <c r="J482" s="112" t="s">
        <v>7799</v>
      </c>
      <c r="K482" s="112" t="s">
        <v>7800</v>
      </c>
      <c r="L482" s="112" t="s">
        <v>7801</v>
      </c>
      <c r="M482" s="112" t="s">
        <v>7802</v>
      </c>
      <c r="N482" s="112" t="s">
        <v>7803</v>
      </c>
      <c r="O482" s="112" t="s">
        <v>7804</v>
      </c>
      <c r="P482" s="112" t="s">
        <v>7805</v>
      </c>
    </row>
    <row r="483" spans="1:109" s="112" customFormat="1">
      <c r="A483" s="112">
        <v>2193</v>
      </c>
      <c r="B483" s="119" t="s">
        <v>7424</v>
      </c>
      <c r="C483" s="112" t="s">
        <v>7806</v>
      </c>
      <c r="D483" s="112" t="s">
        <v>2144</v>
      </c>
      <c r="E483" s="112">
        <v>2014</v>
      </c>
      <c r="F483" s="120" t="s">
        <v>7807</v>
      </c>
      <c r="G483" s="112" t="s">
        <v>7808</v>
      </c>
      <c r="H483" s="112" t="s">
        <v>7808</v>
      </c>
      <c r="J483" s="112">
        <v>20</v>
      </c>
      <c r="K483" s="112">
        <v>25</v>
      </c>
      <c r="L483" s="112">
        <v>25</v>
      </c>
      <c r="M483" s="112">
        <v>178</v>
      </c>
      <c r="N483" s="112">
        <v>151</v>
      </c>
      <c r="O483" s="112">
        <v>127</v>
      </c>
    </row>
    <row r="484" spans="1:109" s="112" customFormat="1">
      <c r="A484" s="112" t="s">
        <v>9</v>
      </c>
    </row>
    <row r="485" spans="1:109">
      <c r="J485" s="16" t="s">
        <v>7418</v>
      </c>
      <c r="K485" s="16" t="s">
        <v>7419</v>
      </c>
      <c r="L485" s="16" t="s">
        <v>7420</v>
      </c>
      <c r="M485" s="16" t="s">
        <v>7421</v>
      </c>
      <c r="N485" s="16" t="s">
        <v>7422</v>
      </c>
      <c r="O485" s="16" t="s">
        <v>7423</v>
      </c>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row>
    <row r="486" spans="1:109">
      <c r="A486" s="16">
        <v>2194</v>
      </c>
      <c r="B486" s="15" t="s">
        <v>7424</v>
      </c>
      <c r="C486" s="16" t="s">
        <v>7425</v>
      </c>
      <c r="D486" s="16" t="s">
        <v>2144</v>
      </c>
      <c r="E486" s="23">
        <v>2014</v>
      </c>
      <c r="F486" s="16" t="s">
        <v>7426</v>
      </c>
      <c r="G486" s="16"/>
      <c r="H486" s="16" t="s">
        <v>7427</v>
      </c>
      <c r="I486" s="16"/>
      <c r="J486" s="24">
        <v>19</v>
      </c>
      <c r="K486" s="16">
        <v>28</v>
      </c>
      <c r="L486" s="16">
        <v>26</v>
      </c>
      <c r="M486" s="16">
        <v>21</v>
      </c>
      <c r="N486" s="16">
        <v>28</v>
      </c>
      <c r="O486" s="16">
        <v>37</v>
      </c>
      <c r="P486" s="16"/>
      <c r="Q486" s="16"/>
      <c r="R486" s="16"/>
      <c r="S486" s="16"/>
      <c r="T486" s="16"/>
      <c r="U486" s="16"/>
      <c r="V486" s="16"/>
      <c r="W486" s="16"/>
      <c r="X486" s="16"/>
      <c r="Y486" s="24"/>
      <c r="Z486" s="24"/>
      <c r="AA486" s="24"/>
      <c r="AB486" s="16"/>
      <c r="AC486" s="16"/>
      <c r="AD486" s="16"/>
      <c r="AE486" s="16"/>
      <c r="AF486" s="16"/>
      <c r="AG486" s="16"/>
      <c r="AH486" s="16"/>
      <c r="AI486" s="16"/>
      <c r="AJ486" s="16"/>
      <c r="AK486" s="16"/>
      <c r="AL486" s="16"/>
      <c r="AM486" s="16"/>
      <c r="AN486" s="16"/>
      <c r="AO486" s="24"/>
    </row>
    <row r="487" spans="1:109">
      <c r="A487" s="16" t="s">
        <v>9</v>
      </c>
      <c r="C487" s="16"/>
      <c r="D487" s="16"/>
      <c r="E487" s="16"/>
      <c r="F487" s="16"/>
      <c r="G487" s="16"/>
      <c r="H487" s="16"/>
      <c r="I487" s="16"/>
      <c r="J487" s="16"/>
      <c r="K487" s="16"/>
      <c r="L487" s="16"/>
      <c r="M487" s="16"/>
      <c r="N487" s="16"/>
      <c r="O487" s="16"/>
      <c r="P487" s="16"/>
      <c r="Q487" s="16"/>
      <c r="R487" s="16"/>
      <c r="S487" s="16"/>
      <c r="T487" s="16"/>
      <c r="U487" s="16"/>
      <c r="V487" s="16"/>
      <c r="W487" s="16"/>
      <c r="X487" s="16"/>
      <c r="Z487" s="16"/>
      <c r="AA487" s="16"/>
      <c r="AB487" s="16"/>
      <c r="AC487" s="16"/>
      <c r="AD487" s="16"/>
      <c r="AE487" s="16"/>
      <c r="AF487" s="16"/>
      <c r="AG487" s="16"/>
      <c r="AH487" s="16"/>
      <c r="AI487" s="16"/>
      <c r="AJ487" s="16"/>
    </row>
    <row r="488" spans="1:109">
      <c r="C488" s="16"/>
      <c r="D488" s="16"/>
      <c r="E488" s="16"/>
      <c r="F488" s="16"/>
      <c r="G488" s="16"/>
      <c r="H488" s="16"/>
      <c r="I488" s="16"/>
      <c r="J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22"/>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c r="DB488" s="16"/>
      <c r="DC488" s="16"/>
      <c r="DD488" s="16"/>
      <c r="DE488" s="16"/>
    </row>
    <row r="489" spans="1:109">
      <c r="A489" s="16">
        <v>2195</v>
      </c>
      <c r="B489" s="15" t="s">
        <v>7424</v>
      </c>
      <c r="C489" s="16" t="s">
        <v>7428</v>
      </c>
      <c r="D489" s="16" t="s">
        <v>197</v>
      </c>
      <c r="E489" s="23">
        <v>2015</v>
      </c>
      <c r="F489" s="16" t="s">
        <v>7429</v>
      </c>
      <c r="G489" s="16"/>
      <c r="H489" s="16"/>
      <c r="I489" s="16"/>
      <c r="J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23"/>
      <c r="AI489" s="16"/>
      <c r="AJ489" s="16"/>
      <c r="AK489" s="16"/>
      <c r="AL489" s="24"/>
      <c r="AM489" s="16"/>
      <c r="AN489" s="16"/>
      <c r="AO489" s="16"/>
      <c r="AP489" s="16"/>
      <c r="AQ489" s="16"/>
      <c r="AR489" s="16"/>
      <c r="AS489" s="16"/>
      <c r="AT489" s="16"/>
      <c r="AU489" s="16"/>
      <c r="AV489" s="16"/>
      <c r="AW489" s="16"/>
      <c r="AX489" s="16"/>
      <c r="AY489" s="16"/>
      <c r="AZ489" s="16"/>
      <c r="BA489" s="16"/>
      <c r="BB489" s="16"/>
      <c r="BC489" s="16"/>
      <c r="BD489" s="16"/>
      <c r="BE489" s="16"/>
      <c r="BF489" s="22"/>
      <c r="BG489" s="16"/>
      <c r="BH489" s="16"/>
      <c r="BI489" s="16"/>
      <c r="BJ489" s="16"/>
      <c r="BK489" s="16"/>
      <c r="BL489" s="16"/>
      <c r="BM489" s="16"/>
      <c r="BN489" s="16"/>
      <c r="BO489" s="16"/>
      <c r="BP489" s="16"/>
      <c r="BQ489" s="16"/>
      <c r="BR489" s="16"/>
      <c r="BS489" s="16"/>
      <c r="BT489" s="16"/>
      <c r="BU489" s="16"/>
      <c r="BV489" s="16"/>
      <c r="BW489" s="16"/>
      <c r="BX489" s="16"/>
      <c r="BY489" s="24"/>
      <c r="BZ489" s="24"/>
      <c r="CA489" s="16"/>
      <c r="CB489" s="16"/>
      <c r="CC489" s="16"/>
      <c r="CD489" s="16"/>
      <c r="CE489" s="16"/>
      <c r="CF489" s="16"/>
      <c r="CG489" s="24"/>
      <c r="CH489" s="16"/>
      <c r="CI489" s="16"/>
      <c r="CJ489" s="50"/>
      <c r="CK489" s="16"/>
      <c r="CL489" s="16"/>
      <c r="CM489" s="24"/>
      <c r="CN489" s="16"/>
      <c r="CO489" s="24"/>
      <c r="CP489" s="24"/>
      <c r="CQ489" s="24"/>
      <c r="CR489" s="24"/>
      <c r="CS489" s="16"/>
      <c r="CT489" s="16"/>
      <c r="CU489" s="16"/>
      <c r="CV489" s="16"/>
      <c r="CW489" s="16"/>
      <c r="CX489" s="16"/>
      <c r="CY489" s="16"/>
      <c r="CZ489" s="16"/>
      <c r="DA489" s="16"/>
      <c r="DB489" s="16"/>
      <c r="DC489" s="16"/>
      <c r="DD489" s="16"/>
      <c r="DE489" s="16"/>
    </row>
    <row r="490" spans="1:109">
      <c r="A490" s="16" t="s">
        <v>9</v>
      </c>
      <c r="C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row>
    <row r="491" spans="1:109">
      <c r="C491" s="16"/>
      <c r="D491" s="16"/>
      <c r="E491" s="16"/>
      <c r="F491" s="16"/>
      <c r="G491" s="16"/>
      <c r="H491" s="16"/>
      <c r="I491" s="16"/>
      <c r="J491" s="16"/>
      <c r="M491" s="16"/>
      <c r="N491" s="16"/>
      <c r="O491" s="16"/>
      <c r="P491" s="16"/>
      <c r="Q491" s="16"/>
      <c r="R491" s="16"/>
      <c r="S491" s="16"/>
      <c r="T491" s="16"/>
      <c r="V491" s="16"/>
      <c r="X491" s="16"/>
      <c r="Y491" s="16"/>
      <c r="Z491" s="16"/>
      <c r="AA491" s="16"/>
      <c r="AB491" s="16"/>
      <c r="AC491" s="16"/>
      <c r="AD491" s="16"/>
      <c r="AE491" s="16"/>
      <c r="AF491" s="16"/>
      <c r="AG491" s="16"/>
      <c r="AH491" s="16"/>
      <c r="AI491" s="16"/>
      <c r="AJ491" s="16"/>
      <c r="AK491" s="16"/>
    </row>
    <row r="492" spans="1:109">
      <c r="A492" s="16">
        <v>2196</v>
      </c>
      <c r="B492" s="15" t="s">
        <v>7424</v>
      </c>
      <c r="C492" s="16" t="s">
        <v>7430</v>
      </c>
      <c r="D492" s="16" t="s">
        <v>7431</v>
      </c>
      <c r="E492" s="23">
        <v>2016</v>
      </c>
      <c r="F492" s="16" t="s">
        <v>7432</v>
      </c>
      <c r="G492" s="16"/>
      <c r="H492" s="16"/>
      <c r="I492" s="16"/>
      <c r="J492" s="16"/>
      <c r="M492" s="16"/>
      <c r="N492" s="16"/>
      <c r="O492" s="16"/>
      <c r="P492" s="16"/>
      <c r="Q492" s="16"/>
      <c r="R492" s="16"/>
      <c r="S492" s="16"/>
      <c r="T492" s="16"/>
      <c r="V492" s="16"/>
      <c r="X492" s="16"/>
      <c r="Y492" s="16"/>
      <c r="Z492" s="16"/>
      <c r="AA492" s="16"/>
      <c r="AB492" s="16"/>
      <c r="AC492" s="16"/>
      <c r="AD492" s="16"/>
      <c r="AE492" s="16"/>
      <c r="AF492" s="16"/>
      <c r="AG492" s="16"/>
      <c r="AH492" s="16"/>
      <c r="AI492" s="16"/>
      <c r="AJ492" s="16"/>
      <c r="AK492" s="16"/>
    </row>
    <row r="493" spans="1:109">
      <c r="A493" s="16" t="s">
        <v>9</v>
      </c>
      <c r="C493" s="16"/>
      <c r="D493" s="16"/>
      <c r="E493" s="16"/>
      <c r="F493" s="16"/>
      <c r="G493" s="16"/>
      <c r="H493" s="16"/>
      <c r="I493" s="16"/>
      <c r="J493" s="16"/>
      <c r="K493" s="16"/>
      <c r="M493" s="16"/>
      <c r="N493" s="16"/>
      <c r="O493" s="16"/>
      <c r="P493" s="16"/>
      <c r="Q493" s="16"/>
      <c r="R493" s="16"/>
      <c r="S493" s="16"/>
      <c r="T493" s="16"/>
      <c r="V493" s="16"/>
      <c r="W493" s="16"/>
      <c r="X493" s="16"/>
      <c r="Y493" s="16"/>
      <c r="Z493" s="16"/>
      <c r="AA493" s="16"/>
      <c r="AB493" s="16"/>
      <c r="AC493" s="16"/>
      <c r="AD493" s="16"/>
      <c r="AE493" s="16"/>
      <c r="AF493" s="16"/>
      <c r="AG493" s="16"/>
      <c r="AH493" s="16"/>
      <c r="AI493" s="16"/>
      <c r="AJ493" s="16"/>
      <c r="AK493" s="16"/>
    </row>
    <row r="494" spans="1:109">
      <c r="C494" s="16"/>
      <c r="D494" s="16"/>
      <c r="E494" s="16"/>
      <c r="F494" s="16"/>
      <c r="G494" s="16"/>
      <c r="H494" s="16"/>
      <c r="I494" s="16"/>
      <c r="M494" s="16"/>
    </row>
    <row r="495" spans="1:109">
      <c r="A495" s="16">
        <v>2197</v>
      </c>
      <c r="B495" s="15" t="s">
        <v>7424</v>
      </c>
      <c r="C495" s="15" t="s">
        <v>7433</v>
      </c>
      <c r="D495" s="15" t="s">
        <v>812</v>
      </c>
      <c r="E495" s="51">
        <v>2016</v>
      </c>
      <c r="F495" s="51" t="s">
        <v>7434</v>
      </c>
      <c r="G495" s="16"/>
      <c r="H495" s="16"/>
      <c r="I495" s="16"/>
      <c r="J495" s="25"/>
      <c r="K495" s="25"/>
      <c r="M495" s="25"/>
    </row>
    <row r="496" spans="1:109">
      <c r="A496" s="16" t="s">
        <v>9</v>
      </c>
    </row>
  </sheetData>
  <hyperlinks>
    <hyperlink ref="C336" r:id="rId1" display="http://coin.fao.org/cms/world/tanzania/Projects.html"/>
    <hyperlink ref="C354" r:id="rId2" display="http://www.fao.org/emergencies/la-fao-en-accion/proyectos/proyecto-detalle/es/c/238565/"/>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86"/>
  <sheetViews>
    <sheetView tabSelected="1" zoomScale="70" zoomScaleNormal="70" workbookViewId="0">
      <pane xSplit="1" topLeftCell="B1" activePane="topRight" state="frozen"/>
      <selection pane="topRight" activeCell="A3" sqref="A3"/>
    </sheetView>
  </sheetViews>
  <sheetFormatPr defaultRowHeight="15.75"/>
  <cols>
    <col min="1" max="1" width="9.5" style="139" bestFit="1" customWidth="1"/>
    <col min="2" max="3" width="9" style="139"/>
    <col min="4" max="5" width="9.375" style="139" bestFit="1" customWidth="1"/>
    <col min="6" max="9" width="9" style="139"/>
    <col min="10" max="10" width="10.375" style="139" bestFit="1" customWidth="1"/>
    <col min="11" max="13" width="9.375" style="139" bestFit="1" customWidth="1"/>
    <col min="14" max="14" width="10.375" style="139" bestFit="1" customWidth="1"/>
    <col min="15" max="17" width="9.375" style="139" bestFit="1" customWidth="1"/>
    <col min="18" max="18" width="10.375" style="139" bestFit="1" customWidth="1"/>
    <col min="19" max="19" width="9.375" style="139" bestFit="1" customWidth="1"/>
    <col min="20" max="20" width="10.25" style="139" bestFit="1" customWidth="1"/>
    <col min="21" max="25" width="9.375" style="139" bestFit="1" customWidth="1"/>
    <col min="26" max="26" width="10.375" style="139" bestFit="1" customWidth="1"/>
    <col min="27" max="34" width="9.375" style="139" bestFit="1" customWidth="1"/>
    <col min="35" max="35" width="10.375" style="139" bestFit="1" customWidth="1"/>
    <col min="36" max="36" width="11.375" style="139" bestFit="1" customWidth="1"/>
    <col min="37" max="37" width="10.375" style="139" bestFit="1" customWidth="1"/>
    <col min="38" max="38" width="11.375" style="139" bestFit="1" customWidth="1"/>
    <col min="39" max="52" width="9.375" style="139" bestFit="1" customWidth="1"/>
    <col min="53" max="54" width="11.375" style="139" bestFit="1" customWidth="1"/>
    <col min="55" max="62" width="10.375" style="139" bestFit="1" customWidth="1"/>
    <col min="63" max="67" width="9.375" style="139" bestFit="1" customWidth="1"/>
    <col min="68" max="72" width="9.125" style="139" bestFit="1" customWidth="1"/>
    <col min="73" max="73" width="9.25" style="139" bestFit="1" customWidth="1"/>
    <col min="74" max="103" width="9.125" style="139" bestFit="1" customWidth="1"/>
    <col min="104" max="104" width="9.25" style="139" bestFit="1" customWidth="1"/>
    <col min="105" max="151" width="9.125" style="139" bestFit="1" customWidth="1"/>
    <col min="152" max="16384" width="9" style="139"/>
  </cols>
  <sheetData>
    <row r="1" spans="1:42">
      <c r="A1" s="139" t="s">
        <v>0</v>
      </c>
      <c r="B1" s="139" t="s">
        <v>1</v>
      </c>
      <c r="C1" s="139" t="s">
        <v>2</v>
      </c>
      <c r="D1" s="139" t="s">
        <v>3</v>
      </c>
      <c r="E1" s="139" t="s">
        <v>4</v>
      </c>
      <c r="F1" s="139" t="s">
        <v>5</v>
      </c>
      <c r="G1" s="139" t="s">
        <v>6</v>
      </c>
      <c r="H1" s="139" t="s">
        <v>7</v>
      </c>
      <c r="I1" s="139" t="s">
        <v>8</v>
      </c>
      <c r="J1" s="142"/>
      <c r="K1" s="142"/>
      <c r="L1" s="142"/>
      <c r="M1" s="142"/>
      <c r="N1" s="142"/>
    </row>
    <row r="2" spans="1:42" s="143" customFormat="1">
      <c r="J2" s="143" t="s">
        <v>8359</v>
      </c>
      <c r="K2" s="143" t="s">
        <v>8360</v>
      </c>
      <c r="L2" s="143" t="s">
        <v>8361</v>
      </c>
      <c r="M2" s="143" t="s">
        <v>8362</v>
      </c>
      <c r="N2" s="143" t="s">
        <v>8363</v>
      </c>
      <c r="O2" s="143" t="s">
        <v>8364</v>
      </c>
      <c r="P2" s="143" t="s">
        <v>8365</v>
      </c>
      <c r="Q2" s="143" t="s">
        <v>8366</v>
      </c>
      <c r="R2" s="143" t="s">
        <v>8367</v>
      </c>
      <c r="S2" s="143" t="s">
        <v>8368</v>
      </c>
      <c r="T2" s="143" t="s">
        <v>8369</v>
      </c>
      <c r="U2" s="143" t="s">
        <v>94</v>
      </c>
      <c r="V2" s="143" t="s">
        <v>8370</v>
      </c>
      <c r="W2" s="143" t="s">
        <v>8371</v>
      </c>
      <c r="X2" s="143" t="s">
        <v>8372</v>
      </c>
      <c r="Y2" s="143" t="s">
        <v>8373</v>
      </c>
      <c r="Z2" s="143" t="s">
        <v>8374</v>
      </c>
      <c r="AA2" s="143" t="s">
        <v>8375</v>
      </c>
      <c r="AB2" s="143" t="s">
        <v>8376</v>
      </c>
    </row>
    <row r="3" spans="1:42" s="143" customFormat="1">
      <c r="A3" s="143">
        <v>1001</v>
      </c>
      <c r="B3" s="143" t="s">
        <v>155</v>
      </c>
      <c r="C3" s="143" t="s">
        <v>8377</v>
      </c>
      <c r="D3" s="143" t="s">
        <v>1429</v>
      </c>
      <c r="E3" s="143">
        <v>2012</v>
      </c>
      <c r="F3" s="143" t="s">
        <v>8378</v>
      </c>
      <c r="G3" s="144" t="s">
        <v>8379</v>
      </c>
      <c r="H3" s="143" t="s">
        <v>8379</v>
      </c>
      <c r="I3" s="143" t="s">
        <v>8379</v>
      </c>
      <c r="J3" s="143">
        <v>7050</v>
      </c>
      <c r="K3" s="143">
        <v>3754</v>
      </c>
      <c r="L3" s="143">
        <v>2373</v>
      </c>
      <c r="M3" s="143">
        <v>1669</v>
      </c>
      <c r="N3" s="143">
        <v>774</v>
      </c>
      <c r="O3" s="143">
        <v>895</v>
      </c>
      <c r="P3" s="143">
        <v>6934</v>
      </c>
      <c r="Q3" s="143">
        <v>130</v>
      </c>
      <c r="R3" s="143">
        <v>2000</v>
      </c>
      <c r="S3" s="143">
        <v>149.11000000000001</v>
      </c>
      <c r="T3" s="143">
        <v>1300</v>
      </c>
      <c r="U3" s="143">
        <v>2035</v>
      </c>
      <c r="V3" s="143">
        <v>11000</v>
      </c>
      <c r="W3" s="143">
        <v>80</v>
      </c>
      <c r="X3" s="143">
        <v>100</v>
      </c>
      <c r="Y3" s="143">
        <v>15.71</v>
      </c>
      <c r="Z3" s="143">
        <v>9.4600000000000009</v>
      </c>
      <c r="AA3" s="143">
        <v>17.600000000000001</v>
      </c>
      <c r="AB3" s="143">
        <v>15.9</v>
      </c>
    </row>
    <row r="4" spans="1:42" s="143" customFormat="1">
      <c r="A4" s="143" t="s">
        <v>9</v>
      </c>
      <c r="J4" s="143" t="s">
        <v>8380</v>
      </c>
      <c r="K4" s="143" t="s">
        <v>8380</v>
      </c>
      <c r="L4" s="143" t="s">
        <v>8380</v>
      </c>
      <c r="M4" s="143" t="s">
        <v>8380</v>
      </c>
      <c r="N4" s="143" t="s">
        <v>8380</v>
      </c>
      <c r="O4" s="143" t="s">
        <v>8380</v>
      </c>
      <c r="P4" s="143" t="s">
        <v>8380</v>
      </c>
      <c r="Q4" s="143" t="s">
        <v>8380</v>
      </c>
      <c r="R4" s="143" t="s">
        <v>8380</v>
      </c>
      <c r="S4" s="143" t="s">
        <v>8380</v>
      </c>
      <c r="T4" s="143" t="s">
        <v>8380</v>
      </c>
      <c r="U4" s="143" t="s">
        <v>8380</v>
      </c>
      <c r="V4" s="143" t="s">
        <v>8380</v>
      </c>
      <c r="W4" s="143" t="s">
        <v>8380</v>
      </c>
      <c r="X4" s="143" t="s">
        <v>8380</v>
      </c>
      <c r="Y4" s="143" t="s">
        <v>8380</v>
      </c>
      <c r="Z4" s="143" t="s">
        <v>8380</v>
      </c>
      <c r="AA4" s="143" t="s">
        <v>8380</v>
      </c>
      <c r="AB4" s="143" t="s">
        <v>8380</v>
      </c>
    </row>
    <row r="5" spans="1:42" s="143" customFormat="1">
      <c r="J5" s="143" t="s">
        <v>8381</v>
      </c>
      <c r="K5" s="143" t="s">
        <v>94</v>
      </c>
      <c r="L5" s="143" t="s">
        <v>8382</v>
      </c>
      <c r="M5" s="143" t="s">
        <v>8383</v>
      </c>
      <c r="N5" s="143" t="s">
        <v>8384</v>
      </c>
      <c r="O5" s="143" t="s">
        <v>8385</v>
      </c>
      <c r="P5" s="143" t="s">
        <v>8386</v>
      </c>
      <c r="Q5" s="143" t="s">
        <v>8387</v>
      </c>
      <c r="R5" s="143" t="s">
        <v>8388</v>
      </c>
      <c r="S5" s="143" t="s">
        <v>8389</v>
      </c>
      <c r="T5" s="143" t="s">
        <v>8390</v>
      </c>
    </row>
    <row r="6" spans="1:42" s="143" customFormat="1">
      <c r="A6" s="143">
        <v>1002</v>
      </c>
      <c r="B6" s="143" t="s">
        <v>155</v>
      </c>
      <c r="C6" s="143" t="s">
        <v>8391</v>
      </c>
      <c r="D6" s="143" t="s">
        <v>8392</v>
      </c>
      <c r="E6" s="143">
        <v>2011</v>
      </c>
      <c r="F6" s="143" t="s">
        <v>8393</v>
      </c>
      <c r="G6" s="144" t="s">
        <v>8394</v>
      </c>
      <c r="H6" s="143" t="s">
        <v>8394</v>
      </c>
      <c r="I6" s="143" t="s">
        <v>8394</v>
      </c>
      <c r="J6" s="143">
        <v>384100</v>
      </c>
      <c r="K6" s="143">
        <v>92000</v>
      </c>
      <c r="L6" s="143">
        <v>922</v>
      </c>
      <c r="M6" s="143">
        <v>709</v>
      </c>
      <c r="N6" s="143">
        <v>45660</v>
      </c>
      <c r="O6" s="143">
        <v>88</v>
      </c>
      <c r="P6" s="143">
        <v>28.9</v>
      </c>
      <c r="Q6" s="143">
        <v>38.4</v>
      </c>
      <c r="R6" s="143">
        <v>4.4000000000000004</v>
      </c>
      <c r="S6" s="143">
        <v>12.6</v>
      </c>
      <c r="T6" s="143">
        <v>7</v>
      </c>
    </row>
    <row r="7" spans="1:42" s="143" customFormat="1">
      <c r="A7" s="143" t="s">
        <v>9</v>
      </c>
      <c r="J7" s="143" t="s">
        <v>8395</v>
      </c>
      <c r="K7" s="143" t="s">
        <v>8395</v>
      </c>
      <c r="L7" s="143" t="s">
        <v>8395</v>
      </c>
      <c r="M7" s="143" t="s">
        <v>8395</v>
      </c>
      <c r="N7" s="143" t="s">
        <v>8395</v>
      </c>
      <c r="O7" s="143" t="s">
        <v>8395</v>
      </c>
      <c r="P7" s="143" t="s">
        <v>8395</v>
      </c>
      <c r="Q7" s="143" t="s">
        <v>8395</v>
      </c>
      <c r="R7" s="143" t="s">
        <v>8395</v>
      </c>
      <c r="S7" s="143" t="s">
        <v>8395</v>
      </c>
      <c r="T7" s="143" t="s">
        <v>8395</v>
      </c>
    </row>
    <row r="8" spans="1:42" s="145" customFormat="1">
      <c r="J8" s="145" t="s">
        <v>8424</v>
      </c>
      <c r="K8" s="145" t="s">
        <v>8425</v>
      </c>
      <c r="L8" s="145" t="s">
        <v>8426</v>
      </c>
      <c r="M8" s="145" t="s">
        <v>8427</v>
      </c>
      <c r="N8" s="145" t="s">
        <v>8428</v>
      </c>
      <c r="O8" s="145" t="s">
        <v>8429</v>
      </c>
      <c r="P8" s="145" t="s">
        <v>8430</v>
      </c>
      <c r="Q8" s="145" t="s">
        <v>8431</v>
      </c>
      <c r="R8" s="145" t="s">
        <v>8432</v>
      </c>
      <c r="S8" s="145" t="s">
        <v>8433</v>
      </c>
      <c r="T8" s="145" t="s">
        <v>8434</v>
      </c>
      <c r="U8" s="145" t="s">
        <v>8435</v>
      </c>
      <c r="V8" s="145" t="s">
        <v>8436</v>
      </c>
      <c r="W8" s="145" t="s">
        <v>8437</v>
      </c>
      <c r="X8" s="145" t="s">
        <v>8438</v>
      </c>
      <c r="Y8" s="145" t="s">
        <v>8439</v>
      </c>
      <c r="Z8" s="145" t="s">
        <v>8440</v>
      </c>
      <c r="AA8" s="145" t="s">
        <v>8441</v>
      </c>
      <c r="AB8" s="145" t="s">
        <v>8442</v>
      </c>
      <c r="AC8" s="145" t="s">
        <v>8443</v>
      </c>
      <c r="AD8" s="145" t="s">
        <v>8444</v>
      </c>
      <c r="AE8" s="145" t="s">
        <v>8445</v>
      </c>
      <c r="AF8" s="145" t="s">
        <v>8446</v>
      </c>
      <c r="AG8" s="145" t="s">
        <v>8447</v>
      </c>
      <c r="AH8" s="145" t="s">
        <v>8448</v>
      </c>
      <c r="AI8" s="145" t="s">
        <v>8449</v>
      </c>
      <c r="AJ8" s="145" t="s">
        <v>8450</v>
      </c>
      <c r="AK8" s="145" t="s">
        <v>8451</v>
      </c>
      <c r="AL8" s="145" t="s">
        <v>8452</v>
      </c>
      <c r="AM8" s="145" t="s">
        <v>8453</v>
      </c>
      <c r="AN8" s="145" t="s">
        <v>8454</v>
      </c>
      <c r="AO8" s="145" t="s">
        <v>8455</v>
      </c>
      <c r="AP8" s="145" t="s">
        <v>8456</v>
      </c>
    </row>
    <row r="9" spans="1:42" s="145" customFormat="1">
      <c r="A9" s="145">
        <v>1003</v>
      </c>
      <c r="B9" s="145" t="s">
        <v>8457</v>
      </c>
      <c r="C9" s="145" t="s">
        <v>8458</v>
      </c>
      <c r="D9" s="145" t="s">
        <v>3874</v>
      </c>
      <c r="E9" s="145">
        <v>2011</v>
      </c>
      <c r="F9" s="145" t="s">
        <v>8459</v>
      </c>
      <c r="H9" s="145" t="s">
        <v>8460</v>
      </c>
      <c r="I9" s="145" t="s">
        <v>8460</v>
      </c>
      <c r="J9" s="145">
        <v>84</v>
      </c>
      <c r="K9" s="145">
        <v>68</v>
      </c>
      <c r="L9" s="145">
        <v>41</v>
      </c>
      <c r="M9" s="146">
        <v>7.6</v>
      </c>
      <c r="N9" s="145">
        <v>33.9</v>
      </c>
      <c r="O9" s="145">
        <v>87</v>
      </c>
      <c r="P9" s="145">
        <v>46.2</v>
      </c>
      <c r="Q9" s="145">
        <v>53.6</v>
      </c>
      <c r="R9" s="145">
        <v>2979</v>
      </c>
      <c r="S9" s="145">
        <v>48</v>
      </c>
      <c r="T9" s="145">
        <v>92.3</v>
      </c>
      <c r="U9" s="145">
        <v>100</v>
      </c>
      <c r="V9" s="145">
        <v>48</v>
      </c>
      <c r="W9" s="145">
        <v>100</v>
      </c>
      <c r="X9" s="145">
        <v>96.9</v>
      </c>
      <c r="Y9" s="145">
        <v>100</v>
      </c>
      <c r="Z9" s="145">
        <v>22.2</v>
      </c>
      <c r="AA9" s="145">
        <v>77</v>
      </c>
      <c r="AB9" s="145">
        <v>100</v>
      </c>
      <c r="AC9" s="145">
        <v>100</v>
      </c>
      <c r="AD9" s="145">
        <v>50</v>
      </c>
      <c r="AE9" s="145">
        <v>33</v>
      </c>
      <c r="AF9" s="145">
        <v>93</v>
      </c>
      <c r="AG9" s="145">
        <v>60</v>
      </c>
      <c r="AH9" s="145">
        <v>35.700000000000003</v>
      </c>
      <c r="AI9" s="145">
        <v>6.4</v>
      </c>
      <c r="AJ9" s="145">
        <v>1.86</v>
      </c>
      <c r="AK9" s="145">
        <v>4.5199999999999996</v>
      </c>
      <c r="AL9" s="145">
        <v>19</v>
      </c>
      <c r="AM9" s="145">
        <v>1.7</v>
      </c>
      <c r="AN9" s="145">
        <v>24.5</v>
      </c>
      <c r="AO9" s="145">
        <v>1.1000000000000001</v>
      </c>
      <c r="AP9" s="145">
        <v>94.88</v>
      </c>
    </row>
    <row r="10" spans="1:42" s="145" customFormat="1">
      <c r="A10" s="145" t="s">
        <v>9</v>
      </c>
      <c r="J10" s="139"/>
    </row>
    <row r="11" spans="1:42" s="145" customFormat="1">
      <c r="J11" s="145" t="s">
        <v>8461</v>
      </c>
      <c r="K11" s="145" t="s">
        <v>8462</v>
      </c>
      <c r="L11" s="145" t="s">
        <v>8463</v>
      </c>
      <c r="M11" s="145" t="s">
        <v>8464</v>
      </c>
      <c r="N11" s="145" t="s">
        <v>8465</v>
      </c>
      <c r="O11" s="145" t="s">
        <v>8466</v>
      </c>
      <c r="P11" s="145" t="s">
        <v>8467</v>
      </c>
      <c r="Q11" s="145" t="s">
        <v>8468</v>
      </c>
      <c r="R11" s="145" t="s">
        <v>8469</v>
      </c>
      <c r="S11" s="145" t="s">
        <v>8469</v>
      </c>
      <c r="T11" s="145" t="s">
        <v>8470</v>
      </c>
      <c r="U11" s="145" t="s">
        <v>8471</v>
      </c>
      <c r="V11" s="145" t="s">
        <v>8472</v>
      </c>
      <c r="W11" s="145" t="s">
        <v>8473</v>
      </c>
      <c r="X11" s="145" t="s">
        <v>8474</v>
      </c>
      <c r="Y11" s="145" t="s">
        <v>8475</v>
      </c>
      <c r="Z11" s="145" t="s">
        <v>8476</v>
      </c>
    </row>
    <row r="12" spans="1:42" s="145" customFormat="1">
      <c r="A12" s="145">
        <v>1005</v>
      </c>
      <c r="B12" s="145" t="s">
        <v>8457</v>
      </c>
      <c r="C12" s="145" t="s">
        <v>8477</v>
      </c>
      <c r="D12" s="145" t="s">
        <v>2440</v>
      </c>
      <c r="E12" s="145">
        <v>2008</v>
      </c>
      <c r="F12" s="145" t="s">
        <v>8478</v>
      </c>
      <c r="H12" s="145" t="s">
        <v>8479</v>
      </c>
      <c r="I12" s="145" t="s">
        <v>8479</v>
      </c>
      <c r="J12" s="145">
        <v>0.03</v>
      </c>
      <c r="K12" s="139">
        <v>0.4</v>
      </c>
      <c r="L12" s="139">
        <v>87</v>
      </c>
      <c r="M12" s="145">
        <v>62.9</v>
      </c>
      <c r="N12" s="145">
        <v>70.400000000000006</v>
      </c>
      <c r="O12" s="145">
        <v>81.900000000000006</v>
      </c>
      <c r="P12" s="145">
        <v>62.5</v>
      </c>
      <c r="Q12" s="145">
        <v>97.5</v>
      </c>
      <c r="R12" s="145">
        <v>95</v>
      </c>
      <c r="S12" s="145">
        <v>81</v>
      </c>
      <c r="T12" s="145">
        <v>30</v>
      </c>
      <c r="U12" s="145">
        <v>25</v>
      </c>
      <c r="V12" s="145">
        <v>100</v>
      </c>
      <c r="W12" s="145">
        <v>7.1</v>
      </c>
      <c r="X12" s="145">
        <v>1.6</v>
      </c>
      <c r="Y12" s="145">
        <v>4.3</v>
      </c>
      <c r="Z12" s="145">
        <v>13</v>
      </c>
    </row>
    <row r="13" spans="1:42" s="145" customFormat="1">
      <c r="A13" s="145" t="s">
        <v>9</v>
      </c>
      <c r="F13" s="139"/>
      <c r="R13" s="145" t="s">
        <v>8480</v>
      </c>
    </row>
    <row r="14" spans="1:42" s="145" customFormat="1">
      <c r="F14" s="143"/>
      <c r="J14" s="145" t="s">
        <v>8481</v>
      </c>
      <c r="K14" s="145" t="s">
        <v>8482</v>
      </c>
      <c r="L14" s="145" t="s">
        <v>8483</v>
      </c>
      <c r="M14" s="145" t="s">
        <v>8484</v>
      </c>
      <c r="N14" s="145" t="s">
        <v>8485</v>
      </c>
      <c r="O14" s="145" t="s">
        <v>8486</v>
      </c>
      <c r="P14" s="145" t="s">
        <v>8487</v>
      </c>
      <c r="Q14" s="145" t="s">
        <v>8488</v>
      </c>
      <c r="R14" s="145" t="s">
        <v>8489</v>
      </c>
      <c r="S14" s="145" t="s">
        <v>8490</v>
      </c>
      <c r="T14" s="145" t="s">
        <v>8456</v>
      </c>
    </row>
    <row r="15" spans="1:42" s="145" customFormat="1">
      <c r="A15" s="145">
        <v>1006</v>
      </c>
      <c r="B15" s="145" t="s">
        <v>8457</v>
      </c>
      <c r="C15" s="145" t="s">
        <v>8491</v>
      </c>
      <c r="D15" s="145" t="s">
        <v>3272</v>
      </c>
      <c r="E15" s="145">
        <v>2005</v>
      </c>
      <c r="F15" s="145" t="s">
        <v>8492</v>
      </c>
      <c r="H15" s="145" t="s">
        <v>8493</v>
      </c>
      <c r="I15" s="145" t="s">
        <v>8493</v>
      </c>
      <c r="J15" s="145">
        <v>369</v>
      </c>
      <c r="K15" s="145">
        <v>1057</v>
      </c>
      <c r="L15" s="145">
        <v>371</v>
      </c>
      <c r="M15" s="145">
        <v>369</v>
      </c>
      <c r="N15" s="145">
        <v>317</v>
      </c>
      <c r="O15" s="145">
        <v>1294</v>
      </c>
      <c r="P15" s="145">
        <v>754</v>
      </c>
      <c r="Q15" s="145">
        <v>547</v>
      </c>
      <c r="R15" s="145">
        <v>379</v>
      </c>
      <c r="S15" s="145">
        <v>18957</v>
      </c>
      <c r="T15" s="145">
        <v>32.1</v>
      </c>
      <c r="AA15" s="147"/>
      <c r="AL15" s="148"/>
      <c r="AO15" s="146"/>
    </row>
    <row r="16" spans="1:42" s="145" customFormat="1">
      <c r="A16" s="145" t="s">
        <v>9</v>
      </c>
    </row>
    <row r="17" spans="1:151">
      <c r="J17" s="140" t="s">
        <v>8778</v>
      </c>
      <c r="K17" s="140" t="s">
        <v>8779</v>
      </c>
      <c r="L17" s="140" t="s">
        <v>8780</v>
      </c>
      <c r="M17" s="140" t="s">
        <v>8781</v>
      </c>
      <c r="N17" s="140" t="s">
        <v>8782</v>
      </c>
      <c r="O17" s="140" t="s">
        <v>8783</v>
      </c>
      <c r="P17" s="140" t="s">
        <v>8784</v>
      </c>
      <c r="Q17" s="140" t="s">
        <v>8785</v>
      </c>
      <c r="R17" s="140" t="s">
        <v>8786</v>
      </c>
      <c r="S17" s="140" t="s">
        <v>8787</v>
      </c>
      <c r="T17" s="140" t="s">
        <v>8788</v>
      </c>
      <c r="U17" s="140" t="s">
        <v>8789</v>
      </c>
      <c r="V17" s="140" t="s">
        <v>8790</v>
      </c>
      <c r="W17" s="140" t="s">
        <v>8791</v>
      </c>
      <c r="X17" s="140" t="s">
        <v>8792</v>
      </c>
      <c r="Y17" s="140" t="s">
        <v>8793</v>
      </c>
      <c r="Z17" s="140" t="s">
        <v>8794</v>
      </c>
      <c r="AA17" s="140" t="s">
        <v>8795</v>
      </c>
      <c r="AB17" s="140" t="s">
        <v>8796</v>
      </c>
      <c r="AC17" s="140" t="s">
        <v>8797</v>
      </c>
      <c r="AD17" s="140" t="s">
        <v>8798</v>
      </c>
      <c r="AE17" s="140" t="s">
        <v>8799</v>
      </c>
      <c r="AF17" s="140" t="s">
        <v>8800</v>
      </c>
      <c r="AG17" s="140" t="s">
        <v>8801</v>
      </c>
      <c r="AH17" s="140" t="s">
        <v>8802</v>
      </c>
      <c r="AI17" s="140" t="s">
        <v>8803</v>
      </c>
    </row>
    <row r="18" spans="1:151">
      <c r="A18" s="140">
        <v>1007</v>
      </c>
      <c r="B18" s="140" t="s">
        <v>128</v>
      </c>
      <c r="C18" s="140" t="s">
        <v>8804</v>
      </c>
      <c r="D18" s="140" t="s">
        <v>559</v>
      </c>
      <c r="E18" s="140">
        <v>2004</v>
      </c>
      <c r="F18" s="140" t="s">
        <v>8805</v>
      </c>
      <c r="G18" s="140" t="s">
        <v>8806</v>
      </c>
      <c r="I18" s="140" t="s">
        <v>8806</v>
      </c>
      <c r="J18" s="140">
        <v>4</v>
      </c>
      <c r="K18" s="140">
        <v>1</v>
      </c>
      <c r="L18" s="140">
        <v>1</v>
      </c>
      <c r="M18" s="140">
        <v>1</v>
      </c>
      <c r="N18" s="140">
        <v>3</v>
      </c>
      <c r="O18" s="140">
        <v>1</v>
      </c>
      <c r="P18" s="140">
        <v>1</v>
      </c>
      <c r="Q18" s="140">
        <v>2</v>
      </c>
      <c r="R18" s="140">
        <v>1</v>
      </c>
      <c r="S18" s="140">
        <v>1</v>
      </c>
      <c r="T18" s="140">
        <v>1</v>
      </c>
      <c r="U18" s="140">
        <v>1</v>
      </c>
      <c r="V18" s="140">
        <v>39</v>
      </c>
      <c r="W18" s="149">
        <v>74000</v>
      </c>
      <c r="X18" s="140">
        <v>1</v>
      </c>
      <c r="Y18" s="140">
        <v>1</v>
      </c>
      <c r="Z18" s="140">
        <v>39</v>
      </c>
      <c r="AA18" s="140">
        <v>1</v>
      </c>
      <c r="AB18" s="140">
        <v>1</v>
      </c>
      <c r="AC18" s="140">
        <v>1</v>
      </c>
      <c r="AD18" s="149">
        <v>1800</v>
      </c>
      <c r="AE18" s="140">
        <v>27</v>
      </c>
      <c r="AF18" s="140">
        <v>1</v>
      </c>
      <c r="AG18" s="140">
        <v>1</v>
      </c>
      <c r="AH18" s="140">
        <v>27000</v>
      </c>
      <c r="AI18" s="149">
        <v>4570000</v>
      </c>
    </row>
    <row r="19" spans="1:151">
      <c r="A19" s="139" t="s">
        <v>9</v>
      </c>
    </row>
    <row r="20" spans="1:151">
      <c r="J20" s="140" t="s">
        <v>8807</v>
      </c>
      <c r="K20" s="140" t="s">
        <v>8808</v>
      </c>
      <c r="L20" s="140" t="s">
        <v>8809</v>
      </c>
      <c r="M20" s="140" t="s">
        <v>8810</v>
      </c>
      <c r="N20" s="140" t="s">
        <v>8811</v>
      </c>
      <c r="O20" s="140" t="s">
        <v>8812</v>
      </c>
      <c r="P20" s="140" t="s">
        <v>8813</v>
      </c>
      <c r="Q20" s="140" t="s">
        <v>8814</v>
      </c>
      <c r="R20" s="140" t="s">
        <v>8815</v>
      </c>
      <c r="S20" s="140" t="s">
        <v>8816</v>
      </c>
      <c r="T20" s="140" t="s">
        <v>8817</v>
      </c>
      <c r="U20" s="140" t="s">
        <v>8818</v>
      </c>
      <c r="V20" s="140" t="s">
        <v>8819</v>
      </c>
      <c r="W20" s="140" t="s">
        <v>8820</v>
      </c>
      <c r="X20" s="140" t="s">
        <v>8821</v>
      </c>
      <c r="Y20" s="140" t="s">
        <v>8822</v>
      </c>
      <c r="Z20" s="140" t="s">
        <v>8803</v>
      </c>
    </row>
    <row r="21" spans="1:151">
      <c r="A21" s="140">
        <v>1008</v>
      </c>
      <c r="B21" s="140" t="s">
        <v>128</v>
      </c>
      <c r="C21" s="140" t="s">
        <v>8823</v>
      </c>
      <c r="D21" s="140" t="s">
        <v>8824</v>
      </c>
      <c r="E21" s="140">
        <v>2004</v>
      </c>
      <c r="F21" s="140" t="s">
        <v>8825</v>
      </c>
      <c r="G21" s="140" t="s">
        <v>8826</v>
      </c>
      <c r="H21" s="140" t="s">
        <v>8826</v>
      </c>
      <c r="I21" s="140" t="s">
        <v>8826</v>
      </c>
      <c r="J21" s="140">
        <v>1</v>
      </c>
      <c r="K21" s="140">
        <v>1</v>
      </c>
      <c r="L21" s="140">
        <v>1</v>
      </c>
      <c r="M21" s="140">
        <v>1</v>
      </c>
      <c r="N21" s="140">
        <v>1</v>
      </c>
      <c r="O21" s="140">
        <v>1</v>
      </c>
      <c r="P21" s="140">
        <v>1</v>
      </c>
      <c r="Q21" s="140">
        <v>25</v>
      </c>
      <c r="R21" s="140">
        <v>1300</v>
      </c>
      <c r="S21" s="140">
        <v>1</v>
      </c>
      <c r="T21" s="140">
        <v>12000</v>
      </c>
      <c r="U21" s="140">
        <v>400</v>
      </c>
      <c r="V21" s="140">
        <v>4</v>
      </c>
      <c r="W21" s="140">
        <v>4</v>
      </c>
      <c r="X21" s="140">
        <v>1</v>
      </c>
      <c r="Y21" s="140">
        <v>500</v>
      </c>
      <c r="Z21" s="149">
        <v>14800000</v>
      </c>
    </row>
    <row r="22" spans="1:151">
      <c r="A22" s="139" t="s">
        <v>9</v>
      </c>
    </row>
    <row r="23" spans="1:151" s="152" customFormat="1">
      <c r="J23" s="151" t="s">
        <v>9180</v>
      </c>
      <c r="K23" s="151" t="s">
        <v>9181</v>
      </c>
      <c r="L23" s="151" t="s">
        <v>9182</v>
      </c>
      <c r="M23" s="151" t="s">
        <v>9183</v>
      </c>
      <c r="N23" s="151" t="s">
        <v>9184</v>
      </c>
      <c r="O23" s="151" t="s">
        <v>9185</v>
      </c>
      <c r="P23" s="151" t="s">
        <v>9186</v>
      </c>
      <c r="Q23" s="151"/>
      <c r="R23" s="151"/>
      <c r="S23" s="151"/>
      <c r="T23" s="151"/>
    </row>
    <row r="24" spans="1:151" s="152" customFormat="1">
      <c r="A24" s="152">
        <v>1009</v>
      </c>
      <c r="B24" s="152" t="s">
        <v>195</v>
      </c>
      <c r="C24" s="152" t="s">
        <v>9187</v>
      </c>
      <c r="D24" s="152" t="s">
        <v>9188</v>
      </c>
      <c r="E24" s="152">
        <v>2000</v>
      </c>
      <c r="F24" s="152" t="s">
        <v>9189</v>
      </c>
      <c r="G24" s="152" t="s">
        <v>9190</v>
      </c>
      <c r="H24" s="152" t="s">
        <v>9190</v>
      </c>
      <c r="I24" s="152" t="s">
        <v>9190</v>
      </c>
      <c r="J24" s="152">
        <v>6300</v>
      </c>
      <c r="K24" s="152">
        <v>31500</v>
      </c>
      <c r="L24" s="152">
        <v>32</v>
      </c>
      <c r="M24" s="152">
        <v>28790</v>
      </c>
      <c r="N24" s="152">
        <v>34</v>
      </c>
      <c r="O24" s="152">
        <v>1.51</v>
      </c>
      <c r="P24" s="152">
        <v>50.8</v>
      </c>
    </row>
    <row r="25" spans="1:151" s="152" customFormat="1">
      <c r="A25" s="152" t="s">
        <v>9</v>
      </c>
    </row>
    <row r="26" spans="1:151" s="152" customFormat="1">
      <c r="J26" s="152" t="s">
        <v>9334</v>
      </c>
      <c r="K26" s="152" t="s">
        <v>9335</v>
      </c>
      <c r="L26" s="152" t="s">
        <v>9336</v>
      </c>
      <c r="M26" s="152" t="s">
        <v>9337</v>
      </c>
      <c r="N26" s="152" t="s">
        <v>9338</v>
      </c>
      <c r="O26" s="152" t="s">
        <v>9339</v>
      </c>
      <c r="P26" s="152" t="s">
        <v>9340</v>
      </c>
      <c r="Q26" s="152" t="s">
        <v>9341</v>
      </c>
      <c r="R26" s="152" t="s">
        <v>9342</v>
      </c>
      <c r="S26" s="152" t="s">
        <v>9343</v>
      </c>
      <c r="T26" s="152" t="s">
        <v>9344</v>
      </c>
      <c r="U26" s="152" t="s">
        <v>9345</v>
      </c>
      <c r="V26" s="152" t="s">
        <v>9346</v>
      </c>
      <c r="W26" s="152" t="s">
        <v>9347</v>
      </c>
      <c r="X26" s="152" t="s">
        <v>9348</v>
      </c>
      <c r="Y26" s="152" t="s">
        <v>9349</v>
      </c>
      <c r="Z26" s="152" t="s">
        <v>9350</v>
      </c>
      <c r="AA26" s="152" t="s">
        <v>9351</v>
      </c>
      <c r="AB26" s="152" t="s">
        <v>9352</v>
      </c>
      <c r="AC26" s="152" t="s">
        <v>9353</v>
      </c>
      <c r="AD26" s="152" t="s">
        <v>9354</v>
      </c>
      <c r="AE26" s="152" t="s">
        <v>9355</v>
      </c>
      <c r="AF26" s="152" t="s">
        <v>9356</v>
      </c>
      <c r="AG26" s="152" t="s">
        <v>9357</v>
      </c>
      <c r="AH26" s="152" t="s">
        <v>9358</v>
      </c>
      <c r="AI26" s="152" t="s">
        <v>9359</v>
      </c>
      <c r="AJ26" s="152" t="s">
        <v>9360</v>
      </c>
      <c r="AK26" s="152" t="s">
        <v>9361</v>
      </c>
      <c r="AL26" s="152" t="s">
        <v>9362</v>
      </c>
      <c r="AM26" s="152" t="s">
        <v>7946</v>
      </c>
      <c r="AN26" s="152" t="s">
        <v>9363</v>
      </c>
      <c r="AO26" s="152" t="s">
        <v>9364</v>
      </c>
      <c r="AP26" s="152" t="s">
        <v>9365</v>
      </c>
      <c r="AQ26" s="152" t="s">
        <v>9366</v>
      </c>
      <c r="AR26" s="152" t="s">
        <v>9367</v>
      </c>
      <c r="AS26" s="152" t="s">
        <v>9368</v>
      </c>
      <c r="AT26" s="152" t="s">
        <v>9369</v>
      </c>
      <c r="AU26" s="152" t="s">
        <v>9370</v>
      </c>
      <c r="AV26" s="152" t="s">
        <v>9371</v>
      </c>
      <c r="AW26" s="152" t="s">
        <v>9372</v>
      </c>
      <c r="AX26" s="152" t="s">
        <v>9373</v>
      </c>
      <c r="AY26" s="152" t="s">
        <v>9374</v>
      </c>
      <c r="AZ26" s="152" t="s">
        <v>9375</v>
      </c>
      <c r="BA26" s="152" t="s">
        <v>9376</v>
      </c>
      <c r="BB26" s="152" t="s">
        <v>9377</v>
      </c>
      <c r="BC26" s="152" t="s">
        <v>9378</v>
      </c>
      <c r="BD26" s="152" t="s">
        <v>9379</v>
      </c>
      <c r="BE26" s="152" t="s">
        <v>9380</v>
      </c>
      <c r="BF26" s="152" t="s">
        <v>9381</v>
      </c>
      <c r="BG26" s="152" t="s">
        <v>9382</v>
      </c>
      <c r="BH26" s="152" t="s">
        <v>9383</v>
      </c>
      <c r="BI26" s="152" t="s">
        <v>9384</v>
      </c>
      <c r="BJ26" s="152" t="s">
        <v>9385</v>
      </c>
      <c r="BK26" s="152" t="s">
        <v>9386</v>
      </c>
      <c r="BL26" s="152" t="s">
        <v>9387</v>
      </c>
      <c r="BM26" s="152" t="s">
        <v>9388</v>
      </c>
      <c r="BN26" s="152" t="s">
        <v>9389</v>
      </c>
      <c r="BO26" s="152" t="s">
        <v>9390</v>
      </c>
      <c r="BP26" s="152" t="s">
        <v>9391</v>
      </c>
      <c r="BQ26" s="152" t="s">
        <v>9392</v>
      </c>
      <c r="BR26" s="152" t="s">
        <v>9393</v>
      </c>
      <c r="BS26" s="152" t="s">
        <v>9394</v>
      </c>
      <c r="BT26" s="152" t="s">
        <v>9395</v>
      </c>
      <c r="BU26" s="152" t="s">
        <v>9396</v>
      </c>
      <c r="BV26" s="152" t="s">
        <v>9397</v>
      </c>
      <c r="BW26" s="152" t="s">
        <v>9398</v>
      </c>
      <c r="BX26" s="152" t="s">
        <v>9399</v>
      </c>
      <c r="BY26" s="152" t="s">
        <v>9400</v>
      </c>
      <c r="BZ26" s="152" t="s">
        <v>9401</v>
      </c>
      <c r="CA26" s="152" t="s">
        <v>9402</v>
      </c>
      <c r="CB26" s="152" t="s">
        <v>9403</v>
      </c>
      <c r="CC26" s="152" t="s">
        <v>9404</v>
      </c>
      <c r="CD26" s="152" t="s">
        <v>9405</v>
      </c>
      <c r="CE26" s="152" t="s">
        <v>9406</v>
      </c>
      <c r="CF26" s="152" t="s">
        <v>9407</v>
      </c>
      <c r="CG26" s="152" t="s">
        <v>9408</v>
      </c>
      <c r="CH26" s="152" t="s">
        <v>9409</v>
      </c>
      <c r="CI26" s="152" t="s">
        <v>9410</v>
      </c>
      <c r="CJ26" s="152" t="s">
        <v>9411</v>
      </c>
      <c r="CK26" s="152" t="s">
        <v>9412</v>
      </c>
      <c r="CL26" s="152" t="s">
        <v>9413</v>
      </c>
      <c r="CM26" s="152" t="s">
        <v>9414</v>
      </c>
      <c r="CN26" s="152" t="s">
        <v>9415</v>
      </c>
      <c r="CO26" s="152" t="s">
        <v>9416</v>
      </c>
      <c r="CP26" s="152" t="s">
        <v>9417</v>
      </c>
      <c r="CQ26" s="152" t="s">
        <v>9418</v>
      </c>
      <c r="CR26" s="152" t="s">
        <v>9419</v>
      </c>
      <c r="CS26" s="152" t="s">
        <v>9420</v>
      </c>
      <c r="CT26" s="152" t="s">
        <v>9421</v>
      </c>
      <c r="CU26" s="152" t="s">
        <v>9422</v>
      </c>
      <c r="CV26" s="152" t="s">
        <v>9423</v>
      </c>
      <c r="CW26" s="152" t="s">
        <v>9424</v>
      </c>
      <c r="CX26" s="152" t="s">
        <v>9425</v>
      </c>
      <c r="CY26" s="152" t="s">
        <v>9426</v>
      </c>
      <c r="CZ26" s="152" t="s">
        <v>9427</v>
      </c>
      <c r="DA26" s="152" t="s">
        <v>9428</v>
      </c>
      <c r="DB26" s="152" t="s">
        <v>9429</v>
      </c>
      <c r="DC26" s="152" t="s">
        <v>9430</v>
      </c>
      <c r="DD26" s="152" t="s">
        <v>9431</v>
      </c>
      <c r="DE26" s="152" t="s">
        <v>9432</v>
      </c>
      <c r="DF26" s="152" t="s">
        <v>9433</v>
      </c>
      <c r="DG26" s="152" t="s">
        <v>9434</v>
      </c>
      <c r="DH26" s="152" t="s">
        <v>9435</v>
      </c>
      <c r="DI26" s="152" t="s">
        <v>9436</v>
      </c>
      <c r="DJ26" s="152" t="s">
        <v>9437</v>
      </c>
      <c r="DK26" s="152" t="s">
        <v>9438</v>
      </c>
      <c r="DL26" s="152" t="s">
        <v>9439</v>
      </c>
      <c r="DM26" s="152" t="s">
        <v>9440</v>
      </c>
      <c r="DN26" s="152" t="s">
        <v>9441</v>
      </c>
      <c r="DO26" s="152" t="s">
        <v>9442</v>
      </c>
      <c r="DP26" s="152" t="s">
        <v>9443</v>
      </c>
      <c r="DQ26" s="152" t="s">
        <v>9444</v>
      </c>
      <c r="DR26" s="152" t="s">
        <v>9445</v>
      </c>
      <c r="DS26" s="152" t="s">
        <v>9446</v>
      </c>
      <c r="DT26" s="152" t="s">
        <v>9447</v>
      </c>
      <c r="DU26" s="152" t="s">
        <v>9448</v>
      </c>
      <c r="DV26" s="152" t="s">
        <v>9449</v>
      </c>
      <c r="DW26" s="152" t="s">
        <v>9450</v>
      </c>
      <c r="DX26" s="152" t="s">
        <v>9451</v>
      </c>
      <c r="DY26" s="152" t="s">
        <v>9452</v>
      </c>
      <c r="DZ26" s="152" t="s">
        <v>9453</v>
      </c>
      <c r="EA26" s="152" t="s">
        <v>9454</v>
      </c>
      <c r="EB26" s="152" t="s">
        <v>9455</v>
      </c>
      <c r="EC26" s="152" t="s">
        <v>9456</v>
      </c>
      <c r="ED26" s="152" t="s">
        <v>9457</v>
      </c>
      <c r="EE26" s="152" t="s">
        <v>9458</v>
      </c>
      <c r="EF26" s="152" t="s">
        <v>9459</v>
      </c>
      <c r="EG26" s="152" t="s">
        <v>9460</v>
      </c>
      <c r="EH26" s="152" t="s">
        <v>9461</v>
      </c>
      <c r="EI26" s="152" t="s">
        <v>9462</v>
      </c>
      <c r="EJ26" s="152" t="s">
        <v>9463</v>
      </c>
      <c r="EK26" s="152" t="s">
        <v>9464</v>
      </c>
      <c r="EL26" s="152" t="s">
        <v>9465</v>
      </c>
      <c r="EM26" s="152" t="s">
        <v>9466</v>
      </c>
      <c r="EN26" s="152" t="s">
        <v>9467</v>
      </c>
      <c r="EO26" s="152" t="s">
        <v>9468</v>
      </c>
      <c r="EP26" s="152" t="s">
        <v>9469</v>
      </c>
      <c r="EQ26" s="152" t="s">
        <v>9470</v>
      </c>
      <c r="ER26" s="152" t="s">
        <v>9471</v>
      </c>
      <c r="ES26" s="152" t="s">
        <v>9472</v>
      </c>
      <c r="ET26" s="152" t="s">
        <v>9473</v>
      </c>
      <c r="EU26" s="152" t="s">
        <v>9474</v>
      </c>
    </row>
    <row r="27" spans="1:151" s="152" customFormat="1">
      <c r="A27" s="152">
        <v>1010</v>
      </c>
      <c r="B27" s="152" t="s">
        <v>128</v>
      </c>
      <c r="C27" s="152" t="s">
        <v>9475</v>
      </c>
      <c r="D27" s="152" t="s">
        <v>9476</v>
      </c>
      <c r="E27" s="152">
        <v>2002</v>
      </c>
      <c r="F27" s="151" t="s">
        <v>9477</v>
      </c>
      <c r="G27" s="152" t="s">
        <v>9478</v>
      </c>
      <c r="H27" s="152" t="s">
        <v>9478</v>
      </c>
      <c r="I27" s="152" t="s">
        <v>9478</v>
      </c>
      <c r="J27" s="152">
        <v>1</v>
      </c>
      <c r="K27" s="152">
        <v>40</v>
      </c>
      <c r="L27" s="152">
        <v>9170</v>
      </c>
      <c r="M27" s="152">
        <v>150000</v>
      </c>
      <c r="N27" s="152">
        <v>1</v>
      </c>
      <c r="O27" s="152">
        <v>1</v>
      </c>
      <c r="P27" s="152">
        <v>9</v>
      </c>
      <c r="Q27" s="152">
        <v>9</v>
      </c>
      <c r="R27" s="152">
        <v>1</v>
      </c>
      <c r="S27" s="152">
        <v>5000</v>
      </c>
      <c r="T27" s="152">
        <v>6</v>
      </c>
      <c r="U27" s="152">
        <v>50</v>
      </c>
      <c r="V27" s="152">
        <v>1</v>
      </c>
      <c r="W27" s="152">
        <v>1</v>
      </c>
      <c r="X27" s="152">
        <v>1</v>
      </c>
      <c r="Y27" s="152">
        <v>1</v>
      </c>
      <c r="Z27" s="152">
        <v>1</v>
      </c>
      <c r="AA27" s="152">
        <v>1</v>
      </c>
      <c r="AB27" s="152">
        <v>1</v>
      </c>
      <c r="AC27" s="152">
        <v>6</v>
      </c>
      <c r="AD27" s="152">
        <v>4</v>
      </c>
      <c r="AE27" s="152">
        <v>1</v>
      </c>
      <c r="AF27" s="152">
        <v>4000</v>
      </c>
      <c r="AG27" s="152">
        <v>6000</v>
      </c>
      <c r="AH27" s="152">
        <v>37</v>
      </c>
      <c r="AI27" s="152">
        <v>29</v>
      </c>
      <c r="AJ27" s="152">
        <v>16.600000000000001</v>
      </c>
      <c r="AK27" s="152">
        <v>97</v>
      </c>
      <c r="AL27" s="152">
        <v>86</v>
      </c>
      <c r="AM27" s="152">
        <v>18.8</v>
      </c>
      <c r="AN27" s="152">
        <v>3.5</v>
      </c>
      <c r="AO27" s="152">
        <v>17</v>
      </c>
      <c r="AP27" s="152">
        <v>8.1999999999999993</v>
      </c>
      <c r="AQ27" s="152">
        <v>43</v>
      </c>
      <c r="AR27" s="152">
        <v>2.8</v>
      </c>
      <c r="AS27" s="152">
        <v>14</v>
      </c>
      <c r="AT27" s="152">
        <v>0.4</v>
      </c>
      <c r="AU27" s="152">
        <v>2</v>
      </c>
      <c r="AV27" s="152">
        <v>1.3</v>
      </c>
      <c r="AW27" s="152">
        <v>6</v>
      </c>
      <c r="AX27" s="152">
        <v>1.6</v>
      </c>
      <c r="AY27" s="152">
        <v>8</v>
      </c>
      <c r="AZ27" s="152">
        <v>2.5</v>
      </c>
      <c r="BA27" s="152">
        <v>12</v>
      </c>
      <c r="BB27" s="152">
        <v>0.3</v>
      </c>
      <c r="BC27" s="152">
        <v>1</v>
      </c>
      <c r="BD27" s="152">
        <v>3.85</v>
      </c>
      <c r="BE27" s="152">
        <v>24</v>
      </c>
      <c r="BF27" s="152">
        <v>6.84</v>
      </c>
      <c r="BG27" s="152">
        <v>36</v>
      </c>
      <c r="BH27" s="152">
        <v>2.23</v>
      </c>
      <c r="BI27" s="152">
        <v>14</v>
      </c>
      <c r="BJ27" s="152">
        <v>0.63</v>
      </c>
      <c r="BK27" s="152">
        <v>2</v>
      </c>
      <c r="BL27" s="152">
        <v>0.92</v>
      </c>
      <c r="BM27" s="152">
        <v>9</v>
      </c>
      <c r="BN27" s="152">
        <v>0.23</v>
      </c>
      <c r="BO27" s="152">
        <v>1</v>
      </c>
      <c r="BP27" s="152">
        <v>1.58</v>
      </c>
      <c r="BQ27" s="152">
        <v>12</v>
      </c>
      <c r="BR27" s="152">
        <v>0.47</v>
      </c>
      <c r="BS27" s="152">
        <v>2</v>
      </c>
      <c r="BT27" s="152">
        <v>0</v>
      </c>
      <c r="BU27" s="152">
        <v>2.59</v>
      </c>
      <c r="BV27" s="152">
        <v>0</v>
      </c>
      <c r="BW27" s="152">
        <v>0</v>
      </c>
      <c r="BX27" s="152">
        <v>2.59</v>
      </c>
      <c r="BY27" s="152">
        <v>0</v>
      </c>
      <c r="BZ27" s="152">
        <v>0</v>
      </c>
      <c r="CA27" s="152">
        <v>0.06</v>
      </c>
      <c r="CB27" s="152">
        <v>0</v>
      </c>
      <c r="CC27" s="152">
        <v>0.06</v>
      </c>
      <c r="CD27" s="152">
        <v>0</v>
      </c>
      <c r="CE27" s="152">
        <v>0</v>
      </c>
      <c r="CF27" s="152">
        <v>0.24</v>
      </c>
      <c r="CG27" s="152">
        <v>0</v>
      </c>
      <c r="CH27" s="152">
        <v>0.24</v>
      </c>
      <c r="CI27" s="152">
        <v>1.36</v>
      </c>
      <c r="CJ27" s="152">
        <v>0.44</v>
      </c>
      <c r="CK27" s="152">
        <v>0.14000000000000001</v>
      </c>
      <c r="CL27" s="152">
        <v>0</v>
      </c>
      <c r="CM27" s="152">
        <v>1.94</v>
      </c>
      <c r="CN27" s="152">
        <v>0.73</v>
      </c>
      <c r="CO27" s="152">
        <v>0</v>
      </c>
      <c r="CP27" s="152">
        <v>0</v>
      </c>
      <c r="CQ27" s="152">
        <v>0</v>
      </c>
      <c r="CR27" s="152">
        <v>0.73</v>
      </c>
      <c r="CS27" s="152">
        <v>0.82</v>
      </c>
      <c r="CT27" s="152">
        <v>0</v>
      </c>
      <c r="CU27" s="152">
        <v>0.38</v>
      </c>
      <c r="CV27" s="152">
        <v>0</v>
      </c>
      <c r="CW27" s="152">
        <v>1.2</v>
      </c>
      <c r="CX27" s="152">
        <v>3.09</v>
      </c>
      <c r="CY27" s="152">
        <v>0</v>
      </c>
      <c r="CZ27" s="152">
        <v>0</v>
      </c>
      <c r="DA27" s="152">
        <v>0</v>
      </c>
      <c r="DB27" s="152">
        <v>3.09</v>
      </c>
      <c r="DC27" s="152">
        <v>0</v>
      </c>
      <c r="DD27" s="152">
        <v>0</v>
      </c>
      <c r="DE27" s="152">
        <v>0.4</v>
      </c>
      <c r="DF27" s="152">
        <v>0</v>
      </c>
      <c r="DG27" s="152">
        <v>0.4</v>
      </c>
      <c r="DH27" s="152">
        <v>0</v>
      </c>
      <c r="DI27" s="152">
        <v>0</v>
      </c>
      <c r="DJ27" s="152">
        <v>0.11</v>
      </c>
      <c r="DK27" s="152">
        <v>0</v>
      </c>
      <c r="DL27" s="152">
        <v>0.11</v>
      </c>
      <c r="DM27" s="152">
        <v>0</v>
      </c>
      <c r="DN27" s="152">
        <v>0</v>
      </c>
      <c r="DO27" s="152">
        <v>0.39</v>
      </c>
      <c r="DP27" s="152">
        <v>0</v>
      </c>
      <c r="DQ27" s="152">
        <v>0.39</v>
      </c>
      <c r="DR27" s="152">
        <v>0</v>
      </c>
      <c r="DS27" s="152">
        <v>0</v>
      </c>
      <c r="DT27" s="152">
        <v>0.37</v>
      </c>
      <c r="DU27" s="152">
        <v>0</v>
      </c>
      <c r="DV27" s="152">
        <v>0.37</v>
      </c>
      <c r="DW27" s="152">
        <v>0</v>
      </c>
      <c r="DX27" s="152">
        <v>0</v>
      </c>
      <c r="DY27" s="152">
        <v>1.03</v>
      </c>
      <c r="DZ27" s="152">
        <v>0</v>
      </c>
      <c r="EA27" s="152">
        <v>1.03</v>
      </c>
      <c r="EB27" s="152">
        <v>0</v>
      </c>
      <c r="EC27" s="152">
        <v>0</v>
      </c>
      <c r="ED27" s="152">
        <v>2.97</v>
      </c>
      <c r="EE27" s="152">
        <v>0</v>
      </c>
      <c r="EF27" s="152">
        <v>2.97</v>
      </c>
      <c r="EG27" s="152">
        <v>0</v>
      </c>
      <c r="EH27" s="152">
        <v>0</v>
      </c>
      <c r="EI27" s="152">
        <v>0</v>
      </c>
      <c r="EJ27" s="152">
        <v>0.04</v>
      </c>
      <c r="EK27" s="152">
        <v>0.04</v>
      </c>
      <c r="EL27" s="152">
        <v>0</v>
      </c>
      <c r="EM27" s="152">
        <v>0</v>
      </c>
      <c r="EN27" s="152">
        <v>1.37</v>
      </c>
      <c r="EO27" s="152">
        <v>0.23</v>
      </c>
      <c r="EP27" s="152">
        <v>1.6</v>
      </c>
      <c r="EQ27" s="152">
        <v>6</v>
      </c>
      <c r="ER27" s="152">
        <v>3.03</v>
      </c>
      <c r="ES27" s="152">
        <v>7.46</v>
      </c>
      <c r="ET27" s="152">
        <v>0.27</v>
      </c>
      <c r="EU27" s="152">
        <v>16.75</v>
      </c>
    </row>
    <row r="28" spans="1:151" s="152" customFormat="1">
      <c r="A28" s="152" t="s">
        <v>9</v>
      </c>
    </row>
    <row r="29" spans="1:151" s="152" customFormat="1">
      <c r="J29" s="152" t="s">
        <v>9479</v>
      </c>
      <c r="K29" s="152" t="s">
        <v>9480</v>
      </c>
      <c r="L29" s="152" t="s">
        <v>9481</v>
      </c>
      <c r="M29" s="152" t="s">
        <v>9482</v>
      </c>
      <c r="N29" s="152" t="s">
        <v>9483</v>
      </c>
      <c r="O29" s="152" t="s">
        <v>9484</v>
      </c>
      <c r="P29" s="152" t="s">
        <v>9485</v>
      </c>
      <c r="Q29" s="152" t="s">
        <v>9486</v>
      </c>
      <c r="R29" s="152" t="s">
        <v>9487</v>
      </c>
      <c r="S29" s="152" t="s">
        <v>9488</v>
      </c>
      <c r="T29" s="152" t="s">
        <v>9489</v>
      </c>
      <c r="U29" s="152" t="s">
        <v>9490</v>
      </c>
      <c r="V29" s="152" t="s">
        <v>9491</v>
      </c>
      <c r="W29" s="152" t="s">
        <v>9492</v>
      </c>
      <c r="X29" s="152" t="s">
        <v>9492</v>
      </c>
      <c r="Y29" s="152" t="s">
        <v>9493</v>
      </c>
      <c r="Z29" s="152" t="s">
        <v>9494</v>
      </c>
      <c r="AA29" s="152" t="s">
        <v>9495</v>
      </c>
      <c r="AB29" s="152" t="s">
        <v>9496</v>
      </c>
      <c r="AC29" s="152" t="s">
        <v>9497</v>
      </c>
      <c r="AD29" s="152" t="s">
        <v>9498</v>
      </c>
      <c r="AE29" s="152" t="s">
        <v>9499</v>
      </c>
      <c r="AF29" s="152" t="s">
        <v>9500</v>
      </c>
      <c r="AG29" s="152" t="s">
        <v>9501</v>
      </c>
      <c r="AH29" s="152" t="s">
        <v>9502</v>
      </c>
      <c r="AI29" s="152" t="s">
        <v>9503</v>
      </c>
      <c r="AJ29" s="152" t="s">
        <v>9504</v>
      </c>
      <c r="AK29" s="152" t="s">
        <v>9505</v>
      </c>
      <c r="AL29" s="152" t="s">
        <v>9506</v>
      </c>
      <c r="AM29" s="152" t="s">
        <v>9507</v>
      </c>
      <c r="AN29" s="152" t="s">
        <v>9508</v>
      </c>
      <c r="AO29" s="152" t="s">
        <v>9509</v>
      </c>
      <c r="AP29" s="152" t="s">
        <v>9510</v>
      </c>
      <c r="AQ29" s="152" t="s">
        <v>8012</v>
      </c>
      <c r="AR29" s="152" t="s">
        <v>8022</v>
      </c>
      <c r="AS29" s="152" t="s">
        <v>8032</v>
      </c>
      <c r="AT29" s="152" t="s">
        <v>8042</v>
      </c>
      <c r="AU29" s="152" t="s">
        <v>9511</v>
      </c>
      <c r="AV29" s="152" t="s">
        <v>9512</v>
      </c>
      <c r="AW29" s="152" t="s">
        <v>8023</v>
      </c>
      <c r="AX29" s="152" t="s">
        <v>9513</v>
      </c>
      <c r="AY29" s="152" t="s">
        <v>8043</v>
      </c>
      <c r="AZ29" s="152" t="s">
        <v>9514</v>
      </c>
      <c r="BA29" s="152" t="s">
        <v>8014</v>
      </c>
      <c r="BB29" s="152" t="s">
        <v>8024</v>
      </c>
      <c r="BC29" s="152" t="s">
        <v>8034</v>
      </c>
      <c r="BD29" s="152" t="s">
        <v>8044</v>
      </c>
      <c r="BE29" s="152" t="s">
        <v>9515</v>
      </c>
      <c r="BF29" s="152" t="s">
        <v>9516</v>
      </c>
      <c r="BG29" s="152" t="s">
        <v>9517</v>
      </c>
      <c r="BH29" s="152" t="s">
        <v>9518</v>
      </c>
      <c r="BI29" s="152" t="s">
        <v>9519</v>
      </c>
      <c r="BJ29" s="152" t="s">
        <v>9520</v>
      </c>
      <c r="BK29" s="152" t="s">
        <v>9521</v>
      </c>
      <c r="BL29" s="152" t="s">
        <v>9522</v>
      </c>
      <c r="BM29" s="152" t="s">
        <v>9523</v>
      </c>
      <c r="BN29" s="152" t="s">
        <v>9524</v>
      </c>
      <c r="BO29" s="152" t="s">
        <v>9525</v>
      </c>
      <c r="BP29" s="152" t="s">
        <v>9526</v>
      </c>
      <c r="BQ29" s="152" t="s">
        <v>9527</v>
      </c>
      <c r="BR29" s="152" t="s">
        <v>9528</v>
      </c>
      <c r="BS29" s="152" t="s">
        <v>9529</v>
      </c>
      <c r="BT29" s="152" t="s">
        <v>9530</v>
      </c>
      <c r="BU29" s="152" t="s">
        <v>9531</v>
      </c>
      <c r="BV29" s="152" t="s">
        <v>9532</v>
      </c>
      <c r="BW29" s="152" t="s">
        <v>9533</v>
      </c>
      <c r="BX29" s="152" t="s">
        <v>9534</v>
      </c>
      <c r="BY29" s="152" t="s">
        <v>9535</v>
      </c>
      <c r="BZ29" s="152" t="s">
        <v>9536</v>
      </c>
    </row>
    <row r="30" spans="1:151" s="152" customFormat="1">
      <c r="A30" s="152">
        <v>1011</v>
      </c>
      <c r="B30" s="152" t="s">
        <v>128</v>
      </c>
      <c r="C30" s="152" t="s">
        <v>9537</v>
      </c>
      <c r="D30" s="152" t="s">
        <v>9538</v>
      </c>
      <c r="E30" s="152">
        <v>2001</v>
      </c>
      <c r="F30" s="152" t="s">
        <v>9539</v>
      </c>
      <c r="G30" s="152" t="s">
        <v>9540</v>
      </c>
      <c r="H30" s="152" t="s">
        <v>9540</v>
      </c>
      <c r="I30" s="152" t="s">
        <v>9540</v>
      </c>
      <c r="J30" s="152">
        <v>1</v>
      </c>
      <c r="K30" s="152">
        <v>1</v>
      </c>
      <c r="L30" s="152">
        <v>1</v>
      </c>
      <c r="M30" s="152">
        <v>1</v>
      </c>
      <c r="N30" s="152">
        <v>1</v>
      </c>
      <c r="O30" s="152">
        <v>1</v>
      </c>
      <c r="P30" s="152">
        <v>20</v>
      </c>
      <c r="Q30" s="152">
        <v>70</v>
      </c>
      <c r="R30" s="152">
        <v>100</v>
      </c>
      <c r="S30" s="152">
        <v>1</v>
      </c>
      <c r="T30" s="152">
        <v>1</v>
      </c>
      <c r="U30" s="152">
        <v>21</v>
      </c>
      <c r="V30" s="152">
        <v>0</v>
      </c>
      <c r="W30" s="152">
        <v>200</v>
      </c>
      <c r="X30" s="152">
        <v>68</v>
      </c>
      <c r="Y30" s="152">
        <v>39</v>
      </c>
      <c r="Z30" s="152">
        <v>15.7</v>
      </c>
      <c r="AA30" s="152">
        <v>11.4</v>
      </c>
      <c r="AB30" s="152">
        <v>12.9</v>
      </c>
      <c r="AC30" s="152">
        <v>9</v>
      </c>
      <c r="AD30" s="152">
        <v>15.7</v>
      </c>
      <c r="AE30" s="152">
        <v>11.4</v>
      </c>
      <c r="AF30" s="152">
        <v>12.9</v>
      </c>
      <c r="AG30" s="152">
        <v>9</v>
      </c>
      <c r="AH30" s="152">
        <v>0.36</v>
      </c>
      <c r="AI30" s="152">
        <v>5.2</v>
      </c>
      <c r="AJ30" s="152">
        <v>13.73</v>
      </c>
      <c r="AK30" s="152">
        <v>0.64</v>
      </c>
      <c r="AL30" s="152">
        <v>6.62</v>
      </c>
      <c r="AM30" s="152">
        <v>2.15</v>
      </c>
      <c r="AN30" s="152">
        <v>28.76</v>
      </c>
      <c r="AO30" s="152">
        <v>28.76</v>
      </c>
      <c r="AP30" s="152">
        <v>28.76</v>
      </c>
      <c r="AQ30" s="152">
        <v>19.34</v>
      </c>
      <c r="AR30" s="152">
        <v>0</v>
      </c>
      <c r="AS30" s="152">
        <v>0</v>
      </c>
      <c r="AT30" s="152">
        <v>0</v>
      </c>
      <c r="AU30" s="152">
        <v>19.34</v>
      </c>
      <c r="AV30" s="152">
        <v>0.35</v>
      </c>
      <c r="AW30" s="152">
        <v>0</v>
      </c>
      <c r="AX30" s="152">
        <v>0.3</v>
      </c>
      <c r="AY30" s="152">
        <v>0</v>
      </c>
      <c r="AZ30" s="152">
        <v>0.65</v>
      </c>
      <c r="BA30" s="152">
        <v>7.98</v>
      </c>
      <c r="BB30" s="152">
        <v>0.15</v>
      </c>
      <c r="BC30" s="152">
        <v>0</v>
      </c>
      <c r="BD30" s="152">
        <v>0</v>
      </c>
      <c r="BE30" s="152">
        <v>8.1300000000000008</v>
      </c>
      <c r="BF30" s="152">
        <v>0</v>
      </c>
      <c r="BG30" s="152">
        <v>0</v>
      </c>
      <c r="BH30" s="152">
        <v>0</v>
      </c>
      <c r="BI30" s="152">
        <v>0</v>
      </c>
      <c r="BJ30" s="152">
        <v>0</v>
      </c>
      <c r="BK30" s="152">
        <v>0</v>
      </c>
      <c r="BL30" s="152">
        <v>0</v>
      </c>
      <c r="BM30" s="152">
        <v>0.64</v>
      </c>
      <c r="BN30" s="152">
        <v>0</v>
      </c>
      <c r="BO30" s="152">
        <v>0.64</v>
      </c>
      <c r="BP30" s="152">
        <v>0</v>
      </c>
      <c r="BQ30" s="152">
        <v>0</v>
      </c>
      <c r="BR30" s="152">
        <v>0</v>
      </c>
      <c r="BS30" s="152">
        <v>0</v>
      </c>
      <c r="BT30" s="152">
        <v>0</v>
      </c>
      <c r="BU30" s="152">
        <v>27.67</v>
      </c>
      <c r="BV30" s="152">
        <v>0.15</v>
      </c>
      <c r="BW30" s="152">
        <v>0.94</v>
      </c>
      <c r="BX30" s="152">
        <v>0</v>
      </c>
      <c r="BY30" s="152">
        <v>28.76</v>
      </c>
    </row>
    <row r="31" spans="1:151" s="152" customFormat="1">
      <c r="A31" s="152" t="s">
        <v>9</v>
      </c>
      <c r="S31" s="152" t="s">
        <v>9541</v>
      </c>
      <c r="T31" s="152" t="s">
        <v>9541</v>
      </c>
      <c r="U31" s="152" t="s">
        <v>9541</v>
      </c>
      <c r="V31" s="152" t="s">
        <v>9541</v>
      </c>
      <c r="W31" s="152" t="s">
        <v>9542</v>
      </c>
      <c r="X31" s="152" t="s">
        <v>9543</v>
      </c>
      <c r="AB31" s="152" t="s">
        <v>9544</v>
      </c>
      <c r="AC31" s="152" t="s">
        <v>9541</v>
      </c>
      <c r="AE31" s="152" t="s">
        <v>9545</v>
      </c>
      <c r="AF31" s="152" t="s">
        <v>9544</v>
      </c>
      <c r="AG31" s="152" t="s">
        <v>9541</v>
      </c>
      <c r="AJ31" s="152" t="s">
        <v>9544</v>
      </c>
    </row>
    <row r="32" spans="1:151" s="152" customFormat="1">
      <c r="J32" s="152" t="s">
        <v>9546</v>
      </c>
      <c r="K32" s="152" t="s">
        <v>9547</v>
      </c>
      <c r="L32" s="152" t="s">
        <v>9548</v>
      </c>
      <c r="M32" s="152" t="s">
        <v>9549</v>
      </c>
      <c r="N32" s="152" t="s">
        <v>9550</v>
      </c>
      <c r="O32" s="152" t="s">
        <v>9551</v>
      </c>
      <c r="P32" s="152" t="s">
        <v>9552</v>
      </c>
      <c r="Q32" s="152" t="s">
        <v>9553</v>
      </c>
      <c r="R32" s="152" t="s">
        <v>9554</v>
      </c>
      <c r="S32" s="152" t="s">
        <v>9555</v>
      </c>
      <c r="T32" s="152" t="s">
        <v>9556</v>
      </c>
      <c r="U32" s="152" t="s">
        <v>9557</v>
      </c>
      <c r="V32" s="152" t="s">
        <v>9558</v>
      </c>
      <c r="W32" s="152" t="s">
        <v>9559</v>
      </c>
      <c r="X32" s="152" t="s">
        <v>9560</v>
      </c>
      <c r="Y32" s="152" t="s">
        <v>9561</v>
      </c>
      <c r="Z32" s="152" t="s">
        <v>9562</v>
      </c>
      <c r="AA32" s="152" t="s">
        <v>9563</v>
      </c>
      <c r="AB32" s="152" t="s">
        <v>9564</v>
      </c>
      <c r="AC32" s="152" t="s">
        <v>9565</v>
      </c>
      <c r="AD32" s="152" t="s">
        <v>9566</v>
      </c>
      <c r="AE32" s="152" t="s">
        <v>9567</v>
      </c>
      <c r="AF32" s="152" t="s">
        <v>9568</v>
      </c>
      <c r="AG32" s="152" t="s">
        <v>9569</v>
      </c>
      <c r="AH32" s="152" t="s">
        <v>9570</v>
      </c>
      <c r="AI32" s="152" t="s">
        <v>9571</v>
      </c>
      <c r="AJ32" s="152" t="s">
        <v>9572</v>
      </c>
      <c r="AK32" s="152" t="s">
        <v>9573</v>
      </c>
      <c r="AL32" s="152" t="s">
        <v>9574</v>
      </c>
      <c r="AM32" s="152" t="s">
        <v>9575</v>
      </c>
      <c r="AN32" s="152" t="s">
        <v>9576</v>
      </c>
      <c r="AO32" s="152" t="s">
        <v>9577</v>
      </c>
      <c r="AP32" s="152" t="s">
        <v>9578</v>
      </c>
      <c r="AQ32" s="152" t="s">
        <v>9579</v>
      </c>
      <c r="AR32" s="152" t="s">
        <v>7946</v>
      </c>
      <c r="AS32" s="152" t="s">
        <v>9580</v>
      </c>
    </row>
    <row r="33" spans="1:103" s="152" customFormat="1">
      <c r="A33" s="152">
        <v>1013</v>
      </c>
      <c r="B33" s="152" t="s">
        <v>9581</v>
      </c>
      <c r="C33" s="152" t="s">
        <v>9582</v>
      </c>
      <c r="D33" s="152" t="s">
        <v>7796</v>
      </c>
      <c r="E33" s="152">
        <v>2014</v>
      </c>
      <c r="F33" s="139" t="s">
        <v>9583</v>
      </c>
      <c r="G33" s="139" t="s">
        <v>9584</v>
      </c>
      <c r="H33" s="139" t="s">
        <v>9584</v>
      </c>
      <c r="I33" s="139" t="s">
        <v>9584</v>
      </c>
      <c r="J33" s="152">
        <v>1</v>
      </c>
      <c r="K33" s="152">
        <v>1</v>
      </c>
      <c r="L33" s="152">
        <v>1</v>
      </c>
      <c r="M33" s="152">
        <v>1</v>
      </c>
      <c r="N33" s="152">
        <v>1</v>
      </c>
      <c r="O33" s="152">
        <v>1</v>
      </c>
      <c r="P33" s="152">
        <v>1</v>
      </c>
      <c r="Q33" s="152">
        <v>0</v>
      </c>
      <c r="R33" s="152">
        <v>4170</v>
      </c>
      <c r="S33" s="152">
        <v>1</v>
      </c>
      <c r="T33" s="152">
        <v>0</v>
      </c>
      <c r="U33" s="152">
        <v>2085</v>
      </c>
      <c r="V33" s="152">
        <v>1</v>
      </c>
      <c r="W33" s="152">
        <v>0</v>
      </c>
      <c r="X33" s="152">
        <v>1190</v>
      </c>
      <c r="Y33" s="152">
        <v>1</v>
      </c>
      <c r="Z33" s="152">
        <v>0</v>
      </c>
      <c r="AA33" s="152">
        <v>428</v>
      </c>
      <c r="AB33" s="152">
        <v>1</v>
      </c>
      <c r="AC33" s="152">
        <v>0</v>
      </c>
      <c r="AD33" s="152">
        <v>11</v>
      </c>
      <c r="AE33" s="152">
        <v>100</v>
      </c>
      <c r="AF33" s="152">
        <v>4</v>
      </c>
      <c r="AG33" s="152">
        <v>50</v>
      </c>
      <c r="AH33" s="152">
        <v>0</v>
      </c>
      <c r="AI33" s="152">
        <v>9</v>
      </c>
      <c r="AJ33" s="152">
        <v>2</v>
      </c>
      <c r="AK33" s="152">
        <v>0</v>
      </c>
      <c r="AL33" s="152">
        <v>37</v>
      </c>
      <c r="AM33" s="152">
        <v>0.09</v>
      </c>
      <c r="AN33" s="152">
        <v>1.61</v>
      </c>
      <c r="AO33" s="152">
        <v>0.15</v>
      </c>
      <c r="AP33" s="152">
        <v>0.13</v>
      </c>
      <c r="AQ33" s="152">
        <v>0.03</v>
      </c>
      <c r="AR33" s="152">
        <v>2.0099999999999998</v>
      </c>
      <c r="AS33" s="152">
        <v>2.0099999999999998</v>
      </c>
    </row>
    <row r="34" spans="1:103" s="152" customFormat="1">
      <c r="A34" s="152" t="s">
        <v>9</v>
      </c>
    </row>
    <row r="35" spans="1:103" s="152" customFormat="1">
      <c r="J35" s="152" t="s">
        <v>9585</v>
      </c>
      <c r="K35" s="152" t="s">
        <v>9586</v>
      </c>
      <c r="L35" s="152" t="s">
        <v>9587</v>
      </c>
      <c r="M35" s="152" t="s">
        <v>9588</v>
      </c>
      <c r="N35" s="152" t="s">
        <v>9589</v>
      </c>
      <c r="O35" s="152" t="s">
        <v>9590</v>
      </c>
      <c r="P35" s="152" t="s">
        <v>9591</v>
      </c>
      <c r="Q35" s="152" t="s">
        <v>9592</v>
      </c>
      <c r="R35" s="152" t="s">
        <v>9593</v>
      </c>
      <c r="S35" s="152" t="s">
        <v>9594</v>
      </c>
      <c r="T35" s="152" t="s">
        <v>9595</v>
      </c>
      <c r="U35" s="152" t="s">
        <v>9596</v>
      </c>
      <c r="V35" s="152" t="s">
        <v>9597</v>
      </c>
      <c r="W35" s="152" t="s">
        <v>9598</v>
      </c>
      <c r="X35" s="152" t="s">
        <v>9599</v>
      </c>
      <c r="Y35" s="152" t="s">
        <v>9600</v>
      </c>
      <c r="Z35" s="152" t="s">
        <v>9601</v>
      </c>
      <c r="AA35" s="152" t="s">
        <v>9602</v>
      </c>
      <c r="AB35" s="152" t="s">
        <v>9603</v>
      </c>
      <c r="AC35" s="152" t="s">
        <v>9604</v>
      </c>
      <c r="AD35" s="152" t="s">
        <v>9605</v>
      </c>
      <c r="AE35" s="152" t="s">
        <v>9606</v>
      </c>
      <c r="AF35" s="152" t="s">
        <v>9607</v>
      </c>
      <c r="AG35" s="152" t="s">
        <v>9608</v>
      </c>
      <c r="AH35" s="152" t="s">
        <v>9609</v>
      </c>
      <c r="AI35" s="152" t="s">
        <v>9610</v>
      </c>
      <c r="AJ35" s="152" t="s">
        <v>9611</v>
      </c>
      <c r="AK35" s="152" t="s">
        <v>9612</v>
      </c>
      <c r="AL35" s="152" t="s">
        <v>9613</v>
      </c>
      <c r="AM35" s="152" t="s">
        <v>9614</v>
      </c>
      <c r="AN35" s="152" t="s">
        <v>9615</v>
      </c>
      <c r="AO35" s="152" t="s">
        <v>9616</v>
      </c>
      <c r="AP35" s="152" t="s">
        <v>9617</v>
      </c>
      <c r="AQ35" s="152" t="s">
        <v>9618</v>
      </c>
      <c r="AR35" s="152" t="s">
        <v>9619</v>
      </c>
      <c r="AT35" s="152" t="s">
        <v>9620</v>
      </c>
      <c r="AU35" s="152" t="s">
        <v>9621</v>
      </c>
      <c r="AV35" s="152" t="s">
        <v>9622</v>
      </c>
      <c r="AW35" s="152" t="s">
        <v>9623</v>
      </c>
      <c r="AX35" s="152" t="s">
        <v>9624</v>
      </c>
      <c r="AY35" s="152" t="s">
        <v>9625</v>
      </c>
      <c r="AZ35" s="152" t="s">
        <v>9626</v>
      </c>
      <c r="BA35" s="152" t="s">
        <v>9627</v>
      </c>
      <c r="BB35" s="152" t="s">
        <v>9628</v>
      </c>
      <c r="BC35" s="152" t="s">
        <v>9629</v>
      </c>
      <c r="BD35" s="152" t="s">
        <v>9630</v>
      </c>
      <c r="BE35" s="152" t="s">
        <v>9631</v>
      </c>
      <c r="BF35" s="152" t="s">
        <v>9632</v>
      </c>
      <c r="BG35" s="152" t="s">
        <v>9633</v>
      </c>
      <c r="BH35" s="152" t="s">
        <v>9634</v>
      </c>
      <c r="BI35" s="152" t="s">
        <v>9635</v>
      </c>
      <c r="BJ35" s="152" t="s">
        <v>9636</v>
      </c>
      <c r="BK35" s="152" t="s">
        <v>9637</v>
      </c>
      <c r="BL35" s="152" t="s">
        <v>9638</v>
      </c>
      <c r="BM35" s="152" t="s">
        <v>9639</v>
      </c>
      <c r="BN35" s="152" t="s">
        <v>9640</v>
      </c>
      <c r="BO35" s="152" t="s">
        <v>9641</v>
      </c>
      <c r="BP35" s="152" t="s">
        <v>9642</v>
      </c>
      <c r="BQ35" s="152" t="s">
        <v>9643</v>
      </c>
      <c r="BR35" s="152" t="s">
        <v>9644</v>
      </c>
      <c r="BS35" s="152" t="s">
        <v>9645</v>
      </c>
      <c r="BT35" s="152" t="s">
        <v>9646</v>
      </c>
      <c r="BU35" s="152" t="s">
        <v>9647</v>
      </c>
      <c r="BV35" s="152" t="s">
        <v>9648</v>
      </c>
      <c r="BW35" s="152" t="s">
        <v>9649</v>
      </c>
      <c r="BX35" s="152" t="s">
        <v>9650</v>
      </c>
      <c r="BY35" s="152" t="s">
        <v>9651</v>
      </c>
      <c r="BZ35" s="152" t="s">
        <v>9652</v>
      </c>
      <c r="CA35" s="152" t="s">
        <v>9653</v>
      </c>
      <c r="CB35" s="152" t="s">
        <v>9654</v>
      </c>
      <c r="CC35" s="152" t="s">
        <v>9655</v>
      </c>
      <c r="CD35" s="152" t="s">
        <v>9656</v>
      </c>
      <c r="CE35" s="152" t="s">
        <v>9657</v>
      </c>
      <c r="CF35" s="152" t="s">
        <v>9658</v>
      </c>
      <c r="CG35" s="152" t="s">
        <v>9659</v>
      </c>
      <c r="CH35" s="152" t="s">
        <v>9660</v>
      </c>
      <c r="CI35" s="152" t="s">
        <v>9661</v>
      </c>
      <c r="CJ35" s="152" t="s">
        <v>9662</v>
      </c>
      <c r="CK35" s="152" t="s">
        <v>9663</v>
      </c>
      <c r="CL35" s="152" t="s">
        <v>9664</v>
      </c>
      <c r="CM35" s="152" t="s">
        <v>9665</v>
      </c>
      <c r="CN35" s="152" t="s">
        <v>9666</v>
      </c>
      <c r="CO35" s="152" t="s">
        <v>9667</v>
      </c>
      <c r="CP35" s="152" t="s">
        <v>9668</v>
      </c>
      <c r="CQ35" s="152" t="s">
        <v>9669</v>
      </c>
      <c r="CR35" s="152" t="s">
        <v>9670</v>
      </c>
      <c r="CS35" s="152" t="s">
        <v>9671</v>
      </c>
      <c r="CT35" s="152" t="s">
        <v>9672</v>
      </c>
      <c r="CU35" s="152" t="s">
        <v>9673</v>
      </c>
      <c r="CV35" s="152" t="s">
        <v>9674</v>
      </c>
      <c r="CW35" s="152" t="s">
        <v>9675</v>
      </c>
      <c r="CX35" s="152" t="s">
        <v>9676</v>
      </c>
      <c r="CY35" s="152" t="s">
        <v>7946</v>
      </c>
    </row>
    <row r="36" spans="1:103" s="152" customFormat="1">
      <c r="A36" s="152">
        <v>1014</v>
      </c>
      <c r="B36" s="152" t="s">
        <v>128</v>
      </c>
      <c r="C36" s="152" t="s">
        <v>9677</v>
      </c>
      <c r="D36" s="152" t="s">
        <v>211</v>
      </c>
      <c r="E36" s="152">
        <v>2015</v>
      </c>
      <c r="F36" s="152" t="s">
        <v>9678</v>
      </c>
      <c r="G36" s="152" t="s">
        <v>9679</v>
      </c>
      <c r="H36" s="152" t="s">
        <v>9679</v>
      </c>
      <c r="I36" s="152" t="s">
        <v>9679</v>
      </c>
      <c r="J36" s="152">
        <v>1</v>
      </c>
      <c r="K36" s="152">
        <v>3</v>
      </c>
      <c r="L36" s="152">
        <v>12</v>
      </c>
      <c r="M36" s="152">
        <v>19.899999999999999</v>
      </c>
      <c r="N36" s="152">
        <v>1054831</v>
      </c>
      <c r="O36" s="152">
        <v>5305576</v>
      </c>
      <c r="P36" s="152">
        <v>0</v>
      </c>
      <c r="Q36" s="152">
        <v>10</v>
      </c>
      <c r="R36" s="152">
        <v>14.3</v>
      </c>
      <c r="S36" s="152">
        <v>28</v>
      </c>
      <c r="T36" s="152">
        <v>4</v>
      </c>
      <c r="U36" s="152">
        <v>0</v>
      </c>
      <c r="V36" s="152">
        <v>0</v>
      </c>
      <c r="W36" s="152">
        <v>28.8</v>
      </c>
      <c r="X36" s="152">
        <v>1</v>
      </c>
      <c r="Y36" s="152">
        <v>545</v>
      </c>
      <c r="Z36" s="152">
        <v>157</v>
      </c>
      <c r="AA36" s="152">
        <v>1</v>
      </c>
      <c r="AB36" s="152">
        <v>2</v>
      </c>
      <c r="AC36" s="152">
        <v>49</v>
      </c>
      <c r="AD36" s="152">
        <v>49</v>
      </c>
      <c r="AE36" s="152">
        <v>47</v>
      </c>
      <c r="AF36" s="152">
        <v>23</v>
      </c>
      <c r="AG36" s="152">
        <v>1</v>
      </c>
      <c r="AH36" s="152">
        <v>1</v>
      </c>
      <c r="AI36" s="152">
        <v>14.46</v>
      </c>
      <c r="AJ36" s="152">
        <v>33</v>
      </c>
      <c r="AK36" s="152">
        <v>525</v>
      </c>
      <c r="AL36" s="152">
        <v>173</v>
      </c>
      <c r="AM36" s="152">
        <v>1</v>
      </c>
      <c r="AN36" s="152">
        <v>20</v>
      </c>
      <c r="AO36" s="152">
        <v>40</v>
      </c>
      <c r="AP36" s="152">
        <v>41.9</v>
      </c>
      <c r="AQ36" s="152">
        <v>3883</v>
      </c>
      <c r="AR36" s="152">
        <v>1627</v>
      </c>
      <c r="AS36" s="152">
        <v>10</v>
      </c>
      <c r="AT36" s="152">
        <v>75</v>
      </c>
      <c r="AU36" s="152">
        <v>65.5</v>
      </c>
      <c r="AV36" s="152">
        <v>1</v>
      </c>
      <c r="AW36" s="152">
        <v>330</v>
      </c>
      <c r="AX36" s="152">
        <v>216</v>
      </c>
      <c r="AY36" s="152">
        <v>45</v>
      </c>
      <c r="AZ36" s="152">
        <v>75</v>
      </c>
      <c r="BA36" s="152">
        <v>75.3</v>
      </c>
      <c r="BB36" s="152">
        <v>1</v>
      </c>
      <c r="BC36" s="152">
        <v>73</v>
      </c>
      <c r="BD36" s="152">
        <v>55</v>
      </c>
      <c r="BE36" s="152">
        <v>10</v>
      </c>
      <c r="BF36" s="152">
        <v>70</v>
      </c>
      <c r="BG36" s="152">
        <v>49.3</v>
      </c>
      <c r="BH36" s="152">
        <v>1</v>
      </c>
      <c r="BI36" s="152">
        <v>324</v>
      </c>
      <c r="BJ36" s="152">
        <v>164</v>
      </c>
      <c r="BK36" s="152">
        <v>1</v>
      </c>
      <c r="BL36" s="152">
        <v>3</v>
      </c>
      <c r="BM36" s="152">
        <v>3</v>
      </c>
      <c r="BN36" s="152">
        <v>1</v>
      </c>
      <c r="BO36" s="152">
        <v>2</v>
      </c>
      <c r="BP36" s="152">
        <v>70</v>
      </c>
      <c r="BQ36" s="152">
        <v>43.3</v>
      </c>
      <c r="BR36" s="152">
        <v>1</v>
      </c>
      <c r="BS36" s="152">
        <v>855</v>
      </c>
      <c r="BT36" s="152">
        <v>371</v>
      </c>
      <c r="BU36" s="152">
        <v>34</v>
      </c>
      <c r="BV36" s="152">
        <v>34</v>
      </c>
      <c r="BW36" s="152">
        <v>34</v>
      </c>
      <c r="BX36" s="152">
        <v>0</v>
      </c>
      <c r="BY36" s="152">
        <v>5</v>
      </c>
      <c r="BZ36" s="152">
        <v>5</v>
      </c>
      <c r="CA36" s="152">
        <v>10</v>
      </c>
      <c r="CB36" s="152">
        <v>55</v>
      </c>
      <c r="CC36" s="152">
        <v>94.2</v>
      </c>
      <c r="CD36" s="152">
        <v>69</v>
      </c>
      <c r="CE36" s="152">
        <v>65</v>
      </c>
      <c r="CF36" s="152">
        <v>69</v>
      </c>
      <c r="CG36" s="152">
        <v>66.599999999999994</v>
      </c>
      <c r="CH36" s="152">
        <v>66.099999999999994</v>
      </c>
      <c r="CI36" s="152">
        <v>5</v>
      </c>
      <c r="CJ36" s="152">
        <v>6</v>
      </c>
      <c r="CK36" s="152">
        <v>6</v>
      </c>
      <c r="CL36" s="152">
        <v>9</v>
      </c>
      <c r="CM36" s="152">
        <v>23</v>
      </c>
      <c r="CN36" s="152">
        <v>38.1</v>
      </c>
      <c r="CO36" s="152">
        <v>6</v>
      </c>
      <c r="CP36" s="152">
        <v>43.7</v>
      </c>
      <c r="CQ36" s="152">
        <v>0</v>
      </c>
      <c r="CR36" s="152">
        <v>75</v>
      </c>
      <c r="CS36" s="152">
        <v>73.599999999999994</v>
      </c>
      <c r="CT36" s="152">
        <v>81</v>
      </c>
      <c r="CU36" s="152">
        <v>92</v>
      </c>
      <c r="CV36" s="152">
        <v>92</v>
      </c>
      <c r="CW36" s="152">
        <v>190</v>
      </c>
      <c r="CX36" s="152">
        <v>10</v>
      </c>
      <c r="CY36" s="152">
        <v>200</v>
      </c>
    </row>
    <row r="37" spans="1:103" s="152" customFormat="1">
      <c r="A37" s="152" t="s">
        <v>9</v>
      </c>
      <c r="J37" s="152" t="s">
        <v>9</v>
      </c>
    </row>
    <row r="38" spans="1:103" ht="15.75" customHeight="1">
      <c r="J38" s="139" t="s">
        <v>8836</v>
      </c>
      <c r="K38" s="140" t="s">
        <v>8837</v>
      </c>
      <c r="L38" s="140" t="s">
        <v>8838</v>
      </c>
      <c r="M38" s="140" t="s">
        <v>8839</v>
      </c>
      <c r="N38" s="140" t="s">
        <v>8840</v>
      </c>
      <c r="O38" s="140" t="s">
        <v>8841</v>
      </c>
      <c r="P38" s="140" t="s">
        <v>8842</v>
      </c>
      <c r="Q38" s="140" t="s">
        <v>8843</v>
      </c>
      <c r="R38" s="140" t="s">
        <v>8844</v>
      </c>
      <c r="S38" s="140" t="s">
        <v>8845</v>
      </c>
      <c r="T38" s="140" t="s">
        <v>8846</v>
      </c>
      <c r="U38" s="140" t="s">
        <v>8847</v>
      </c>
      <c r="V38" s="140" t="s">
        <v>8848</v>
      </c>
      <c r="W38" s="139" t="s">
        <v>8849</v>
      </c>
      <c r="X38" s="140" t="s">
        <v>8850</v>
      </c>
      <c r="Y38" s="140"/>
      <c r="Z38" s="140"/>
      <c r="AA38" s="140"/>
      <c r="AB38" s="140"/>
      <c r="AC38" s="140"/>
    </row>
    <row r="39" spans="1:103" ht="15.75" customHeight="1">
      <c r="A39" s="140">
        <v>1015</v>
      </c>
      <c r="B39" s="139" t="s">
        <v>195</v>
      </c>
      <c r="C39" s="140" t="s">
        <v>8851</v>
      </c>
      <c r="D39" s="140" t="s">
        <v>1367</v>
      </c>
      <c r="E39" s="140">
        <v>2014</v>
      </c>
      <c r="F39" s="140" t="s">
        <v>8852</v>
      </c>
      <c r="G39" s="140" t="s">
        <v>8853</v>
      </c>
      <c r="H39" s="140" t="s">
        <v>8853</v>
      </c>
      <c r="I39" s="140" t="s">
        <v>8853</v>
      </c>
      <c r="J39" s="139">
        <v>1</v>
      </c>
      <c r="K39" s="140">
        <v>1</v>
      </c>
      <c r="L39" s="140">
        <v>1</v>
      </c>
      <c r="M39" s="140">
        <v>1</v>
      </c>
      <c r="N39" s="140">
        <v>55.4</v>
      </c>
      <c r="O39" s="140">
        <v>40.4</v>
      </c>
      <c r="P39" s="140">
        <v>31.6</v>
      </c>
      <c r="Q39" s="140">
        <v>78.2</v>
      </c>
      <c r="R39" s="140">
        <v>2.73</v>
      </c>
      <c r="S39" s="140">
        <v>2.7</v>
      </c>
      <c r="T39" s="140">
        <v>99</v>
      </c>
      <c r="U39" s="140">
        <v>1.76</v>
      </c>
      <c r="V39" s="140">
        <v>0.41</v>
      </c>
      <c r="W39" s="140">
        <v>0.35</v>
      </c>
      <c r="X39" s="140">
        <v>0.19</v>
      </c>
      <c r="Y39" s="140"/>
      <c r="Z39" s="140"/>
      <c r="AA39" s="140"/>
      <c r="AB39" s="140"/>
      <c r="AC39" s="140"/>
    </row>
    <row r="40" spans="1:103" ht="15.75" customHeight="1">
      <c r="A40" s="140" t="s">
        <v>9</v>
      </c>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row>
    <row r="41" spans="1:103" ht="15.75" customHeight="1">
      <c r="A41" s="140"/>
      <c r="B41" s="140"/>
      <c r="C41" s="140"/>
      <c r="D41" s="140"/>
      <c r="E41" s="140"/>
      <c r="F41" s="140"/>
      <c r="G41" s="140"/>
      <c r="H41" s="140"/>
      <c r="I41" s="140"/>
      <c r="J41" s="140" t="s">
        <v>8854</v>
      </c>
      <c r="K41" s="140" t="s">
        <v>8855</v>
      </c>
      <c r="L41" s="140" t="s">
        <v>8856</v>
      </c>
      <c r="M41" s="140" t="s">
        <v>8857</v>
      </c>
      <c r="N41" s="140" t="s">
        <v>8858</v>
      </c>
      <c r="O41" s="140" t="s">
        <v>8859</v>
      </c>
      <c r="P41" s="140" t="s">
        <v>8860</v>
      </c>
      <c r="Q41" s="140" t="s">
        <v>8861</v>
      </c>
      <c r="R41" s="140" t="s">
        <v>8862</v>
      </c>
      <c r="S41" s="140" t="s">
        <v>8863</v>
      </c>
      <c r="T41" s="140" t="s">
        <v>8864</v>
      </c>
      <c r="U41" s="140" t="s">
        <v>8865</v>
      </c>
      <c r="V41" s="140" t="s">
        <v>8866</v>
      </c>
      <c r="W41" s="140" t="s">
        <v>8867</v>
      </c>
      <c r="X41" s="140" t="s">
        <v>8868</v>
      </c>
      <c r="Y41" s="140" t="s">
        <v>8869</v>
      </c>
      <c r="Z41" s="140" t="s">
        <v>8870</v>
      </c>
      <c r="AA41" s="140" t="s">
        <v>8871</v>
      </c>
      <c r="AB41" s="140" t="s">
        <v>4563</v>
      </c>
      <c r="AC41" s="139" t="s">
        <v>8872</v>
      </c>
      <c r="AD41" s="139" t="s">
        <v>8846</v>
      </c>
      <c r="AE41" s="139" t="s">
        <v>8873</v>
      </c>
      <c r="AF41" s="139" t="s">
        <v>8874</v>
      </c>
      <c r="AG41" s="139" t="s">
        <v>8875</v>
      </c>
      <c r="AH41" s="139" t="s">
        <v>8876</v>
      </c>
      <c r="AI41" s="139" t="s">
        <v>8877</v>
      </c>
    </row>
    <row r="42" spans="1:103" ht="15.75" customHeight="1">
      <c r="A42" s="140">
        <v>1016</v>
      </c>
      <c r="B42" s="140" t="s">
        <v>195</v>
      </c>
      <c r="C42" s="140" t="s">
        <v>8878</v>
      </c>
      <c r="D42" s="140" t="s">
        <v>8879</v>
      </c>
      <c r="E42" s="140">
        <v>2015</v>
      </c>
      <c r="F42" s="140" t="s">
        <v>8880</v>
      </c>
      <c r="H42" s="139" t="s">
        <v>8881</v>
      </c>
      <c r="I42" s="139" t="s">
        <v>8881</v>
      </c>
      <c r="J42" s="140">
        <v>376</v>
      </c>
      <c r="K42" s="140">
        <v>1</v>
      </c>
      <c r="L42" s="140">
        <v>0</v>
      </c>
      <c r="M42" s="140">
        <v>152</v>
      </c>
      <c r="N42" s="140">
        <v>0</v>
      </c>
      <c r="O42" s="140">
        <v>276</v>
      </c>
      <c r="P42" s="140">
        <v>30</v>
      </c>
      <c r="Q42" s="140">
        <v>3</v>
      </c>
      <c r="R42" s="140">
        <v>0</v>
      </c>
      <c r="S42" s="140">
        <v>901</v>
      </c>
      <c r="T42" s="140">
        <v>46</v>
      </c>
      <c r="U42" s="140">
        <v>0</v>
      </c>
      <c r="V42" s="140">
        <v>0</v>
      </c>
      <c r="W42" s="140">
        <v>1</v>
      </c>
      <c r="X42" s="140">
        <v>276</v>
      </c>
      <c r="Y42" s="140">
        <v>10</v>
      </c>
      <c r="Z42" s="140">
        <v>270</v>
      </c>
      <c r="AA42" s="140">
        <v>270</v>
      </c>
      <c r="AB42" s="140">
        <v>6.5</v>
      </c>
      <c r="AC42" s="140">
        <v>6.3</v>
      </c>
      <c r="AD42" s="140">
        <v>97</v>
      </c>
      <c r="AE42" s="140">
        <v>4.5</v>
      </c>
      <c r="AF42" s="140">
        <v>0.8</v>
      </c>
      <c r="AG42" s="140">
        <v>0.45</v>
      </c>
      <c r="AH42" s="140">
        <v>0.25</v>
      </c>
      <c r="AI42" s="140">
        <v>0.5</v>
      </c>
    </row>
    <row r="43" spans="1:103" ht="15.75" customHeight="1">
      <c r="A43" s="140" t="s">
        <v>9</v>
      </c>
      <c r="B43" s="140"/>
      <c r="C43" s="140"/>
      <c r="D43" s="140"/>
      <c r="E43" s="140"/>
      <c r="F43" s="140"/>
      <c r="G43" s="140"/>
      <c r="H43" s="140"/>
      <c r="I43" s="140"/>
      <c r="J43" s="140" t="s">
        <v>8882</v>
      </c>
      <c r="K43" s="140"/>
      <c r="L43" s="140"/>
      <c r="M43" s="140"/>
      <c r="N43" s="140"/>
      <c r="O43" s="140"/>
      <c r="P43" s="140"/>
      <c r="Q43" s="140"/>
      <c r="R43" s="140"/>
      <c r="S43" s="140"/>
      <c r="T43" s="140"/>
      <c r="U43" s="140"/>
      <c r="V43" s="140"/>
      <c r="W43" s="140"/>
      <c r="X43" s="140"/>
      <c r="Y43" s="140"/>
    </row>
    <row r="44" spans="1:103" ht="15.75" customHeight="1">
      <c r="A44" s="140"/>
      <c r="B44" s="140"/>
      <c r="C44" s="140"/>
      <c r="D44" s="140"/>
      <c r="E44" s="140"/>
      <c r="F44" s="140"/>
      <c r="G44" s="140"/>
      <c r="H44" s="140"/>
      <c r="I44" s="140"/>
      <c r="J44" s="140" t="s">
        <v>8883</v>
      </c>
      <c r="K44" s="140" t="s">
        <v>8884</v>
      </c>
      <c r="L44" s="140" t="s">
        <v>8885</v>
      </c>
      <c r="M44" s="140" t="s">
        <v>8886</v>
      </c>
      <c r="N44" s="140" t="s">
        <v>8887</v>
      </c>
      <c r="O44" s="140" t="s">
        <v>8888</v>
      </c>
      <c r="P44" s="140" t="s">
        <v>8889</v>
      </c>
      <c r="Q44" s="140" t="s">
        <v>8890</v>
      </c>
      <c r="R44" s="140" t="s">
        <v>8891</v>
      </c>
      <c r="S44" s="139" t="s">
        <v>6369</v>
      </c>
      <c r="T44" s="139" t="s">
        <v>8892</v>
      </c>
      <c r="U44" s="139" t="s">
        <v>8893</v>
      </c>
      <c r="V44" s="139" t="s">
        <v>8894</v>
      </c>
      <c r="W44" s="139" t="s">
        <v>8895</v>
      </c>
      <c r="X44" s="140" t="s">
        <v>8896</v>
      </c>
      <c r="Y44" s="140" t="s">
        <v>8897</v>
      </c>
      <c r="Z44" s="140" t="s">
        <v>8898</v>
      </c>
      <c r="AA44" s="140" t="s">
        <v>8899</v>
      </c>
      <c r="AB44" s="140" t="s">
        <v>8900</v>
      </c>
      <c r="AC44" s="140" t="s">
        <v>8901</v>
      </c>
      <c r="AD44" s="140" t="s">
        <v>8902</v>
      </c>
      <c r="AE44" s="140" t="s">
        <v>8903</v>
      </c>
      <c r="AF44" s="140" t="s">
        <v>8904</v>
      </c>
      <c r="AG44" s="140" t="s">
        <v>8905</v>
      </c>
      <c r="AH44" s="140" t="s">
        <v>8906</v>
      </c>
      <c r="AI44" s="140" t="s">
        <v>8907</v>
      </c>
      <c r="AJ44" s="139" t="s">
        <v>8908</v>
      </c>
      <c r="AK44" s="139" t="s">
        <v>8909</v>
      </c>
      <c r="AL44" s="139" t="s">
        <v>8910</v>
      </c>
      <c r="AM44" s="139" t="s">
        <v>8911</v>
      </c>
      <c r="AN44" s="139" t="s">
        <v>8912</v>
      </c>
      <c r="AO44" s="139" t="s">
        <v>8913</v>
      </c>
      <c r="AP44" s="139" t="s">
        <v>8914</v>
      </c>
      <c r="AQ44" s="139" t="s">
        <v>8915</v>
      </c>
      <c r="AR44" s="139" t="s">
        <v>8916</v>
      </c>
      <c r="AS44" s="139" t="s">
        <v>8917</v>
      </c>
    </row>
    <row r="45" spans="1:103" ht="15.75" customHeight="1">
      <c r="A45" s="139">
        <v>1017</v>
      </c>
      <c r="B45" s="139" t="s">
        <v>195</v>
      </c>
      <c r="C45" s="139" t="s">
        <v>8918</v>
      </c>
      <c r="D45" s="139" t="s">
        <v>8919</v>
      </c>
      <c r="E45" s="139">
        <v>2015</v>
      </c>
      <c r="F45" s="139" t="s">
        <v>8920</v>
      </c>
      <c r="G45" s="139" t="s">
        <v>8921</v>
      </c>
      <c r="H45" s="139" t="s">
        <v>8922</v>
      </c>
      <c r="I45" s="139" t="s">
        <v>8922</v>
      </c>
      <c r="J45" s="139">
        <v>1</v>
      </c>
      <c r="K45" s="139">
        <v>1</v>
      </c>
      <c r="L45" s="139">
        <v>1</v>
      </c>
      <c r="M45" s="139">
        <v>1</v>
      </c>
      <c r="N45" s="139">
        <v>1</v>
      </c>
      <c r="O45" s="139">
        <v>1</v>
      </c>
      <c r="P45" s="139">
        <v>1</v>
      </c>
      <c r="Q45" s="139">
        <v>1</v>
      </c>
      <c r="R45" s="139">
        <v>1</v>
      </c>
      <c r="S45" s="139">
        <v>1</v>
      </c>
      <c r="T45" s="139">
        <v>14.13</v>
      </c>
      <c r="U45" s="139">
        <v>6.1</v>
      </c>
      <c r="V45" s="139">
        <v>35</v>
      </c>
      <c r="W45" s="139">
        <v>65</v>
      </c>
      <c r="X45" s="139">
        <v>12000</v>
      </c>
      <c r="Y45" s="139">
        <v>5</v>
      </c>
      <c r="Z45" s="139">
        <v>620</v>
      </c>
      <c r="AA45" s="139">
        <v>80</v>
      </c>
      <c r="AB45" s="139">
        <v>2.9</v>
      </c>
      <c r="AC45" s="139">
        <v>0.67</v>
      </c>
      <c r="AD45" s="139">
        <v>64.5</v>
      </c>
      <c r="AE45" s="139">
        <v>38.299999999999997</v>
      </c>
      <c r="AF45" s="139">
        <v>157</v>
      </c>
      <c r="AG45" s="139">
        <v>2.8</v>
      </c>
      <c r="AH45" s="139">
        <v>67</v>
      </c>
      <c r="AI45" s="139">
        <v>60</v>
      </c>
      <c r="AJ45" s="139">
        <v>93</v>
      </c>
      <c r="AK45" s="139">
        <v>476858</v>
      </c>
      <c r="AL45" s="139">
        <v>191.92</v>
      </c>
      <c r="AM45" s="139">
        <v>180.91</v>
      </c>
      <c r="AN45" s="139">
        <v>94.26</v>
      </c>
      <c r="AO45" s="139">
        <v>123.76</v>
      </c>
      <c r="AP45" s="139">
        <v>11.94</v>
      </c>
      <c r="AQ45" s="139">
        <v>0.66</v>
      </c>
      <c r="AR45" s="139">
        <v>85.5</v>
      </c>
      <c r="AS45" s="139">
        <v>14.5</v>
      </c>
    </row>
    <row r="46" spans="1:103" ht="15.75" customHeight="1">
      <c r="A46" s="140" t="s">
        <v>9</v>
      </c>
    </row>
    <row r="47" spans="1:103" s="152" customFormat="1">
      <c r="A47" s="140"/>
      <c r="B47" s="150"/>
      <c r="C47" s="150"/>
      <c r="D47" s="150"/>
      <c r="E47" s="150"/>
      <c r="F47" s="150"/>
      <c r="G47" s="150"/>
      <c r="H47" s="150"/>
      <c r="I47" s="150"/>
      <c r="J47" s="143" t="s">
        <v>8494</v>
      </c>
      <c r="K47" s="151" t="s">
        <v>8494</v>
      </c>
      <c r="L47" s="151" t="s">
        <v>8494</v>
      </c>
      <c r="M47" s="151" t="s">
        <v>8495</v>
      </c>
      <c r="N47" s="151" t="s">
        <v>8496</v>
      </c>
      <c r="O47" s="151" t="s">
        <v>8497</v>
      </c>
      <c r="P47" s="151" t="s">
        <v>8498</v>
      </c>
      <c r="Q47" s="151" t="s">
        <v>8499</v>
      </c>
      <c r="R47" s="151" t="s">
        <v>8500</v>
      </c>
      <c r="S47" s="151" t="s">
        <v>8500</v>
      </c>
      <c r="T47" s="151" t="s">
        <v>8500</v>
      </c>
      <c r="U47" s="151" t="s">
        <v>8501</v>
      </c>
      <c r="V47" s="151" t="s">
        <v>8502</v>
      </c>
      <c r="W47" s="151" t="s">
        <v>8503</v>
      </c>
      <c r="X47" s="151" t="s">
        <v>8504</v>
      </c>
      <c r="Y47" s="151" t="s">
        <v>8505</v>
      </c>
      <c r="Z47" s="151" t="s">
        <v>8506</v>
      </c>
      <c r="AA47" s="151" t="s">
        <v>8507</v>
      </c>
      <c r="AB47" s="151" t="s">
        <v>8508</v>
      </c>
      <c r="AC47" s="143" t="s">
        <v>8509</v>
      </c>
      <c r="AD47" s="143" t="s">
        <v>8510</v>
      </c>
      <c r="AE47" s="143" t="s">
        <v>8511</v>
      </c>
      <c r="AF47" s="143" t="s">
        <v>8512</v>
      </c>
      <c r="AG47" s="151" t="s">
        <v>8513</v>
      </c>
      <c r="AH47" s="151" t="s">
        <v>8514</v>
      </c>
      <c r="AI47" s="151" t="s">
        <v>8515</v>
      </c>
      <c r="AJ47" s="151" t="s">
        <v>8516</v>
      </c>
      <c r="AK47" s="151" t="s">
        <v>8515</v>
      </c>
      <c r="AL47" s="151" t="s">
        <v>8516</v>
      </c>
      <c r="AM47" s="151" t="s">
        <v>8515</v>
      </c>
      <c r="AN47" s="151" t="s">
        <v>8516</v>
      </c>
      <c r="AO47" s="151" t="s">
        <v>8517</v>
      </c>
      <c r="AP47" s="151" t="s">
        <v>8517</v>
      </c>
      <c r="AQ47" s="151" t="s">
        <v>8517</v>
      </c>
      <c r="AR47" s="143" t="s">
        <v>8518</v>
      </c>
      <c r="AS47" s="143" t="s">
        <v>8519</v>
      </c>
      <c r="AT47" s="143" t="s">
        <v>8520</v>
      </c>
      <c r="AU47" s="143" t="s">
        <v>8521</v>
      </c>
      <c r="AV47" s="143" t="s">
        <v>8522</v>
      </c>
      <c r="AW47" s="143" t="s">
        <v>8523</v>
      </c>
      <c r="AX47" s="143" t="s">
        <v>8524</v>
      </c>
      <c r="AY47" s="143" t="s">
        <v>8525</v>
      </c>
      <c r="AZ47" s="143" t="s">
        <v>8526</v>
      </c>
      <c r="BA47" s="143" t="s">
        <v>8527</v>
      </c>
      <c r="BB47" s="143" t="s">
        <v>8528</v>
      </c>
      <c r="BC47" s="143" t="s">
        <v>8529</v>
      </c>
      <c r="BD47" s="143" t="s">
        <v>8530</v>
      </c>
      <c r="BE47" s="143" t="s">
        <v>8531</v>
      </c>
      <c r="BF47" s="143" t="s">
        <v>8532</v>
      </c>
      <c r="BG47" s="143" t="s">
        <v>8533</v>
      </c>
      <c r="BH47" s="143" t="s">
        <v>8534</v>
      </c>
      <c r="BI47" s="151" t="s">
        <v>8535</v>
      </c>
      <c r="BJ47" s="151" t="s">
        <v>8536</v>
      </c>
      <c r="BK47" s="151" t="s">
        <v>8537</v>
      </c>
      <c r="BL47" s="151" t="s">
        <v>8538</v>
      </c>
      <c r="BM47" s="151" t="s">
        <v>8539</v>
      </c>
    </row>
    <row r="48" spans="1:103" s="152" customFormat="1">
      <c r="A48" s="152">
        <v>1019</v>
      </c>
      <c r="B48" s="152" t="s">
        <v>195</v>
      </c>
      <c r="C48" s="152" t="s">
        <v>8540</v>
      </c>
      <c r="D48" s="152" t="s">
        <v>8541</v>
      </c>
      <c r="E48" s="152">
        <v>2015</v>
      </c>
      <c r="F48" s="152" t="s">
        <v>8542</v>
      </c>
      <c r="G48" s="152" t="s">
        <v>8543</v>
      </c>
      <c r="H48" s="152" t="s">
        <v>8543</v>
      </c>
      <c r="I48" s="152" t="s">
        <v>8543</v>
      </c>
      <c r="J48" s="152">
        <v>117.29</v>
      </c>
      <c r="K48" s="152">
        <v>55.72</v>
      </c>
      <c r="L48" s="152">
        <v>59.12</v>
      </c>
      <c r="M48" s="152">
        <v>236.52</v>
      </c>
      <c r="N48" s="152">
        <v>54</v>
      </c>
      <c r="O48" s="152">
        <v>1</v>
      </c>
      <c r="P48" s="152">
        <v>1</v>
      </c>
      <c r="Q48" s="152">
        <v>1</v>
      </c>
      <c r="R48" s="152">
        <v>692</v>
      </c>
      <c r="S48" s="152">
        <v>320</v>
      </c>
      <c r="T48" s="152">
        <v>90</v>
      </c>
      <c r="U48" s="152">
        <v>1102</v>
      </c>
      <c r="V48" s="152">
        <v>1</v>
      </c>
      <c r="W48" s="152">
        <v>437</v>
      </c>
      <c r="X48" s="152">
        <v>1</v>
      </c>
      <c r="Y48" s="152">
        <v>1</v>
      </c>
      <c r="Z48" s="152">
        <v>1</v>
      </c>
      <c r="AA48" s="152">
        <v>1</v>
      </c>
      <c r="AB48" s="152">
        <v>1</v>
      </c>
      <c r="AC48" s="152">
        <v>1</v>
      </c>
      <c r="AD48" s="152">
        <v>1</v>
      </c>
      <c r="AE48" s="152">
        <v>1</v>
      </c>
      <c r="AF48" s="152">
        <v>1</v>
      </c>
      <c r="AG48" s="152">
        <v>1</v>
      </c>
      <c r="AH48" s="152">
        <v>1</v>
      </c>
      <c r="AI48" s="152">
        <v>59</v>
      </c>
      <c r="AJ48" s="152">
        <v>32</v>
      </c>
      <c r="AK48" s="152">
        <v>82</v>
      </c>
      <c r="AL48" s="152">
        <v>18</v>
      </c>
      <c r="AM48" s="152">
        <v>38</v>
      </c>
      <c r="AN48" s="152">
        <v>19.600000000000001</v>
      </c>
      <c r="AO48" s="152">
        <v>50</v>
      </c>
      <c r="AP48" s="152">
        <v>40</v>
      </c>
      <c r="AQ48" s="152">
        <v>26.3</v>
      </c>
      <c r="AR48" s="139">
        <v>72</v>
      </c>
      <c r="AS48" s="139">
        <v>22.02</v>
      </c>
      <c r="AT48" s="139">
        <v>21.57</v>
      </c>
      <c r="AU48" s="139">
        <v>17.239999999999998</v>
      </c>
      <c r="AV48" s="139">
        <v>16.3</v>
      </c>
      <c r="AW48" s="139">
        <v>26.9</v>
      </c>
      <c r="AX48" s="139">
        <v>26.9</v>
      </c>
      <c r="AY48" s="139">
        <v>26.66</v>
      </c>
      <c r="AZ48" s="139">
        <v>26.46</v>
      </c>
      <c r="BA48" s="153">
        <v>109000000</v>
      </c>
      <c r="BB48" s="153">
        <v>102000000</v>
      </c>
      <c r="BC48" s="153">
        <v>28000000</v>
      </c>
      <c r="BD48" s="153">
        <v>22000000</v>
      </c>
      <c r="BE48" s="153">
        <v>41000000</v>
      </c>
      <c r="BF48" s="153">
        <v>41000000</v>
      </c>
      <c r="BG48" s="153">
        <v>40000000</v>
      </c>
      <c r="BH48" s="153">
        <v>39000000</v>
      </c>
      <c r="BI48" s="154">
        <v>90000000</v>
      </c>
      <c r="BJ48" s="154">
        <v>10000000</v>
      </c>
      <c r="BK48" s="154">
        <v>5000000</v>
      </c>
      <c r="BL48" s="154">
        <v>342057</v>
      </c>
      <c r="BM48" s="154">
        <v>801934</v>
      </c>
    </row>
    <row r="49" spans="1:109" s="152" customFormat="1">
      <c r="A49" s="152" t="s">
        <v>9</v>
      </c>
      <c r="J49" s="152" t="s">
        <v>8544</v>
      </c>
      <c r="K49" s="152" t="s">
        <v>8545</v>
      </c>
      <c r="L49" s="152" t="s">
        <v>8546</v>
      </c>
      <c r="N49" s="152" t="s">
        <v>8544</v>
      </c>
      <c r="O49" s="152" t="s">
        <v>8547</v>
      </c>
      <c r="Q49" s="152" t="s">
        <v>8548</v>
      </c>
      <c r="R49" s="152" t="s">
        <v>8544</v>
      </c>
      <c r="S49" s="152" t="s">
        <v>8545</v>
      </c>
      <c r="T49" s="152" t="s">
        <v>8546</v>
      </c>
      <c r="X49" s="152" t="s">
        <v>8549</v>
      </c>
      <c r="Y49" s="152" t="s">
        <v>8550</v>
      </c>
      <c r="AI49" s="152" t="s">
        <v>8544</v>
      </c>
      <c r="AJ49" s="152" t="s">
        <v>8544</v>
      </c>
      <c r="AK49" s="152" t="s">
        <v>8545</v>
      </c>
      <c r="AL49" s="152" t="s">
        <v>8545</v>
      </c>
      <c r="AM49" s="152" t="s">
        <v>8551</v>
      </c>
      <c r="AN49" s="152" t="s">
        <v>8551</v>
      </c>
      <c r="AO49" s="152" t="s">
        <v>8544</v>
      </c>
      <c r="AP49" s="152" t="s">
        <v>8545</v>
      </c>
      <c r="AQ49" s="152" t="s">
        <v>8546</v>
      </c>
      <c r="AR49" s="139"/>
      <c r="AS49" s="139"/>
      <c r="AT49" s="139"/>
      <c r="AU49" s="139" t="s">
        <v>8544</v>
      </c>
      <c r="AV49" s="139" t="s">
        <v>8544</v>
      </c>
      <c r="AW49" s="152" t="s">
        <v>8545</v>
      </c>
      <c r="AX49" s="152" t="s">
        <v>8545</v>
      </c>
      <c r="AY49" s="152" t="s">
        <v>8551</v>
      </c>
      <c r="AZ49" s="152" t="s">
        <v>8551</v>
      </c>
      <c r="BC49" s="139" t="s">
        <v>8544</v>
      </c>
      <c r="BD49" s="139" t="s">
        <v>8544</v>
      </c>
      <c r="BE49" s="152" t="s">
        <v>8545</v>
      </c>
      <c r="BF49" s="152" t="s">
        <v>8545</v>
      </c>
      <c r="BG49" s="152" t="s">
        <v>8551</v>
      </c>
      <c r="BH49" s="152" t="s">
        <v>8551</v>
      </c>
    </row>
    <row r="50" spans="1:109">
      <c r="J50" s="133" t="s">
        <v>8584</v>
      </c>
      <c r="K50" s="133" t="s">
        <v>8585</v>
      </c>
      <c r="L50" s="133" t="s">
        <v>8586</v>
      </c>
      <c r="M50" s="133" t="s">
        <v>8587</v>
      </c>
      <c r="N50" s="133" t="s">
        <v>8588</v>
      </c>
      <c r="O50" s="133" t="s">
        <v>8589</v>
      </c>
      <c r="P50" s="133" t="s">
        <v>8590</v>
      </c>
      <c r="Q50" s="133"/>
      <c r="R50" s="133" t="s">
        <v>8591</v>
      </c>
      <c r="S50" s="133" t="s">
        <v>8592</v>
      </c>
      <c r="T50" s="133" t="s">
        <v>8593</v>
      </c>
      <c r="U50" s="133" t="s">
        <v>8594</v>
      </c>
      <c r="V50" s="133" t="s">
        <v>8595</v>
      </c>
      <c r="W50" s="133" t="s">
        <v>8596</v>
      </c>
      <c r="X50" s="133" t="s">
        <v>8597</v>
      </c>
      <c r="Y50" s="133" t="s">
        <v>8598</v>
      </c>
      <c r="Z50" s="133" t="s">
        <v>8599</v>
      </c>
      <c r="AA50" s="133"/>
      <c r="AB50" s="133"/>
      <c r="AC50" s="133"/>
      <c r="AD50" s="133"/>
      <c r="AE50" s="133"/>
      <c r="AF50" s="133"/>
      <c r="AG50" s="133"/>
      <c r="AH50" s="133"/>
      <c r="AI50" s="133"/>
      <c r="AJ50" s="133"/>
      <c r="AK50" s="133"/>
      <c r="AL50" s="133"/>
    </row>
    <row r="51" spans="1:109">
      <c r="A51" s="139">
        <v>1020</v>
      </c>
      <c r="B51" s="139" t="s">
        <v>195</v>
      </c>
      <c r="C51" s="139" t="s">
        <v>8600</v>
      </c>
      <c r="D51" s="139" t="s">
        <v>8601</v>
      </c>
      <c r="E51" s="139">
        <v>2015</v>
      </c>
      <c r="F51" s="139" t="s">
        <v>8602</v>
      </c>
      <c r="G51" s="139" t="s">
        <v>8775</v>
      </c>
      <c r="H51" s="139" t="s">
        <v>8775</v>
      </c>
      <c r="I51" s="139" t="s">
        <v>8775</v>
      </c>
      <c r="J51" s="155">
        <v>76</v>
      </c>
      <c r="K51" s="133">
        <v>2</v>
      </c>
      <c r="L51" s="133">
        <v>1000</v>
      </c>
      <c r="M51" s="133">
        <v>20</v>
      </c>
      <c r="N51" s="133">
        <v>100</v>
      </c>
      <c r="O51" s="133">
        <v>21.3</v>
      </c>
      <c r="P51" s="133">
        <v>219</v>
      </c>
      <c r="Q51" s="133"/>
      <c r="R51" s="133">
        <v>80</v>
      </c>
      <c r="S51" s="133">
        <v>205</v>
      </c>
      <c r="T51" s="133">
        <v>439</v>
      </c>
      <c r="U51" s="133">
        <v>63000</v>
      </c>
      <c r="V51" s="133">
        <v>439</v>
      </c>
      <c r="W51" s="133">
        <v>600</v>
      </c>
      <c r="X51" s="133">
        <v>1</v>
      </c>
      <c r="Y51" s="133">
        <v>3</v>
      </c>
      <c r="Z51" s="133">
        <v>4</v>
      </c>
      <c r="AA51" s="133"/>
      <c r="AB51" s="133"/>
      <c r="AC51" s="133"/>
      <c r="AD51" s="133"/>
      <c r="AE51" s="133"/>
      <c r="AF51" s="133"/>
      <c r="AG51" s="133"/>
      <c r="AH51" s="133"/>
      <c r="AI51" s="133"/>
      <c r="AJ51" s="133"/>
      <c r="AK51" s="133"/>
      <c r="AL51" s="133"/>
    </row>
    <row r="52" spans="1:109">
      <c r="A52" s="139" t="s">
        <v>9</v>
      </c>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row>
    <row r="53" spans="1:109" s="134" customFormat="1">
      <c r="J53" s="145" t="s">
        <v>8603</v>
      </c>
      <c r="K53" s="145" t="s">
        <v>8604</v>
      </c>
      <c r="L53" s="145" t="s">
        <v>8605</v>
      </c>
      <c r="M53" s="145" t="s">
        <v>8606</v>
      </c>
      <c r="N53" s="145" t="s">
        <v>8607</v>
      </c>
      <c r="O53" s="145" t="s">
        <v>8608</v>
      </c>
      <c r="P53" s="145"/>
      <c r="Q53" s="145"/>
      <c r="R53" s="145"/>
      <c r="S53" s="145"/>
      <c r="T53" s="145"/>
      <c r="U53" s="145"/>
      <c r="V53" s="145"/>
      <c r="W53" s="145"/>
      <c r="X53" s="145"/>
      <c r="Y53" s="145"/>
      <c r="Z53" s="145"/>
      <c r="AA53" s="145"/>
      <c r="AB53" s="145"/>
      <c r="AC53" s="145"/>
      <c r="AD53" s="146"/>
      <c r="AE53" s="146"/>
      <c r="AF53" s="145"/>
      <c r="AG53" s="145"/>
      <c r="AH53" s="146"/>
      <c r="AK53" s="156"/>
    </row>
    <row r="54" spans="1:109" s="134" customFormat="1">
      <c r="A54" s="134">
        <v>1021</v>
      </c>
      <c r="B54" s="134" t="s">
        <v>195</v>
      </c>
      <c r="C54" s="145" t="s">
        <v>8609</v>
      </c>
      <c r="D54" s="134" t="s">
        <v>8610</v>
      </c>
      <c r="F54" s="139" t="s">
        <v>8611</v>
      </c>
      <c r="G54" s="145" t="s">
        <v>8776</v>
      </c>
      <c r="H54" s="145" t="s">
        <v>8776</v>
      </c>
      <c r="I54" s="145" t="s">
        <v>8776</v>
      </c>
      <c r="J54" s="145">
        <v>517</v>
      </c>
      <c r="K54" s="145">
        <v>9</v>
      </c>
      <c r="L54" s="145">
        <v>2479</v>
      </c>
      <c r="M54" s="145">
        <v>4400</v>
      </c>
      <c r="N54" s="146">
        <v>900</v>
      </c>
      <c r="O54" s="145">
        <v>2</v>
      </c>
      <c r="P54" s="145"/>
      <c r="Q54" s="145"/>
      <c r="R54" s="145"/>
      <c r="S54" s="145"/>
      <c r="T54" s="145"/>
      <c r="U54" s="145"/>
      <c r="V54" s="145"/>
      <c r="W54" s="145"/>
      <c r="X54" s="145"/>
      <c r="Y54" s="145"/>
      <c r="Z54" s="145"/>
      <c r="AA54" s="145"/>
      <c r="AB54" s="145"/>
      <c r="AC54" s="145"/>
      <c r="AD54" s="146"/>
      <c r="AE54" s="146"/>
      <c r="AF54" s="145"/>
      <c r="AG54" s="145"/>
      <c r="AH54" s="146"/>
      <c r="AK54" s="156"/>
    </row>
    <row r="55" spans="1:109" s="134" customFormat="1">
      <c r="A55" s="133" t="s">
        <v>9</v>
      </c>
      <c r="C55" s="145"/>
      <c r="F55" s="145"/>
      <c r="G55" s="145"/>
      <c r="H55" s="145"/>
      <c r="I55" s="145"/>
      <c r="R55" s="133"/>
      <c r="S55" s="133"/>
      <c r="T55" s="133"/>
      <c r="U55" s="133"/>
      <c r="V55" s="133"/>
    </row>
    <row r="56" spans="1:109" s="134" customFormat="1">
      <c r="C56" s="145"/>
      <c r="F56" s="145"/>
      <c r="I56" s="145"/>
      <c r="J56" s="134" t="s">
        <v>8612</v>
      </c>
      <c r="R56" s="133"/>
      <c r="S56" s="133"/>
      <c r="T56" s="133"/>
      <c r="U56" s="133"/>
      <c r="V56" s="133"/>
      <c r="Y56" s="156"/>
    </row>
    <row r="57" spans="1:109" s="134" customFormat="1">
      <c r="A57" s="134">
        <v>1022</v>
      </c>
      <c r="B57" s="134" t="s">
        <v>195</v>
      </c>
      <c r="C57" s="134" t="s">
        <v>8613</v>
      </c>
      <c r="D57" s="134" t="s">
        <v>8614</v>
      </c>
      <c r="I57" s="134" t="s">
        <v>8777</v>
      </c>
      <c r="J57" s="156">
        <v>10</v>
      </c>
      <c r="K57" s="156"/>
      <c r="L57" s="156"/>
      <c r="M57" s="156"/>
      <c r="S57" s="156"/>
    </row>
    <row r="58" spans="1:109" s="134" customFormat="1">
      <c r="A58" s="133" t="s">
        <v>9</v>
      </c>
    </row>
    <row r="59" spans="1:109" ht="15.75" customHeight="1">
      <c r="J59" s="152" t="s">
        <v>9814</v>
      </c>
      <c r="K59" s="150" t="s">
        <v>9815</v>
      </c>
      <c r="L59" s="150" t="s">
        <v>9816</v>
      </c>
      <c r="M59" s="177" t="s">
        <v>9817</v>
      </c>
      <c r="N59" s="177" t="s">
        <v>9818</v>
      </c>
      <c r="O59" s="177" t="s">
        <v>9819</v>
      </c>
      <c r="P59" s="177" t="s">
        <v>9820</v>
      </c>
      <c r="Q59" s="177" t="s">
        <v>9821</v>
      </c>
      <c r="R59" s="177" t="s">
        <v>9822</v>
      </c>
      <c r="S59" s="177" t="s">
        <v>9823</v>
      </c>
      <c r="T59" s="150" t="s">
        <v>10</v>
      </c>
      <c r="U59" s="150"/>
      <c r="V59" s="150"/>
      <c r="W59" s="150"/>
      <c r="X59" s="150"/>
      <c r="Y59" s="150"/>
      <c r="Z59" s="150"/>
      <c r="AA59" s="150"/>
      <c r="AB59" s="150"/>
      <c r="AC59" s="150"/>
      <c r="AD59" s="150"/>
      <c r="AE59" s="150"/>
      <c r="AF59" s="150"/>
      <c r="AG59" s="150"/>
      <c r="AH59" s="150"/>
      <c r="AI59" s="150"/>
      <c r="AJ59" s="150"/>
      <c r="AK59" s="140"/>
      <c r="AL59" s="150"/>
      <c r="AM59" s="150"/>
      <c r="AN59" s="140"/>
      <c r="AO59" s="140"/>
      <c r="AP59" s="140"/>
      <c r="AQ59" s="140"/>
      <c r="AR59" s="140"/>
      <c r="AS59" s="150"/>
    </row>
    <row r="60" spans="1:109" ht="15.75" customHeight="1">
      <c r="A60" s="150">
        <v>1023</v>
      </c>
      <c r="B60" s="152" t="s">
        <v>195</v>
      </c>
      <c r="C60" s="152" t="s">
        <v>9824</v>
      </c>
      <c r="D60" s="150" t="s">
        <v>3874</v>
      </c>
      <c r="E60" s="180">
        <v>2011</v>
      </c>
      <c r="F60" s="152" t="s">
        <v>9825</v>
      </c>
      <c r="G60" s="152" t="s">
        <v>9826</v>
      </c>
      <c r="H60" s="152" t="s">
        <v>9826</v>
      </c>
      <c r="I60" s="152" t="s">
        <v>9826</v>
      </c>
      <c r="J60" s="158">
        <v>97</v>
      </c>
      <c r="K60" s="150">
        <v>45.5</v>
      </c>
      <c r="L60" s="150">
        <v>82</v>
      </c>
      <c r="M60" s="150">
        <v>1.8</v>
      </c>
      <c r="N60" s="150">
        <v>45.7</v>
      </c>
      <c r="O60" s="150">
        <v>2396</v>
      </c>
      <c r="P60" s="150">
        <v>73</v>
      </c>
      <c r="Q60" s="150">
        <v>18.2</v>
      </c>
      <c r="R60" s="150">
        <v>61.9</v>
      </c>
      <c r="S60" s="150">
        <v>88.5</v>
      </c>
      <c r="T60" s="158">
        <v>84000000</v>
      </c>
      <c r="U60" s="150"/>
      <c r="V60" s="150"/>
      <c r="W60" s="150"/>
      <c r="X60" s="150"/>
      <c r="Y60" s="150"/>
      <c r="Z60" s="140"/>
      <c r="AA60" s="150"/>
      <c r="AB60" s="150"/>
      <c r="AC60" s="158"/>
      <c r="AD60" s="158"/>
      <c r="AE60" s="158"/>
      <c r="AF60" s="150"/>
      <c r="AG60" s="150"/>
      <c r="AH60" s="150"/>
      <c r="AI60" s="150"/>
      <c r="AJ60" s="150"/>
      <c r="AK60" s="140"/>
      <c r="AL60" s="150"/>
      <c r="AM60" s="150"/>
      <c r="AN60" s="140"/>
      <c r="AO60" s="140"/>
      <c r="AP60" s="140"/>
      <c r="AQ60" s="140"/>
      <c r="AR60" s="140"/>
      <c r="AS60" s="158"/>
    </row>
    <row r="61" spans="1:109" ht="15.75" customHeight="1">
      <c r="A61" s="150" t="s">
        <v>9</v>
      </c>
      <c r="C61" s="150"/>
      <c r="D61" s="150"/>
      <c r="E61" s="150"/>
      <c r="F61" s="150"/>
      <c r="G61" s="150"/>
      <c r="H61" s="150"/>
      <c r="I61" s="150"/>
      <c r="J61" s="150"/>
      <c r="K61" s="150"/>
      <c r="L61" s="150"/>
      <c r="M61" s="150"/>
      <c r="N61" s="150"/>
      <c r="O61" s="150"/>
      <c r="P61" s="150"/>
      <c r="Q61" s="150"/>
      <c r="R61" s="150"/>
      <c r="S61" s="150"/>
      <c r="T61" s="150"/>
      <c r="U61" s="150"/>
      <c r="V61" s="150"/>
      <c r="W61" s="150"/>
      <c r="X61" s="150"/>
      <c r="Z61" s="150"/>
      <c r="AA61" s="150"/>
      <c r="AB61" s="150"/>
      <c r="AC61" s="150"/>
      <c r="AD61" s="150"/>
      <c r="AE61" s="150"/>
      <c r="AF61" s="150"/>
      <c r="AG61" s="150"/>
      <c r="AH61" s="150"/>
      <c r="AI61" s="150"/>
      <c r="AJ61" s="150"/>
    </row>
    <row r="62" spans="1:109" ht="15.75" customHeight="1">
      <c r="C62" s="150"/>
      <c r="D62" s="150"/>
      <c r="E62" s="150"/>
      <c r="F62" s="150"/>
      <c r="G62" s="150"/>
      <c r="H62" s="150"/>
      <c r="I62" s="150"/>
      <c r="J62" s="139" t="s">
        <v>9827</v>
      </c>
      <c r="K62" s="150" t="s">
        <v>9828</v>
      </c>
      <c r="L62" s="140" t="s">
        <v>9829</v>
      </c>
      <c r="M62" s="140" t="s">
        <v>9830</v>
      </c>
      <c r="N62" s="140"/>
      <c r="O62" s="140"/>
      <c r="P62" s="140"/>
      <c r="Q62" s="140"/>
      <c r="R62" s="140"/>
      <c r="S62" s="140"/>
      <c r="T62" s="140"/>
      <c r="U62" s="140"/>
      <c r="V62" s="140"/>
      <c r="W62" s="140"/>
      <c r="X62" s="140"/>
      <c r="Y62" s="150"/>
      <c r="Z62" s="150"/>
      <c r="AA62" s="140"/>
      <c r="AB62" s="140"/>
      <c r="AC62" s="177"/>
      <c r="AD62" s="140"/>
      <c r="AE62" s="140"/>
      <c r="AF62" s="140"/>
      <c r="AG62" s="140"/>
      <c r="AH62" s="140"/>
      <c r="AI62" s="140"/>
      <c r="AJ62" s="140"/>
      <c r="AK62" s="140"/>
      <c r="AL62" s="140"/>
      <c r="AM62" s="140"/>
      <c r="AN62" s="140"/>
      <c r="AO62" s="140"/>
      <c r="AP62" s="140"/>
      <c r="AQ62" s="140"/>
      <c r="AR62" s="140"/>
      <c r="AS62" s="140"/>
      <c r="AT62" s="140"/>
      <c r="AU62" s="140"/>
      <c r="AV62" s="140"/>
      <c r="AW62" s="140"/>
      <c r="AX62" s="177"/>
      <c r="AY62" s="140"/>
      <c r="AZ62" s="140"/>
      <c r="BA62" s="140"/>
      <c r="BB62" s="140"/>
      <c r="BC62" s="140"/>
      <c r="BD62" s="140"/>
      <c r="BE62" s="140"/>
      <c r="BF62" s="134"/>
      <c r="BG62" s="140"/>
      <c r="BH62" s="177"/>
      <c r="BI62" s="140"/>
      <c r="BJ62" s="140"/>
      <c r="BK62" s="140"/>
      <c r="BL62" s="140"/>
      <c r="BM62" s="140"/>
      <c r="BN62" s="140"/>
      <c r="BO62" s="140"/>
      <c r="BP62" s="140"/>
      <c r="BQ62" s="140"/>
      <c r="BR62" s="140"/>
      <c r="BS62" s="140"/>
      <c r="BT62" s="140"/>
      <c r="BU62" s="140"/>
      <c r="BV62" s="140"/>
      <c r="BW62" s="140"/>
      <c r="BX62" s="140"/>
      <c r="BY62" s="140"/>
      <c r="BZ62" s="140"/>
      <c r="CA62" s="177"/>
      <c r="CB62" s="177"/>
      <c r="CC62" s="177"/>
      <c r="CD62" s="177"/>
      <c r="CE62" s="177"/>
      <c r="CF62" s="140"/>
      <c r="CG62" s="140"/>
      <c r="CH62" s="140"/>
      <c r="CI62" s="140"/>
      <c r="CJ62" s="150"/>
      <c r="CK62" s="150"/>
      <c r="CL62" s="150"/>
      <c r="CM62" s="150"/>
      <c r="CN62" s="140"/>
      <c r="CO62" s="140"/>
      <c r="CP62" s="140"/>
      <c r="CQ62" s="140"/>
      <c r="CR62" s="150"/>
      <c r="CS62" s="150"/>
      <c r="CT62" s="150"/>
      <c r="CU62" s="150"/>
      <c r="CV62" s="150"/>
      <c r="CW62" s="150"/>
      <c r="CX62" s="150"/>
      <c r="CY62" s="150"/>
      <c r="CZ62" s="150"/>
      <c r="DA62" s="150"/>
      <c r="DB62" s="150"/>
      <c r="DC62" s="150"/>
      <c r="DD62" s="150"/>
      <c r="DE62" s="150"/>
    </row>
    <row r="63" spans="1:109" ht="15.75" customHeight="1">
      <c r="A63" s="150">
        <v>1024</v>
      </c>
      <c r="B63" s="152" t="s">
        <v>195</v>
      </c>
      <c r="C63" s="150" t="s">
        <v>9831</v>
      </c>
      <c r="D63" s="150" t="s">
        <v>7796</v>
      </c>
      <c r="E63" s="180">
        <v>2013</v>
      </c>
      <c r="F63" s="177" t="s">
        <v>9832</v>
      </c>
      <c r="G63" s="152"/>
      <c r="H63" s="152" t="s">
        <v>9833</v>
      </c>
      <c r="I63" s="152"/>
      <c r="J63" s="150">
        <v>62</v>
      </c>
      <c r="K63" s="150">
        <v>310</v>
      </c>
      <c r="L63" s="150">
        <v>62</v>
      </c>
      <c r="M63" s="150">
        <v>62</v>
      </c>
      <c r="N63" s="140"/>
      <c r="O63" s="140"/>
      <c r="P63" s="140"/>
      <c r="Q63" s="140"/>
      <c r="R63" s="140"/>
      <c r="S63" s="140"/>
      <c r="T63" s="140"/>
      <c r="U63" s="140"/>
      <c r="V63" s="140"/>
      <c r="W63" s="140"/>
      <c r="X63" s="150"/>
      <c r="Y63" s="150"/>
      <c r="Z63" s="140"/>
      <c r="AA63" s="140"/>
      <c r="AB63" s="140"/>
      <c r="AC63" s="140"/>
      <c r="AD63" s="140"/>
      <c r="AE63" s="140"/>
      <c r="AF63" s="140"/>
      <c r="AG63" s="178"/>
      <c r="AH63" s="140"/>
      <c r="AI63" s="140"/>
      <c r="AJ63" s="140"/>
      <c r="AK63" s="149"/>
      <c r="AL63" s="140"/>
      <c r="AM63" s="140"/>
      <c r="AN63" s="140"/>
      <c r="AO63" s="140"/>
      <c r="AP63" s="140"/>
      <c r="AQ63" s="140"/>
      <c r="AR63" s="140"/>
      <c r="AS63" s="140"/>
      <c r="AT63" s="140"/>
      <c r="AU63" s="140"/>
      <c r="AV63" s="140"/>
      <c r="AW63" s="140"/>
      <c r="AX63" s="140"/>
      <c r="AY63" s="140"/>
      <c r="AZ63" s="140"/>
      <c r="BA63" s="140"/>
      <c r="BB63" s="140"/>
      <c r="BC63" s="140"/>
      <c r="BD63" s="140"/>
      <c r="BE63" s="134"/>
      <c r="BF63" s="140"/>
      <c r="BG63" s="140"/>
      <c r="BH63" s="140"/>
      <c r="BI63" s="140"/>
      <c r="BJ63" s="140"/>
      <c r="BK63" s="140"/>
      <c r="BL63" s="140"/>
      <c r="BM63" s="140"/>
      <c r="BN63" s="140"/>
      <c r="BO63" s="140"/>
      <c r="BP63" s="140"/>
      <c r="BQ63" s="140"/>
      <c r="BR63" s="140"/>
      <c r="BS63" s="140"/>
      <c r="BT63" s="140"/>
      <c r="BU63" s="140"/>
      <c r="BV63" s="140"/>
      <c r="BW63" s="140"/>
      <c r="BX63" s="149"/>
      <c r="BY63" s="149"/>
      <c r="BZ63" s="140"/>
      <c r="CA63" s="140"/>
      <c r="CB63" s="140"/>
      <c r="CC63" s="140"/>
      <c r="CD63" s="140"/>
      <c r="CE63" s="140"/>
      <c r="CF63" s="149"/>
      <c r="CG63" s="140"/>
      <c r="CH63" s="140"/>
      <c r="CI63" s="179"/>
      <c r="CJ63" s="150"/>
      <c r="CK63" s="150"/>
      <c r="CL63" s="158"/>
      <c r="CM63" s="140"/>
      <c r="CN63" s="149"/>
      <c r="CO63" s="149"/>
      <c r="CP63" s="149"/>
      <c r="CQ63" s="158"/>
      <c r="CR63" s="150"/>
      <c r="CS63" s="150"/>
      <c r="CT63" s="150"/>
      <c r="CU63" s="150"/>
      <c r="CV63" s="150"/>
      <c r="CW63" s="150"/>
      <c r="CX63" s="150"/>
      <c r="CY63" s="150"/>
      <c r="CZ63" s="150"/>
      <c r="DA63" s="150"/>
      <c r="DB63" s="150"/>
      <c r="DC63" s="150"/>
      <c r="DD63" s="150"/>
    </row>
    <row r="64" spans="1:109" ht="15.75" customHeight="1">
      <c r="A64" s="150" t="s">
        <v>9</v>
      </c>
      <c r="C64" s="150"/>
      <c r="E64" s="150"/>
      <c r="F64" s="150"/>
      <c r="G64" s="150"/>
      <c r="H64" s="150"/>
      <c r="I64" s="150"/>
      <c r="N64" s="150"/>
      <c r="O64" s="150"/>
      <c r="P64" s="150"/>
      <c r="Q64" s="150"/>
      <c r="R64" s="150"/>
      <c r="S64" s="150"/>
      <c r="T64" s="150"/>
      <c r="U64" s="150"/>
      <c r="V64" s="140"/>
      <c r="W64" s="150"/>
      <c r="X64" s="150"/>
      <c r="Y64" s="150"/>
      <c r="Z64" s="140"/>
      <c r="AA64" s="150"/>
      <c r="AB64" s="150"/>
      <c r="AC64" s="150"/>
      <c r="AD64" s="150"/>
      <c r="AE64" s="150"/>
      <c r="AF64" s="150"/>
      <c r="AG64" s="150"/>
      <c r="AH64" s="150"/>
      <c r="AI64" s="150"/>
      <c r="AJ64" s="150"/>
    </row>
    <row r="65" spans="1:104" ht="15.75" customHeight="1">
      <c r="C65" s="150"/>
      <c r="D65" s="150"/>
      <c r="E65" s="150"/>
      <c r="F65" s="150"/>
      <c r="G65" s="150"/>
      <c r="H65" s="150"/>
      <c r="I65" s="150"/>
      <c r="J65" s="150" t="s">
        <v>9834</v>
      </c>
      <c r="K65" s="139" t="s">
        <v>9835</v>
      </c>
      <c r="L65" s="139" t="s">
        <v>9836</v>
      </c>
      <c r="M65" s="150" t="s">
        <v>9837</v>
      </c>
      <c r="N65" s="150" t="s">
        <v>9838</v>
      </c>
      <c r="O65" s="150" t="s">
        <v>9839</v>
      </c>
      <c r="P65" s="150" t="s">
        <v>9840</v>
      </c>
      <c r="Q65" s="177" t="s">
        <v>9841</v>
      </c>
      <c r="R65" s="150" t="s">
        <v>9842</v>
      </c>
      <c r="S65" s="150" t="s">
        <v>9843</v>
      </c>
      <c r="T65" s="150" t="s">
        <v>9844</v>
      </c>
      <c r="U65" s="150" t="s">
        <v>9845</v>
      </c>
      <c r="V65" s="150" t="s">
        <v>9846</v>
      </c>
      <c r="W65" s="150" t="s">
        <v>9847</v>
      </c>
      <c r="X65" s="150" t="s">
        <v>9848</v>
      </c>
      <c r="Y65" s="150" t="s">
        <v>9849</v>
      </c>
      <c r="Z65" s="150"/>
      <c r="AA65" s="150"/>
      <c r="AB65" s="150"/>
      <c r="AC65" s="150"/>
      <c r="AE65" s="150"/>
      <c r="AG65" s="150"/>
      <c r="AH65" s="150"/>
      <c r="AI65" s="150"/>
      <c r="AJ65" s="150"/>
      <c r="AK65" s="150"/>
      <c r="AL65" s="150"/>
      <c r="AM65" s="150"/>
      <c r="AN65" s="150"/>
      <c r="AO65" s="150"/>
      <c r="AP65" s="150"/>
      <c r="AQ65" s="150"/>
      <c r="AR65" s="150"/>
      <c r="AS65" s="150"/>
      <c r="AT65" s="150"/>
    </row>
    <row r="66" spans="1:104" ht="15.75" customHeight="1">
      <c r="A66" s="150">
        <v>1025</v>
      </c>
      <c r="B66" s="152" t="s">
        <v>644</v>
      </c>
      <c r="C66" s="150" t="s">
        <v>9850</v>
      </c>
      <c r="D66" s="150" t="s">
        <v>6174</v>
      </c>
      <c r="E66" s="180"/>
      <c r="F66" s="150" t="s">
        <v>9851</v>
      </c>
      <c r="G66" s="150" t="s">
        <v>8827</v>
      </c>
      <c r="H66" s="150" t="s">
        <v>9852</v>
      </c>
      <c r="I66" s="150" t="s">
        <v>8827</v>
      </c>
      <c r="J66" s="150">
        <v>1</v>
      </c>
      <c r="K66" s="139">
        <v>1</v>
      </c>
      <c r="L66" s="139">
        <v>8</v>
      </c>
      <c r="M66" s="150">
        <v>750</v>
      </c>
      <c r="N66" s="150">
        <v>1</v>
      </c>
      <c r="O66" s="150">
        <v>1</v>
      </c>
      <c r="P66" s="150">
        <v>1</v>
      </c>
      <c r="Q66" s="150">
        <v>1</v>
      </c>
      <c r="R66" s="150">
        <v>1</v>
      </c>
      <c r="S66" s="150">
        <v>20</v>
      </c>
      <c r="T66" s="150">
        <v>54</v>
      </c>
      <c r="U66" s="150">
        <v>25</v>
      </c>
      <c r="V66" s="150">
        <v>78</v>
      </c>
      <c r="W66" s="158">
        <v>483432</v>
      </c>
      <c r="X66" s="150">
        <v>44000</v>
      </c>
      <c r="Y66" s="150">
        <v>79500</v>
      </c>
      <c r="Z66" s="150"/>
      <c r="AA66" s="150"/>
      <c r="AB66" s="150"/>
      <c r="AC66" s="150"/>
      <c r="AE66" s="150"/>
      <c r="AG66" s="150"/>
      <c r="AH66" s="150"/>
      <c r="AI66" s="150"/>
      <c r="AJ66" s="150"/>
      <c r="AK66" s="150"/>
      <c r="AL66" s="150"/>
      <c r="AM66" s="150"/>
      <c r="AN66" s="150"/>
      <c r="AO66" s="150"/>
      <c r="AP66" s="150"/>
      <c r="AQ66" s="150"/>
      <c r="AR66" s="150"/>
      <c r="AS66" s="150"/>
      <c r="AT66" s="150"/>
    </row>
    <row r="67" spans="1:104" ht="15.75" customHeight="1">
      <c r="A67" s="150" t="s">
        <v>9</v>
      </c>
      <c r="C67" s="150"/>
      <c r="D67" s="150"/>
      <c r="E67" s="150"/>
      <c r="F67" s="150"/>
      <c r="G67" s="150"/>
      <c r="H67" s="150"/>
      <c r="I67" s="150"/>
      <c r="J67" s="150"/>
      <c r="K67" s="150" t="s">
        <v>9079</v>
      </c>
      <c r="L67" s="139" t="s">
        <v>9853</v>
      </c>
      <c r="M67" s="150" t="s">
        <v>9854</v>
      </c>
      <c r="N67" s="150" t="s">
        <v>9855</v>
      </c>
      <c r="O67" s="150"/>
      <c r="P67" s="150"/>
      <c r="Q67" s="150" t="s">
        <v>9856</v>
      </c>
      <c r="R67" s="150" t="s">
        <v>9857</v>
      </c>
      <c r="S67" s="150" t="s">
        <v>9858</v>
      </c>
      <c r="T67" s="150"/>
      <c r="V67" s="150"/>
      <c r="W67" s="150"/>
      <c r="X67" s="150"/>
      <c r="Y67" s="150"/>
      <c r="Z67" s="150"/>
      <c r="AA67" s="150"/>
      <c r="AB67" s="150"/>
      <c r="AC67" s="150"/>
      <c r="AD67" s="150"/>
      <c r="AE67" s="150"/>
      <c r="AF67" s="150"/>
      <c r="AG67" s="150"/>
      <c r="AH67" s="150"/>
      <c r="AI67" s="150"/>
      <c r="AJ67" s="150"/>
      <c r="AK67" s="150"/>
    </row>
    <row r="68" spans="1:104">
      <c r="A68" s="150"/>
      <c r="B68" s="150"/>
      <c r="C68" s="150"/>
      <c r="D68" s="150"/>
      <c r="E68" s="150"/>
      <c r="F68" s="150"/>
      <c r="G68" s="150"/>
      <c r="H68" s="150"/>
      <c r="I68" s="150"/>
      <c r="J68" s="140" t="s">
        <v>9713</v>
      </c>
      <c r="K68" s="140" t="s">
        <v>9713</v>
      </c>
      <c r="L68" s="140" t="s">
        <v>9713</v>
      </c>
      <c r="M68" s="140" t="s">
        <v>9713</v>
      </c>
      <c r="N68" s="140" t="s">
        <v>9713</v>
      </c>
      <c r="O68" s="140" t="s">
        <v>9714</v>
      </c>
      <c r="P68" s="140" t="s">
        <v>9714</v>
      </c>
      <c r="Q68" s="140" t="s">
        <v>9715</v>
      </c>
      <c r="R68" s="140" t="s">
        <v>9715</v>
      </c>
      <c r="S68" s="140" t="s">
        <v>9716</v>
      </c>
      <c r="T68" s="140" t="s">
        <v>9717</v>
      </c>
      <c r="U68" s="140" t="s">
        <v>9718</v>
      </c>
      <c r="V68" s="140" t="s">
        <v>9718</v>
      </c>
      <c r="W68" s="140" t="s">
        <v>9718</v>
      </c>
      <c r="X68" s="140" t="s">
        <v>9718</v>
      </c>
      <c r="Y68" s="140" t="s">
        <v>9718</v>
      </c>
      <c r="Z68" s="140" t="s">
        <v>9719</v>
      </c>
      <c r="AA68" s="140" t="s">
        <v>9719</v>
      </c>
      <c r="AB68" s="140" t="s">
        <v>9720</v>
      </c>
      <c r="AC68" s="140" t="s">
        <v>9720</v>
      </c>
      <c r="AD68" s="140" t="s">
        <v>9720</v>
      </c>
      <c r="AE68" s="140" t="s">
        <v>9721</v>
      </c>
      <c r="AF68" s="140" t="s">
        <v>9721</v>
      </c>
      <c r="AG68" s="140" t="s">
        <v>9721</v>
      </c>
      <c r="AH68" s="140" t="s">
        <v>9721</v>
      </c>
      <c r="AI68" s="140" t="s">
        <v>9721</v>
      </c>
      <c r="AJ68" s="140" t="s">
        <v>9722</v>
      </c>
      <c r="AK68" s="140" t="s">
        <v>9723</v>
      </c>
      <c r="AL68" s="140" t="s">
        <v>9723</v>
      </c>
      <c r="AM68" s="140" t="s">
        <v>9723</v>
      </c>
      <c r="AN68" s="140" t="s">
        <v>9723</v>
      </c>
      <c r="AO68" s="140" t="s">
        <v>9723</v>
      </c>
      <c r="AP68" s="140" t="s">
        <v>9724</v>
      </c>
      <c r="AQ68" s="140" t="s">
        <v>9724</v>
      </c>
      <c r="AR68" s="140" t="s">
        <v>9724</v>
      </c>
      <c r="AS68" s="140" t="s">
        <v>9724</v>
      </c>
      <c r="AT68" s="140" t="s">
        <v>9724</v>
      </c>
      <c r="AU68" s="140" t="s">
        <v>9725</v>
      </c>
      <c r="AV68" s="140" t="s">
        <v>9725</v>
      </c>
      <c r="AW68" s="140" t="s">
        <v>9725</v>
      </c>
      <c r="AX68" s="140" t="s">
        <v>9725</v>
      </c>
      <c r="AY68" s="140" t="s">
        <v>9726</v>
      </c>
      <c r="AZ68" s="140" t="s">
        <v>9726</v>
      </c>
      <c r="BA68" s="140" t="s">
        <v>9726</v>
      </c>
      <c r="BB68" s="140" t="s">
        <v>9726</v>
      </c>
      <c r="BC68" s="140" t="s">
        <v>9727</v>
      </c>
      <c r="BD68" s="140" t="s">
        <v>9727</v>
      </c>
      <c r="BE68" s="140" t="s">
        <v>9727</v>
      </c>
      <c r="BF68" s="140" t="s">
        <v>9728</v>
      </c>
      <c r="BG68" s="140" t="s">
        <v>9728</v>
      </c>
      <c r="BH68" s="140" t="s">
        <v>9728</v>
      </c>
      <c r="BI68" s="140" t="s">
        <v>9729</v>
      </c>
      <c r="BJ68" s="140" t="s">
        <v>9730</v>
      </c>
      <c r="BK68" s="140" t="s">
        <v>9729</v>
      </c>
      <c r="BL68" s="140" t="s">
        <v>9731</v>
      </c>
      <c r="BM68" s="140" t="s">
        <v>9731</v>
      </c>
      <c r="BN68" s="140" t="s">
        <v>9731</v>
      </c>
      <c r="BO68" s="140" t="s">
        <v>9732</v>
      </c>
      <c r="BP68" s="140" t="s">
        <v>9732</v>
      </c>
      <c r="BQ68" s="140" t="s">
        <v>9733</v>
      </c>
      <c r="BR68" s="140" t="s">
        <v>9733</v>
      </c>
      <c r="BS68" s="140" t="s">
        <v>9733</v>
      </c>
      <c r="BT68" s="140" t="s">
        <v>9733</v>
      </c>
      <c r="BU68" s="140" t="s">
        <v>9734</v>
      </c>
      <c r="BV68" s="140" t="s">
        <v>9734</v>
      </c>
      <c r="BW68" s="140" t="s">
        <v>9735</v>
      </c>
      <c r="BX68" s="140" t="s">
        <v>9736</v>
      </c>
      <c r="BY68" s="140" t="s">
        <v>9736</v>
      </c>
      <c r="BZ68" s="140" t="s">
        <v>9736</v>
      </c>
      <c r="CA68" s="140" t="s">
        <v>9737</v>
      </c>
      <c r="CB68" s="140" t="s">
        <v>9737</v>
      </c>
      <c r="CC68" s="140" t="s">
        <v>9737</v>
      </c>
      <c r="CD68" s="140" t="s">
        <v>9738</v>
      </c>
      <c r="CE68" s="140" t="s">
        <v>9738</v>
      </c>
      <c r="CF68" s="140" t="s">
        <v>9738</v>
      </c>
      <c r="CG68" s="140" t="s">
        <v>9738</v>
      </c>
      <c r="CH68" s="140" t="s">
        <v>9738</v>
      </c>
      <c r="CI68" s="140" t="s">
        <v>9739</v>
      </c>
      <c r="CJ68" s="140" t="s">
        <v>9739</v>
      </c>
      <c r="CK68" s="140" t="s">
        <v>9739</v>
      </c>
      <c r="CL68" s="140" t="s">
        <v>9739</v>
      </c>
      <c r="CM68" s="140" t="s">
        <v>9739</v>
      </c>
      <c r="CN68" s="140" t="s">
        <v>9740</v>
      </c>
      <c r="CO68" s="140" t="s">
        <v>9741</v>
      </c>
      <c r="CP68" s="140" t="s">
        <v>9741</v>
      </c>
      <c r="CQ68" s="140" t="s">
        <v>9742</v>
      </c>
      <c r="CR68" s="140" t="s">
        <v>9743</v>
      </c>
      <c r="CS68" s="140" t="s">
        <v>9744</v>
      </c>
      <c r="CT68" s="140" t="s">
        <v>9745</v>
      </c>
      <c r="CU68" s="140" t="s">
        <v>9746</v>
      </c>
      <c r="CV68" s="140" t="s">
        <v>9747</v>
      </c>
      <c r="CW68" s="140" t="s">
        <v>9748</v>
      </c>
      <c r="CX68" s="140" t="s">
        <v>9749</v>
      </c>
      <c r="CY68" s="140" t="s">
        <v>9750</v>
      </c>
      <c r="CZ68" s="140" t="s">
        <v>9751</v>
      </c>
    </row>
    <row r="69" spans="1:104">
      <c r="A69" s="171">
        <v>1027</v>
      </c>
      <c r="B69" s="140" t="s">
        <v>644</v>
      </c>
      <c r="C69" s="140" t="s">
        <v>9752</v>
      </c>
      <c r="D69" s="140" t="s">
        <v>9753</v>
      </c>
      <c r="E69" s="140">
        <v>2013</v>
      </c>
      <c r="F69" s="140" t="s">
        <v>9754</v>
      </c>
      <c r="G69" s="172" t="s">
        <v>9755</v>
      </c>
      <c r="H69" s="172" t="s">
        <v>9755</v>
      </c>
      <c r="I69" s="172" t="s">
        <v>9755</v>
      </c>
      <c r="J69" s="149">
        <v>1131</v>
      </c>
      <c r="K69" s="149">
        <v>54839</v>
      </c>
      <c r="L69" s="149">
        <v>50405</v>
      </c>
      <c r="M69" s="149">
        <v>1268</v>
      </c>
      <c r="N69" s="149">
        <v>12878</v>
      </c>
      <c r="O69" s="149">
        <v>3250</v>
      </c>
      <c r="P69" s="149">
        <v>5750</v>
      </c>
      <c r="Q69" s="140">
        <v>100</v>
      </c>
      <c r="R69" s="140">
        <v>100</v>
      </c>
      <c r="S69" s="149">
        <v>15000</v>
      </c>
      <c r="T69" s="149">
        <v>15010</v>
      </c>
      <c r="U69" s="149">
        <v>3997</v>
      </c>
      <c r="V69" s="149">
        <v>2200</v>
      </c>
      <c r="W69" s="149">
        <v>5000</v>
      </c>
      <c r="X69" s="149">
        <v>9600</v>
      </c>
      <c r="Y69" s="140">
        <v>800</v>
      </c>
      <c r="Z69" s="149">
        <v>6002</v>
      </c>
      <c r="AA69" s="149">
        <v>24000</v>
      </c>
      <c r="AB69" s="149">
        <v>68363</v>
      </c>
      <c r="AC69" s="149">
        <v>11637</v>
      </c>
      <c r="AD69" s="149">
        <v>31600</v>
      </c>
      <c r="AE69" s="149">
        <v>1800</v>
      </c>
      <c r="AF69" s="149">
        <v>2400</v>
      </c>
      <c r="AG69" s="171">
        <v>600</v>
      </c>
      <c r="AH69" s="149">
        <v>2400</v>
      </c>
      <c r="AI69" s="149">
        <v>2400</v>
      </c>
      <c r="AJ69" s="149">
        <v>1750</v>
      </c>
      <c r="AK69" s="149">
        <v>2582</v>
      </c>
      <c r="AL69" s="149">
        <v>5219</v>
      </c>
      <c r="AM69" s="149">
        <v>1453</v>
      </c>
      <c r="AN69" s="149">
        <v>1800</v>
      </c>
      <c r="AO69" s="149">
        <v>1990</v>
      </c>
      <c r="AP69" s="149">
        <v>3002</v>
      </c>
      <c r="AQ69" s="149">
        <v>7514</v>
      </c>
      <c r="AR69" s="149">
        <v>1837</v>
      </c>
      <c r="AS69" s="149">
        <v>1800</v>
      </c>
      <c r="AT69" s="149">
        <v>1260</v>
      </c>
      <c r="AU69" s="140">
        <v>910</v>
      </c>
      <c r="AV69" s="140">
        <v>521</v>
      </c>
      <c r="AW69" s="149">
        <v>1392</v>
      </c>
      <c r="AX69" s="140">
        <v>751</v>
      </c>
      <c r="AY69" s="140">
        <v>700</v>
      </c>
      <c r="AZ69" s="140">
        <v>340</v>
      </c>
      <c r="BA69" s="149">
        <v>4625</v>
      </c>
      <c r="BB69" s="140">
        <v>458</v>
      </c>
      <c r="BC69" s="149">
        <v>20139</v>
      </c>
      <c r="BD69" s="149">
        <v>3984</v>
      </c>
      <c r="BE69" s="149">
        <v>3184</v>
      </c>
      <c r="BF69" s="149">
        <v>6017</v>
      </c>
      <c r="BG69" s="149">
        <v>8534</v>
      </c>
      <c r="BH69" s="149">
        <v>23570</v>
      </c>
      <c r="BI69" s="149">
        <v>1400</v>
      </c>
      <c r="BJ69" s="149">
        <v>2000</v>
      </c>
      <c r="BK69" s="149">
        <v>2500</v>
      </c>
      <c r="BL69" s="149">
        <v>4000</v>
      </c>
      <c r="BM69" s="149">
        <v>4000</v>
      </c>
      <c r="BN69" s="149">
        <v>1000</v>
      </c>
      <c r="BO69" s="149">
        <v>3000</v>
      </c>
      <c r="BP69" s="140">
        <v>300</v>
      </c>
      <c r="BQ69" s="140">
        <v>900</v>
      </c>
      <c r="BR69" s="149">
        <v>1470</v>
      </c>
      <c r="BS69" s="149">
        <v>1600</v>
      </c>
      <c r="BT69" s="140">
        <v>989</v>
      </c>
      <c r="BU69" s="149">
        <v>3000</v>
      </c>
      <c r="BV69" s="140">
        <v>250</v>
      </c>
      <c r="BW69" s="149">
        <v>1200</v>
      </c>
      <c r="BX69" s="140">
        <v>186</v>
      </c>
      <c r="BY69" s="149">
        <v>1503</v>
      </c>
      <c r="BZ69" s="149">
        <v>1960</v>
      </c>
      <c r="CA69" s="140">
        <v>44</v>
      </c>
      <c r="CB69" s="140">
        <v>297</v>
      </c>
      <c r="CC69" s="140">
        <v>410</v>
      </c>
      <c r="CD69" s="149">
        <v>5040</v>
      </c>
      <c r="CE69" s="149">
        <v>38940</v>
      </c>
      <c r="CF69" s="149">
        <v>7350</v>
      </c>
      <c r="CG69" s="149">
        <v>66280</v>
      </c>
      <c r="CH69" s="149">
        <v>52520</v>
      </c>
      <c r="CI69" s="140">
        <v>168</v>
      </c>
      <c r="CJ69" s="149">
        <v>1398</v>
      </c>
      <c r="CK69" s="140">
        <v>345</v>
      </c>
      <c r="CL69" s="149">
        <v>2737</v>
      </c>
      <c r="CM69" s="149">
        <v>1784</v>
      </c>
      <c r="CN69" s="140">
        <v>300</v>
      </c>
      <c r="CO69" s="140">
        <v>160</v>
      </c>
      <c r="CP69" s="140">
        <v>125</v>
      </c>
      <c r="CQ69" s="140">
        <v>40</v>
      </c>
      <c r="CR69" s="140">
        <v>1</v>
      </c>
      <c r="CS69" s="149">
        <v>14392</v>
      </c>
      <c r="CT69" s="149">
        <v>6365</v>
      </c>
      <c r="CU69" s="149">
        <v>39051</v>
      </c>
      <c r="CV69" s="140">
        <v>50</v>
      </c>
      <c r="CW69" s="140">
        <v>81</v>
      </c>
      <c r="CX69" s="149">
        <v>60112</v>
      </c>
      <c r="CY69" s="149">
        <v>7971</v>
      </c>
      <c r="CZ69" s="149">
        <v>6199999</v>
      </c>
    </row>
    <row r="70" spans="1:104">
      <c r="A70" s="171" t="s">
        <v>9</v>
      </c>
      <c r="B70" s="150"/>
      <c r="C70" s="140"/>
      <c r="D70" s="150"/>
      <c r="E70" s="150"/>
      <c r="F70" s="150"/>
      <c r="G70" s="150"/>
      <c r="H70" s="150"/>
      <c r="I70" s="150"/>
      <c r="J70" s="173" t="s">
        <v>9756</v>
      </c>
      <c r="K70" s="173" t="s">
        <v>9757</v>
      </c>
      <c r="L70" s="173" t="s">
        <v>9758</v>
      </c>
      <c r="M70" s="173" t="s">
        <v>9759</v>
      </c>
      <c r="N70" s="173" t="s">
        <v>8402</v>
      </c>
      <c r="O70" s="173" t="s">
        <v>9757</v>
      </c>
      <c r="P70" s="173" t="s">
        <v>9758</v>
      </c>
      <c r="Q70" s="173" t="s">
        <v>9757</v>
      </c>
      <c r="R70" s="140" t="s">
        <v>9758</v>
      </c>
      <c r="S70" s="140" t="s">
        <v>9758</v>
      </c>
      <c r="T70" s="140" t="s">
        <v>8402</v>
      </c>
      <c r="U70" s="140" t="s">
        <v>9757</v>
      </c>
      <c r="V70" s="140" t="s">
        <v>9759</v>
      </c>
      <c r="W70" s="140" t="s">
        <v>9758</v>
      </c>
      <c r="X70" s="140" t="s">
        <v>8402</v>
      </c>
      <c r="Y70" s="140" t="s">
        <v>9756</v>
      </c>
      <c r="Z70" s="140" t="s">
        <v>9757</v>
      </c>
      <c r="AA70" s="140" t="s">
        <v>9758</v>
      </c>
      <c r="AB70" s="140" t="s">
        <v>9756</v>
      </c>
      <c r="AC70" s="140" t="s">
        <v>9759</v>
      </c>
      <c r="AD70" s="140" t="s">
        <v>9757</v>
      </c>
      <c r="AE70" s="140" t="s">
        <v>9756</v>
      </c>
      <c r="AF70" s="140" t="s">
        <v>9757</v>
      </c>
      <c r="AG70" s="174" t="s">
        <v>9759</v>
      </c>
      <c r="AH70" s="175" t="s">
        <v>9758</v>
      </c>
      <c r="AI70" s="175" t="s">
        <v>8402</v>
      </c>
      <c r="AJ70" s="175" t="s">
        <v>9758</v>
      </c>
      <c r="AK70" s="140" t="s">
        <v>9759</v>
      </c>
      <c r="AL70" s="140" t="s">
        <v>9758</v>
      </c>
      <c r="AM70" s="140" t="s">
        <v>8402</v>
      </c>
      <c r="AN70" s="140" t="s">
        <v>9756</v>
      </c>
      <c r="AO70" s="140" t="s">
        <v>9757</v>
      </c>
      <c r="AP70" s="140" t="s">
        <v>9759</v>
      </c>
      <c r="AQ70" s="140" t="s">
        <v>9758</v>
      </c>
      <c r="AR70" s="140" t="s">
        <v>8402</v>
      </c>
      <c r="AS70" s="140" t="s">
        <v>9756</v>
      </c>
      <c r="AT70" s="140" t="s">
        <v>9757</v>
      </c>
      <c r="AU70" s="140" t="s">
        <v>8402</v>
      </c>
      <c r="AV70" s="140" t="s">
        <v>9759</v>
      </c>
      <c r="AW70" s="140" t="s">
        <v>9757</v>
      </c>
      <c r="AX70" s="140" t="s">
        <v>9758</v>
      </c>
      <c r="AY70" s="140" t="s">
        <v>8402</v>
      </c>
      <c r="AZ70" s="140" t="s">
        <v>9759</v>
      </c>
      <c r="BA70" s="140" t="s">
        <v>9757</v>
      </c>
      <c r="BB70" s="140" t="s">
        <v>9758</v>
      </c>
      <c r="BC70" s="140" t="s">
        <v>9758</v>
      </c>
      <c r="BD70" s="140" t="s">
        <v>8402</v>
      </c>
      <c r="BE70" s="140" t="s">
        <v>9757</v>
      </c>
      <c r="BF70" s="140" t="s">
        <v>9757</v>
      </c>
      <c r="BG70" s="140" t="s">
        <v>9758</v>
      </c>
      <c r="BH70" s="140" t="s">
        <v>8402</v>
      </c>
      <c r="BI70" s="140" t="s">
        <v>9756</v>
      </c>
      <c r="BJ70" s="140" t="s">
        <v>9756</v>
      </c>
      <c r="BK70" s="140" t="s">
        <v>9759</v>
      </c>
      <c r="BL70" s="140" t="s">
        <v>9757</v>
      </c>
      <c r="BM70" s="140" t="s">
        <v>9758</v>
      </c>
      <c r="BN70" s="140" t="s">
        <v>8402</v>
      </c>
      <c r="BO70" s="140" t="s">
        <v>9756</v>
      </c>
      <c r="BP70" s="140" t="s">
        <v>9758</v>
      </c>
      <c r="BQ70" s="140" t="s">
        <v>8402</v>
      </c>
      <c r="BR70" s="140" t="s">
        <v>9756</v>
      </c>
      <c r="BS70" s="140" t="s">
        <v>9758</v>
      </c>
      <c r="BT70" s="140" t="s">
        <v>9757</v>
      </c>
      <c r="BU70" s="140" t="s">
        <v>9758</v>
      </c>
      <c r="BV70" s="140" t="s">
        <v>9757</v>
      </c>
      <c r="BW70" s="140" t="s">
        <v>9758</v>
      </c>
      <c r="BX70" s="149" t="s">
        <v>9756</v>
      </c>
      <c r="BY70" s="140" t="s">
        <v>9758</v>
      </c>
      <c r="BZ70" s="140" t="s">
        <v>9757</v>
      </c>
      <c r="CA70" s="149" t="s">
        <v>9756</v>
      </c>
      <c r="CB70" s="140" t="s">
        <v>9758</v>
      </c>
      <c r="CC70" s="140" t="s">
        <v>9757</v>
      </c>
      <c r="CD70" s="140" t="s">
        <v>9756</v>
      </c>
      <c r="CE70" s="140" t="s">
        <v>8402</v>
      </c>
      <c r="CF70" s="140" t="s">
        <v>9759</v>
      </c>
      <c r="CG70" s="140" t="s">
        <v>9757</v>
      </c>
      <c r="CH70" s="140" t="s">
        <v>9758</v>
      </c>
      <c r="CI70" s="140" t="s">
        <v>9756</v>
      </c>
      <c r="CJ70" s="140" t="s">
        <v>8402</v>
      </c>
      <c r="CK70" s="140" t="s">
        <v>9759</v>
      </c>
      <c r="CL70" s="140" t="s">
        <v>9757</v>
      </c>
      <c r="CM70" s="140" t="s">
        <v>9758</v>
      </c>
      <c r="CN70" s="140" t="s">
        <v>9758</v>
      </c>
      <c r="CO70" s="140" t="s">
        <v>9757</v>
      </c>
      <c r="CP70" s="140" t="s">
        <v>9758</v>
      </c>
      <c r="CQ70" s="140" t="s">
        <v>9758</v>
      </c>
      <c r="CR70" s="140"/>
      <c r="CS70" s="140"/>
      <c r="CT70" s="140"/>
      <c r="CU70" s="150"/>
      <c r="CV70" s="150"/>
      <c r="CW70" s="150"/>
      <c r="CX70" s="140"/>
      <c r="CY70" s="150"/>
      <c r="CZ70" s="150"/>
    </row>
    <row r="71" spans="1:104">
      <c r="J71" s="140" t="s">
        <v>7148</v>
      </c>
    </row>
    <row r="72" spans="1:104">
      <c r="A72" s="140">
        <v>1028</v>
      </c>
      <c r="B72" s="140" t="s">
        <v>644</v>
      </c>
      <c r="C72" s="140" t="s">
        <v>8828</v>
      </c>
      <c r="D72" s="140" t="s">
        <v>6174</v>
      </c>
      <c r="I72" s="140" t="s">
        <v>8829</v>
      </c>
      <c r="J72" s="149">
        <v>487735</v>
      </c>
    </row>
    <row r="73" spans="1:104">
      <c r="A73" s="139" t="s">
        <v>9</v>
      </c>
    </row>
    <row r="74" spans="1:104">
      <c r="A74" s="171"/>
      <c r="B74" s="150"/>
      <c r="C74" s="150"/>
      <c r="D74" s="150"/>
      <c r="E74" s="150"/>
      <c r="F74" s="150"/>
      <c r="G74" s="150"/>
      <c r="H74" s="150"/>
      <c r="I74" s="150"/>
      <c r="J74" s="173" t="s">
        <v>9760</v>
      </c>
      <c r="K74" s="173" t="s">
        <v>9761</v>
      </c>
      <c r="L74" s="173" t="s">
        <v>9762</v>
      </c>
      <c r="M74" s="173" t="s">
        <v>9763</v>
      </c>
      <c r="N74" s="173" t="s">
        <v>9764</v>
      </c>
      <c r="O74" s="173" t="s">
        <v>9765</v>
      </c>
      <c r="P74" s="173" t="s">
        <v>9766</v>
      </c>
      <c r="Q74" s="173" t="s">
        <v>9767</v>
      </c>
      <c r="R74" s="140" t="s">
        <v>9768</v>
      </c>
      <c r="S74" s="140" t="s">
        <v>9769</v>
      </c>
      <c r="T74" s="140" t="s">
        <v>9770</v>
      </c>
      <c r="U74" s="140" t="s">
        <v>9771</v>
      </c>
      <c r="V74" s="140" t="s">
        <v>9772</v>
      </c>
      <c r="W74" s="140" t="s">
        <v>9773</v>
      </c>
      <c r="X74" s="140" t="s">
        <v>9774</v>
      </c>
      <c r="Y74" s="140" t="s">
        <v>9775</v>
      </c>
      <c r="Z74" s="140" t="s">
        <v>9776</v>
      </c>
      <c r="AA74" s="140" t="s">
        <v>9777</v>
      </c>
      <c r="AB74" s="173" t="s">
        <v>9778</v>
      </c>
      <c r="AC74" s="140" t="s">
        <v>9779</v>
      </c>
      <c r="AD74" s="140" t="s">
        <v>9780</v>
      </c>
      <c r="AE74" s="140" t="s">
        <v>9781</v>
      </c>
      <c r="AF74" s="140" t="s">
        <v>9782</v>
      </c>
      <c r="AG74" s="140" t="s">
        <v>9783</v>
      </c>
      <c r="AH74" s="140" t="s">
        <v>9784</v>
      </c>
      <c r="AI74" s="140" t="s">
        <v>9785</v>
      </c>
      <c r="AJ74" s="140" t="s">
        <v>9786</v>
      </c>
      <c r="AK74" s="140" t="s">
        <v>9787</v>
      </c>
      <c r="AL74" s="140" t="s">
        <v>9788</v>
      </c>
      <c r="AM74" s="140" t="s">
        <v>9789</v>
      </c>
      <c r="AN74" s="140" t="s">
        <v>9790</v>
      </c>
      <c r="AO74" s="140" t="s">
        <v>9791</v>
      </c>
      <c r="AP74" s="140" t="s">
        <v>9791</v>
      </c>
      <c r="AQ74" s="140" t="s">
        <v>9791</v>
      </c>
      <c r="AR74" s="140" t="s">
        <v>9791</v>
      </c>
      <c r="AS74" s="140" t="s">
        <v>9791</v>
      </c>
      <c r="AT74" s="140" t="s">
        <v>9791</v>
      </c>
      <c r="AU74" s="140" t="s">
        <v>9791</v>
      </c>
      <c r="AV74" s="140" t="s">
        <v>9791</v>
      </c>
      <c r="AW74" s="140" t="s">
        <v>9791</v>
      </c>
      <c r="AX74" s="140" t="s">
        <v>9791</v>
      </c>
      <c r="AY74" s="140" t="s">
        <v>9792</v>
      </c>
      <c r="AZ74" s="140" t="s">
        <v>9792</v>
      </c>
      <c r="BA74" s="140" t="s">
        <v>9792</v>
      </c>
      <c r="BB74" s="140" t="s">
        <v>9792</v>
      </c>
      <c r="BC74" s="140" t="s">
        <v>9792</v>
      </c>
      <c r="BD74" s="140" t="s">
        <v>9792</v>
      </c>
      <c r="BE74" s="140" t="s">
        <v>9792</v>
      </c>
      <c r="BF74" s="140" t="s">
        <v>9792</v>
      </c>
      <c r="BG74" s="140" t="s">
        <v>9792</v>
      </c>
      <c r="BH74" s="140" t="s">
        <v>9793</v>
      </c>
      <c r="BI74" s="140" t="s">
        <v>9793</v>
      </c>
      <c r="BJ74" s="140" t="s">
        <v>9793</v>
      </c>
      <c r="BK74" s="140" t="s">
        <v>9793</v>
      </c>
      <c r="BL74" s="140" t="s">
        <v>9793</v>
      </c>
      <c r="BM74" s="140" t="s">
        <v>9794</v>
      </c>
      <c r="BN74" s="140" t="s">
        <v>9794</v>
      </c>
      <c r="BO74" s="140" t="s">
        <v>9794</v>
      </c>
      <c r="BP74" s="140" t="s">
        <v>9794</v>
      </c>
      <c r="BQ74" s="140" t="s">
        <v>9795</v>
      </c>
      <c r="BR74" s="140" t="s">
        <v>9795</v>
      </c>
      <c r="BS74" s="140" t="s">
        <v>9795</v>
      </c>
      <c r="BT74" s="140" t="s">
        <v>9796</v>
      </c>
      <c r="BU74" s="140" t="s">
        <v>9797</v>
      </c>
      <c r="BV74" s="150"/>
      <c r="BW74" s="150"/>
      <c r="BX74" s="150"/>
      <c r="BY74" s="150"/>
      <c r="BZ74" s="150"/>
      <c r="CA74" s="150"/>
      <c r="CB74" s="150"/>
      <c r="CC74" s="150"/>
      <c r="CD74" s="150"/>
      <c r="CE74" s="150"/>
      <c r="CF74" s="150"/>
      <c r="CG74" s="150"/>
      <c r="CH74" s="150"/>
      <c r="CI74" s="150"/>
      <c r="CJ74" s="150"/>
      <c r="CK74" s="150"/>
      <c r="CL74" s="150"/>
      <c r="CM74" s="150"/>
      <c r="CN74" s="150"/>
      <c r="CO74" s="150"/>
      <c r="CP74" s="150"/>
      <c r="CQ74" s="150"/>
      <c r="CR74" s="150"/>
      <c r="CS74" s="140"/>
      <c r="CT74" s="150"/>
      <c r="CU74" s="150"/>
      <c r="CV74" s="150"/>
      <c r="CW74" s="150"/>
      <c r="CX74" s="150"/>
      <c r="CY74" s="150"/>
      <c r="CZ74" s="140"/>
    </row>
    <row r="75" spans="1:104">
      <c r="A75" s="171">
        <v>1029</v>
      </c>
      <c r="B75" s="173" t="s">
        <v>689</v>
      </c>
      <c r="C75" s="140" t="s">
        <v>9798</v>
      </c>
      <c r="D75" s="140" t="s">
        <v>19</v>
      </c>
      <c r="E75" s="140">
        <v>2014</v>
      </c>
      <c r="F75" s="172" t="s">
        <v>9799</v>
      </c>
      <c r="G75" s="140" t="s">
        <v>9800</v>
      </c>
      <c r="H75" s="140" t="s">
        <v>9800</v>
      </c>
      <c r="I75" s="140"/>
      <c r="J75" s="140">
        <v>534</v>
      </c>
      <c r="K75" s="140">
        <v>598</v>
      </c>
      <c r="L75" s="140">
        <v>265</v>
      </c>
      <c r="M75" s="140">
        <v>34.799999999999997</v>
      </c>
      <c r="N75" s="149">
        <v>5541</v>
      </c>
      <c r="O75" s="140">
        <v>174</v>
      </c>
      <c r="P75" s="149">
        <v>184640</v>
      </c>
      <c r="Q75" s="140">
        <v>44</v>
      </c>
      <c r="R75" s="172">
        <v>6</v>
      </c>
      <c r="S75" s="172">
        <v>100</v>
      </c>
      <c r="T75" s="140">
        <v>100</v>
      </c>
      <c r="U75" s="140">
        <v>100</v>
      </c>
      <c r="V75" s="140">
        <v>50</v>
      </c>
      <c r="W75" s="140">
        <v>5</v>
      </c>
      <c r="X75" s="140">
        <v>140</v>
      </c>
      <c r="Y75" s="140">
        <v>10</v>
      </c>
      <c r="Z75" s="140">
        <v>6</v>
      </c>
      <c r="AA75" s="140">
        <v>16</v>
      </c>
      <c r="AB75" s="140">
        <v>8</v>
      </c>
      <c r="AC75" s="140">
        <v>13</v>
      </c>
      <c r="AD75" s="140">
        <v>2</v>
      </c>
      <c r="AE75" s="140">
        <v>761</v>
      </c>
      <c r="AF75" s="140">
        <v>60</v>
      </c>
      <c r="AG75" s="140">
        <v>146</v>
      </c>
      <c r="AH75" s="140">
        <v>30</v>
      </c>
      <c r="AI75" s="140">
        <v>30</v>
      </c>
      <c r="AJ75" s="140">
        <v>30</v>
      </c>
      <c r="AK75" s="140">
        <v>18</v>
      </c>
      <c r="AL75" s="140">
        <v>30</v>
      </c>
      <c r="AM75" s="140">
        <v>80</v>
      </c>
      <c r="AN75" s="140">
        <v>80</v>
      </c>
      <c r="AO75" s="140">
        <v>5</v>
      </c>
      <c r="AP75" s="140">
        <v>6</v>
      </c>
      <c r="AQ75" s="140">
        <v>6</v>
      </c>
      <c r="AR75" s="140">
        <v>9</v>
      </c>
      <c r="AS75" s="140">
        <v>3</v>
      </c>
      <c r="AT75" s="140">
        <v>7</v>
      </c>
      <c r="AU75" s="140">
        <v>2</v>
      </c>
      <c r="AV75" s="140">
        <v>2</v>
      </c>
      <c r="AW75" s="140">
        <v>3</v>
      </c>
      <c r="AX75" s="140">
        <v>2</v>
      </c>
      <c r="AY75" s="140">
        <v>3</v>
      </c>
      <c r="AZ75" s="140">
        <v>2</v>
      </c>
      <c r="BA75" s="140">
        <v>2</v>
      </c>
      <c r="BB75" s="140">
        <v>2</v>
      </c>
      <c r="BC75" s="140">
        <v>4</v>
      </c>
      <c r="BD75" s="140">
        <v>7</v>
      </c>
      <c r="BE75" s="140">
        <v>1</v>
      </c>
      <c r="BF75" s="140">
        <v>4</v>
      </c>
      <c r="BG75" s="140">
        <v>4</v>
      </c>
      <c r="BH75" s="140">
        <v>2</v>
      </c>
      <c r="BI75" s="140">
        <v>3</v>
      </c>
      <c r="BJ75" s="140">
        <v>1</v>
      </c>
      <c r="BK75" s="140">
        <v>3</v>
      </c>
      <c r="BL75" s="140">
        <v>1</v>
      </c>
      <c r="BM75" s="140">
        <v>4</v>
      </c>
      <c r="BN75" s="140">
        <v>1</v>
      </c>
      <c r="BO75" s="140">
        <v>1</v>
      </c>
      <c r="BP75" s="140">
        <v>2</v>
      </c>
      <c r="BQ75" s="140">
        <v>7</v>
      </c>
      <c r="BR75" s="140">
        <v>6</v>
      </c>
      <c r="BS75" s="140">
        <v>2</v>
      </c>
      <c r="BT75" s="176">
        <v>6116</v>
      </c>
      <c r="BU75" s="149">
        <v>4970000</v>
      </c>
      <c r="BV75" s="150"/>
      <c r="BW75" s="150"/>
      <c r="BX75" s="150"/>
      <c r="BY75" s="150"/>
      <c r="BZ75" s="150"/>
      <c r="CA75" s="150"/>
      <c r="CB75" s="150"/>
      <c r="CC75" s="150"/>
      <c r="CD75" s="150"/>
      <c r="CE75" s="150"/>
      <c r="CF75" s="150"/>
      <c r="CG75" s="150"/>
      <c r="CH75" s="150"/>
      <c r="CI75" s="150"/>
      <c r="CJ75" s="150"/>
      <c r="CK75" s="150"/>
      <c r="CL75" s="150"/>
      <c r="CM75" s="150"/>
      <c r="CN75" s="150"/>
      <c r="CO75" s="150"/>
      <c r="CP75" s="150"/>
      <c r="CQ75" s="150"/>
      <c r="CR75" s="150"/>
      <c r="CS75" s="140"/>
      <c r="CT75" s="150"/>
      <c r="CU75" s="150"/>
      <c r="CV75" s="150"/>
      <c r="CW75" s="150"/>
      <c r="CX75" s="150"/>
      <c r="CY75" s="150"/>
      <c r="CZ75" s="150"/>
    </row>
    <row r="76" spans="1:104">
      <c r="A76" s="171" t="s">
        <v>9</v>
      </c>
      <c r="B76" s="173"/>
      <c r="C76" s="140"/>
      <c r="D76" s="140"/>
      <c r="E76" s="140"/>
      <c r="F76" s="172"/>
      <c r="G76" s="140"/>
      <c r="H76" s="140"/>
      <c r="I76" s="140"/>
      <c r="J76" s="140"/>
      <c r="K76" s="140"/>
      <c r="L76" s="140"/>
      <c r="M76" s="140"/>
      <c r="N76" s="140"/>
      <c r="O76" s="140"/>
      <c r="P76" s="140"/>
      <c r="Q76" s="140"/>
      <c r="R76" s="172"/>
      <c r="S76" s="172"/>
      <c r="T76" s="140"/>
      <c r="U76" s="140"/>
      <c r="V76" s="140"/>
      <c r="W76" s="140"/>
      <c r="X76" s="140"/>
      <c r="Y76" s="150"/>
      <c r="Z76" s="150"/>
      <c r="AA76" s="150"/>
      <c r="AB76" s="150"/>
      <c r="AC76" s="150"/>
      <c r="AD76" s="150"/>
      <c r="AE76" s="150"/>
      <c r="AF76" s="150"/>
      <c r="AG76" s="150"/>
      <c r="AH76" s="150"/>
      <c r="AI76" s="150"/>
      <c r="AJ76" s="150"/>
      <c r="AK76" s="150"/>
      <c r="AL76" s="150"/>
      <c r="AM76" s="150"/>
      <c r="AN76" s="150"/>
      <c r="AO76" s="140" t="s">
        <v>9801</v>
      </c>
      <c r="AP76" s="140" t="s">
        <v>9802</v>
      </c>
      <c r="AQ76" s="140" t="s">
        <v>9803</v>
      </c>
      <c r="AR76" s="140" t="s">
        <v>9804</v>
      </c>
      <c r="AS76" s="140" t="s">
        <v>9805</v>
      </c>
      <c r="AT76" s="140" t="s">
        <v>9806</v>
      </c>
      <c r="AU76" s="140" t="s">
        <v>9807</v>
      </c>
      <c r="AV76" s="140" t="s">
        <v>9808</v>
      </c>
      <c r="AW76" s="140" t="s">
        <v>9809</v>
      </c>
      <c r="AX76" s="140" t="s">
        <v>9759</v>
      </c>
      <c r="AY76" s="140" t="s">
        <v>9801</v>
      </c>
      <c r="AZ76" s="140" t="s">
        <v>9802</v>
      </c>
      <c r="BA76" s="140" t="s">
        <v>9805</v>
      </c>
      <c r="BB76" s="140" t="s">
        <v>9810</v>
      </c>
      <c r="BC76" s="140" t="s">
        <v>9806</v>
      </c>
      <c r="BD76" s="140" t="s">
        <v>9811</v>
      </c>
      <c r="BE76" s="140" t="s">
        <v>9807</v>
      </c>
      <c r="BF76" s="140" t="s">
        <v>9808</v>
      </c>
      <c r="BG76" s="140" t="s">
        <v>9812</v>
      </c>
      <c r="BH76" s="140" t="s">
        <v>9802</v>
      </c>
      <c r="BI76" s="140" t="s">
        <v>9804</v>
      </c>
      <c r="BJ76" s="140" t="s">
        <v>9805</v>
      </c>
      <c r="BK76" s="140" t="s">
        <v>9810</v>
      </c>
      <c r="BL76" s="140" t="s">
        <v>9807</v>
      </c>
      <c r="BM76" s="140" t="s">
        <v>9804</v>
      </c>
      <c r="BN76" s="140" t="s">
        <v>9806</v>
      </c>
      <c r="BO76" s="140" t="s">
        <v>9808</v>
      </c>
      <c r="BP76" s="140" t="s">
        <v>9813</v>
      </c>
      <c r="BQ76" s="140" t="s">
        <v>9803</v>
      </c>
      <c r="BR76" s="140" t="s">
        <v>9804</v>
      </c>
      <c r="BS76" s="140" t="s">
        <v>9811</v>
      </c>
      <c r="BT76" s="150"/>
      <c r="BU76" s="150"/>
      <c r="BV76" s="150"/>
      <c r="BW76" s="150"/>
      <c r="BX76" s="150"/>
      <c r="BY76" s="150"/>
      <c r="BZ76" s="150"/>
      <c r="CA76" s="150"/>
      <c r="CB76" s="150"/>
      <c r="CC76" s="150"/>
      <c r="CD76" s="150"/>
      <c r="CE76" s="150"/>
      <c r="CF76" s="150"/>
      <c r="CG76" s="150"/>
      <c r="CH76" s="150"/>
      <c r="CI76" s="150"/>
      <c r="CJ76" s="150"/>
      <c r="CK76" s="150"/>
      <c r="CL76" s="150"/>
      <c r="CM76" s="150"/>
      <c r="CN76" s="150"/>
      <c r="CO76" s="150"/>
      <c r="CP76" s="150"/>
      <c r="CQ76" s="150"/>
      <c r="CR76" s="150"/>
      <c r="CS76" s="140"/>
      <c r="CT76" s="150"/>
      <c r="CU76" s="150"/>
      <c r="CV76" s="150"/>
      <c r="CW76" s="150"/>
      <c r="CX76" s="150"/>
      <c r="CY76" s="150"/>
      <c r="CZ76" s="150"/>
    </row>
    <row r="77" spans="1:104" s="134" customFormat="1">
      <c r="F77" s="136"/>
      <c r="J77" s="134" t="s">
        <v>9900</v>
      </c>
      <c r="K77" s="134" t="s">
        <v>9901</v>
      </c>
    </row>
    <row r="78" spans="1:104" s="134" customFormat="1">
      <c r="A78" s="134">
        <v>1030</v>
      </c>
      <c r="B78" s="134" t="s">
        <v>9902</v>
      </c>
      <c r="C78" s="134" t="s">
        <v>9903</v>
      </c>
      <c r="D78" s="134" t="s">
        <v>9683</v>
      </c>
      <c r="F78" s="134" t="s">
        <v>9904</v>
      </c>
      <c r="I78" s="134" t="s">
        <v>9905</v>
      </c>
      <c r="J78" s="134">
        <v>1882</v>
      </c>
      <c r="K78" s="134">
        <v>34312</v>
      </c>
    </row>
    <row r="79" spans="1:104" s="134" customFormat="1">
      <c r="A79" s="133" t="s">
        <v>9</v>
      </c>
      <c r="F79" s="136"/>
    </row>
    <row r="80" spans="1:104">
      <c r="J80" s="140" t="s">
        <v>8830</v>
      </c>
      <c r="K80" s="140" t="s">
        <v>8831</v>
      </c>
      <c r="L80" s="140" t="s">
        <v>8832</v>
      </c>
    </row>
    <row r="81" spans="1:33">
      <c r="A81" s="140">
        <v>1031</v>
      </c>
      <c r="B81" s="140" t="s">
        <v>689</v>
      </c>
      <c r="C81" s="140" t="s">
        <v>8833</v>
      </c>
      <c r="D81" s="140" t="s">
        <v>6794</v>
      </c>
      <c r="F81" s="157" t="s">
        <v>8834</v>
      </c>
      <c r="I81" s="140" t="s">
        <v>8835</v>
      </c>
      <c r="J81" s="149">
        <v>33500</v>
      </c>
      <c r="K81" s="149">
        <v>95479</v>
      </c>
      <c r="L81" s="149">
        <v>6987</v>
      </c>
    </row>
    <row r="82" spans="1:33">
      <c r="A82" s="139" t="s">
        <v>9</v>
      </c>
    </row>
    <row r="83" spans="1:33" s="134" customFormat="1">
      <c r="F83" s="136"/>
      <c r="J83" s="134" t="s">
        <v>9906</v>
      </c>
      <c r="K83" s="134" t="s">
        <v>9907</v>
      </c>
      <c r="L83" s="134" t="s">
        <v>9908</v>
      </c>
      <c r="M83" s="134" t="s">
        <v>9909</v>
      </c>
      <c r="N83" s="134" t="s">
        <v>9910</v>
      </c>
      <c r="O83" s="134" t="s">
        <v>9911</v>
      </c>
      <c r="P83" s="134" t="s">
        <v>9912</v>
      </c>
      <c r="Q83" s="134" t="s">
        <v>9913</v>
      </c>
      <c r="R83" s="134" t="s">
        <v>9914</v>
      </c>
      <c r="S83" s="134" t="s">
        <v>9915</v>
      </c>
      <c r="T83" s="134" t="s">
        <v>9916</v>
      </c>
      <c r="U83" s="134" t="s">
        <v>9917</v>
      </c>
      <c r="V83" s="134" t="s">
        <v>9918</v>
      </c>
      <c r="W83" s="134" t="s">
        <v>9919</v>
      </c>
      <c r="X83" s="134" t="s">
        <v>9920</v>
      </c>
      <c r="Y83" s="134" t="s">
        <v>9921</v>
      </c>
      <c r="Z83" s="134" t="s">
        <v>9922</v>
      </c>
      <c r="AA83" s="134" t="s">
        <v>9923</v>
      </c>
      <c r="AB83" s="134" t="s">
        <v>9924</v>
      </c>
      <c r="AC83" s="134" t="s">
        <v>9925</v>
      </c>
      <c r="AD83" s="134" t="s">
        <v>9926</v>
      </c>
      <c r="AE83" s="134" t="s">
        <v>9927</v>
      </c>
      <c r="AF83" s="134" t="s">
        <v>9928</v>
      </c>
      <c r="AG83" s="134" t="s">
        <v>9929</v>
      </c>
    </row>
    <row r="84" spans="1:33" s="134" customFormat="1">
      <c r="A84" s="134">
        <v>1032</v>
      </c>
      <c r="B84" s="134" t="s">
        <v>760</v>
      </c>
      <c r="C84" s="134" t="s">
        <v>9930</v>
      </c>
      <c r="D84" s="134" t="s">
        <v>664</v>
      </c>
      <c r="F84" s="136" t="s">
        <v>9931</v>
      </c>
      <c r="G84" s="134" t="s">
        <v>9932</v>
      </c>
      <c r="H84" s="134" t="s">
        <v>9932</v>
      </c>
      <c r="I84" s="134" t="s">
        <v>9933</v>
      </c>
      <c r="J84" s="134">
        <v>372</v>
      </c>
      <c r="K84" s="134">
        <v>1</v>
      </c>
      <c r="L84" s="134">
        <v>13</v>
      </c>
      <c r="M84" s="134">
        <v>1</v>
      </c>
      <c r="N84" s="134">
        <v>1</v>
      </c>
      <c r="O84" s="134">
        <v>1</v>
      </c>
      <c r="P84" s="134">
        <v>1</v>
      </c>
      <c r="Q84" s="134">
        <v>200</v>
      </c>
      <c r="R84" s="134">
        <v>3000</v>
      </c>
      <c r="S84" s="134">
        <v>500</v>
      </c>
      <c r="T84" s="134">
        <v>60</v>
      </c>
      <c r="U84" s="134">
        <v>12</v>
      </c>
      <c r="V84" s="134">
        <v>1</v>
      </c>
      <c r="W84" s="134">
        <v>4</v>
      </c>
      <c r="X84" s="134">
        <v>1</v>
      </c>
      <c r="Y84" s="134">
        <v>80</v>
      </c>
      <c r="Z84" s="134">
        <v>300</v>
      </c>
      <c r="AA84" s="134">
        <v>1</v>
      </c>
      <c r="AB84" s="134">
        <v>13</v>
      </c>
      <c r="AC84" s="134">
        <v>54040</v>
      </c>
      <c r="AD84" s="134">
        <v>15140</v>
      </c>
      <c r="AE84" s="134">
        <v>333410</v>
      </c>
      <c r="AF84" s="134">
        <v>455175</v>
      </c>
      <c r="AG84" s="134">
        <v>61346</v>
      </c>
    </row>
    <row r="85" spans="1:33" s="134" customFormat="1">
      <c r="A85" s="133" t="s">
        <v>9</v>
      </c>
      <c r="F85" s="136"/>
      <c r="Z85" s="134" t="s">
        <v>9934</v>
      </c>
    </row>
    <row r="86" spans="1:33" ht="15.75" customHeight="1">
      <c r="J86" s="139" t="s">
        <v>8923</v>
      </c>
      <c r="K86" s="139" t="s">
        <v>8924</v>
      </c>
      <c r="L86" s="139" t="s">
        <v>8925</v>
      </c>
      <c r="M86" s="139" t="s">
        <v>8926</v>
      </c>
      <c r="N86" s="139" t="s">
        <v>8927</v>
      </c>
      <c r="O86" s="139" t="s">
        <v>8928</v>
      </c>
      <c r="P86" s="139" t="s">
        <v>8929</v>
      </c>
      <c r="Q86" s="139" t="s">
        <v>8930</v>
      </c>
      <c r="R86" s="139" t="s">
        <v>8931</v>
      </c>
      <c r="S86" s="139" t="s">
        <v>768</v>
      </c>
      <c r="T86" s="139" t="s">
        <v>8932</v>
      </c>
      <c r="U86" s="139" t="s">
        <v>8933</v>
      </c>
    </row>
    <row r="87" spans="1:33" ht="15.75" customHeight="1">
      <c r="A87" s="139">
        <v>1033</v>
      </c>
      <c r="B87" s="139" t="s">
        <v>8552</v>
      </c>
      <c r="C87" s="139" t="s">
        <v>8934</v>
      </c>
      <c r="D87" s="139" t="s">
        <v>8935</v>
      </c>
      <c r="E87" s="139">
        <v>2016</v>
      </c>
      <c r="F87" s="139" t="s">
        <v>8936</v>
      </c>
      <c r="G87" s="139" t="s">
        <v>8937</v>
      </c>
      <c r="I87" s="139" t="s">
        <v>8937</v>
      </c>
      <c r="J87" s="139">
        <v>1</v>
      </c>
      <c r="K87" s="139">
        <v>1369</v>
      </c>
      <c r="L87" s="139">
        <v>1382</v>
      </c>
      <c r="M87" s="139">
        <v>123631</v>
      </c>
      <c r="N87" s="139">
        <v>26908</v>
      </c>
      <c r="O87" s="139">
        <v>176973</v>
      </c>
      <c r="P87" s="139">
        <v>81800</v>
      </c>
      <c r="Q87" s="139">
        <v>95058</v>
      </c>
      <c r="R87" s="139">
        <v>164</v>
      </c>
      <c r="S87" s="139">
        <v>397031</v>
      </c>
      <c r="T87" s="139">
        <v>110254</v>
      </c>
      <c r="U87" s="139">
        <v>100</v>
      </c>
    </row>
    <row r="88" spans="1:33" ht="15.75" customHeight="1">
      <c r="A88" s="140" t="s">
        <v>9</v>
      </c>
    </row>
    <row r="89" spans="1:33" s="140" customFormat="1">
      <c r="J89" s="140" t="s">
        <v>9191</v>
      </c>
      <c r="K89" s="140" t="s">
        <v>9192</v>
      </c>
      <c r="L89" s="140" t="s">
        <v>9193</v>
      </c>
      <c r="M89" s="140" t="s">
        <v>9194</v>
      </c>
      <c r="N89" s="140" t="s">
        <v>9195</v>
      </c>
      <c r="O89" s="140" t="s">
        <v>9196</v>
      </c>
      <c r="P89" s="140" t="s">
        <v>9197</v>
      </c>
      <c r="Q89" s="140" t="s">
        <v>9198</v>
      </c>
      <c r="R89" s="140" t="s">
        <v>9199</v>
      </c>
      <c r="S89" s="140" t="s">
        <v>9200</v>
      </c>
      <c r="T89" s="140" t="s">
        <v>9201</v>
      </c>
      <c r="U89" s="140" t="s">
        <v>9202</v>
      </c>
      <c r="V89" s="140" t="s">
        <v>10</v>
      </c>
    </row>
    <row r="90" spans="1:33" s="140" customFormat="1">
      <c r="A90" s="140">
        <v>1034</v>
      </c>
      <c r="B90" s="140" t="s">
        <v>689</v>
      </c>
      <c r="C90" s="140" t="s">
        <v>9203</v>
      </c>
      <c r="D90" s="140" t="s">
        <v>9204</v>
      </c>
      <c r="E90" s="140">
        <v>2012</v>
      </c>
      <c r="F90" s="140" t="s">
        <v>9205</v>
      </c>
      <c r="G90" s="140" t="s">
        <v>9206</v>
      </c>
      <c r="I90" s="140" t="s">
        <v>9207</v>
      </c>
      <c r="J90" s="140">
        <v>1</v>
      </c>
      <c r="K90" s="140">
        <v>1</v>
      </c>
      <c r="L90" s="140">
        <v>1</v>
      </c>
      <c r="M90" s="140">
        <v>1</v>
      </c>
      <c r="N90" s="140">
        <v>1</v>
      </c>
      <c r="O90" s="140">
        <v>1</v>
      </c>
      <c r="P90" s="140">
        <v>1</v>
      </c>
      <c r="Q90" s="140">
        <v>1</v>
      </c>
      <c r="R90" s="140">
        <v>80</v>
      </c>
      <c r="S90" s="140">
        <v>76</v>
      </c>
      <c r="T90" s="140">
        <v>1</v>
      </c>
      <c r="U90" s="149">
        <v>12122</v>
      </c>
      <c r="V90" s="158">
        <v>67792</v>
      </c>
    </row>
    <row r="91" spans="1:33" s="140" customFormat="1">
      <c r="A91" s="140" t="s">
        <v>9</v>
      </c>
    </row>
    <row r="92" spans="1:33" s="140" customFormat="1">
      <c r="A92" s="199"/>
      <c r="J92" s="140" t="s">
        <v>9208</v>
      </c>
      <c r="K92" s="140" t="s">
        <v>9209</v>
      </c>
      <c r="L92" s="140" t="s">
        <v>9210</v>
      </c>
      <c r="M92" s="140" t="s">
        <v>9211</v>
      </c>
      <c r="N92" s="140" t="s">
        <v>10</v>
      </c>
      <c r="V92" s="149"/>
    </row>
    <row r="93" spans="1:33" s="140" customFormat="1">
      <c r="A93" s="200">
        <v>1035</v>
      </c>
      <c r="B93" s="140" t="s">
        <v>9212</v>
      </c>
      <c r="C93" s="140" t="s">
        <v>9213</v>
      </c>
      <c r="D93" s="140" t="s">
        <v>5665</v>
      </c>
      <c r="E93" s="140">
        <v>2011</v>
      </c>
      <c r="F93" s="140" t="s">
        <v>9214</v>
      </c>
      <c r="G93" s="140" t="s">
        <v>9215</v>
      </c>
      <c r="I93" s="140" t="s">
        <v>9215</v>
      </c>
      <c r="J93" s="140">
        <v>1</v>
      </c>
      <c r="K93" s="140">
        <v>1</v>
      </c>
      <c r="L93" s="140">
        <v>1</v>
      </c>
      <c r="M93" s="140">
        <v>1</v>
      </c>
      <c r="N93" s="149">
        <v>1850962</v>
      </c>
    </row>
    <row r="94" spans="1:33" s="140" customFormat="1">
      <c r="A94" s="200" t="s">
        <v>9</v>
      </c>
    </row>
    <row r="95" spans="1:33" s="140" customFormat="1">
      <c r="A95" s="200"/>
      <c r="J95" s="140" t="s">
        <v>9216</v>
      </c>
      <c r="K95" s="140" t="s">
        <v>9217</v>
      </c>
      <c r="L95" s="140" t="s">
        <v>9218</v>
      </c>
      <c r="M95" s="140" t="s">
        <v>9219</v>
      </c>
      <c r="N95" s="140" t="s">
        <v>9220</v>
      </c>
      <c r="O95" s="140" t="s">
        <v>9221</v>
      </c>
      <c r="P95" s="140" t="s">
        <v>9222</v>
      </c>
      <c r="Q95" s="140" t="s">
        <v>9223</v>
      </c>
      <c r="R95" s="140" t="s">
        <v>9224</v>
      </c>
      <c r="S95" s="140" t="s">
        <v>10</v>
      </c>
    </row>
    <row r="96" spans="1:33" s="140" customFormat="1">
      <c r="A96" s="200">
        <v>1035</v>
      </c>
      <c r="B96" s="140" t="s">
        <v>689</v>
      </c>
      <c r="C96" s="140" t="s">
        <v>9225</v>
      </c>
      <c r="D96" s="140" t="s">
        <v>7839</v>
      </c>
      <c r="E96" s="140">
        <v>2011</v>
      </c>
      <c r="F96" s="140" t="s">
        <v>9226</v>
      </c>
      <c r="G96" s="140" t="s">
        <v>9215</v>
      </c>
      <c r="I96" s="140" t="s">
        <v>9215</v>
      </c>
      <c r="J96" s="140">
        <v>1</v>
      </c>
      <c r="K96" s="140">
        <v>1</v>
      </c>
      <c r="L96" s="140">
        <v>1</v>
      </c>
      <c r="M96" s="140">
        <v>1</v>
      </c>
      <c r="N96" s="140">
        <v>1</v>
      </c>
      <c r="O96" s="140">
        <v>1</v>
      </c>
      <c r="P96" s="140">
        <v>1</v>
      </c>
      <c r="Q96" s="140">
        <v>1</v>
      </c>
      <c r="R96" s="140">
        <v>1</v>
      </c>
      <c r="S96" s="149">
        <v>1176470</v>
      </c>
    </row>
    <row r="97" spans="1:21" s="140" customFormat="1">
      <c r="A97" s="200" t="s">
        <v>9</v>
      </c>
    </row>
    <row r="98" spans="1:21" s="140" customFormat="1">
      <c r="A98" s="200"/>
      <c r="J98" s="140" t="s">
        <v>9227</v>
      </c>
      <c r="K98" s="140" t="s">
        <v>9228</v>
      </c>
      <c r="L98" s="140" t="s">
        <v>9229</v>
      </c>
      <c r="M98" s="140" t="s">
        <v>9230</v>
      </c>
      <c r="N98" s="140" t="s">
        <v>9231</v>
      </c>
      <c r="O98" s="140" t="s">
        <v>9232</v>
      </c>
      <c r="P98" s="140" t="s">
        <v>9233</v>
      </c>
      <c r="Q98" s="140" t="s">
        <v>9234</v>
      </c>
      <c r="R98" s="140" t="s">
        <v>9235</v>
      </c>
      <c r="S98" s="140" t="s">
        <v>9236</v>
      </c>
      <c r="T98" s="140" t="s">
        <v>9237</v>
      </c>
      <c r="U98" s="140" t="s">
        <v>10</v>
      </c>
    </row>
    <row r="99" spans="1:21" s="140" customFormat="1">
      <c r="A99" s="200">
        <v>1035</v>
      </c>
      <c r="B99" s="140" t="s">
        <v>9212</v>
      </c>
      <c r="C99" s="140" t="s">
        <v>9238</v>
      </c>
      <c r="D99" s="140" t="s">
        <v>9239</v>
      </c>
      <c r="E99" s="140">
        <v>2011</v>
      </c>
      <c r="F99" s="140" t="s">
        <v>9240</v>
      </c>
      <c r="G99" s="140" t="s">
        <v>9215</v>
      </c>
      <c r="I99" s="140" t="s">
        <v>9215</v>
      </c>
      <c r="J99" s="140">
        <v>1</v>
      </c>
      <c r="K99" s="140">
        <v>1</v>
      </c>
      <c r="L99" s="140">
        <v>1</v>
      </c>
      <c r="M99" s="140">
        <v>1</v>
      </c>
      <c r="N99" s="140">
        <v>1</v>
      </c>
      <c r="O99" s="140">
        <v>1</v>
      </c>
      <c r="P99" s="140">
        <v>1</v>
      </c>
      <c r="Q99" s="140">
        <v>1</v>
      </c>
      <c r="R99" s="140">
        <v>1</v>
      </c>
      <c r="S99" s="140">
        <v>1</v>
      </c>
      <c r="T99" s="140">
        <v>1</v>
      </c>
      <c r="U99" s="140">
        <v>847210</v>
      </c>
    </row>
    <row r="100" spans="1:21" s="140" customFormat="1">
      <c r="A100" s="200" t="s">
        <v>9</v>
      </c>
    </row>
    <row r="101" spans="1:21" s="140" customFormat="1">
      <c r="A101" s="200"/>
      <c r="J101" s="140" t="s">
        <v>9241</v>
      </c>
      <c r="K101" s="140" t="s">
        <v>9242</v>
      </c>
      <c r="L101" s="140" t="s">
        <v>9243</v>
      </c>
      <c r="M101" s="140" t="s">
        <v>9244</v>
      </c>
      <c r="N101" s="140" t="s">
        <v>9245</v>
      </c>
      <c r="O101" s="140" t="s">
        <v>9246</v>
      </c>
      <c r="P101" s="140" t="s">
        <v>10</v>
      </c>
    </row>
    <row r="102" spans="1:21" s="140" customFormat="1">
      <c r="A102" s="200">
        <v>1035</v>
      </c>
      <c r="B102" s="140" t="s">
        <v>9247</v>
      </c>
      <c r="C102" s="140" t="s">
        <v>9248</v>
      </c>
      <c r="D102" s="140" t="s">
        <v>7487</v>
      </c>
      <c r="E102" s="140">
        <v>2011</v>
      </c>
      <c r="F102" s="140" t="s">
        <v>9249</v>
      </c>
      <c r="G102" s="140" t="s">
        <v>9215</v>
      </c>
      <c r="I102" s="140" t="s">
        <v>9215</v>
      </c>
      <c r="J102" s="140">
        <v>1</v>
      </c>
      <c r="K102" s="140">
        <v>1</v>
      </c>
      <c r="L102" s="140">
        <v>1</v>
      </c>
      <c r="M102" s="140">
        <v>1</v>
      </c>
      <c r="N102" s="140">
        <v>1</v>
      </c>
      <c r="O102" s="140">
        <v>1</v>
      </c>
      <c r="P102" s="140">
        <v>699035</v>
      </c>
    </row>
    <row r="103" spans="1:21" s="140" customFormat="1">
      <c r="A103" s="200" t="s">
        <v>9</v>
      </c>
    </row>
    <row r="104" spans="1:21" s="140" customFormat="1">
      <c r="A104" s="200"/>
      <c r="J104" s="140" t="s">
        <v>9250</v>
      </c>
      <c r="K104" s="140" t="s">
        <v>9251</v>
      </c>
      <c r="L104" s="140" t="s">
        <v>9252</v>
      </c>
      <c r="M104" s="140" t="s">
        <v>9253</v>
      </c>
      <c r="N104" s="140" t="s">
        <v>9254</v>
      </c>
      <c r="O104" s="140" t="s">
        <v>9255</v>
      </c>
      <c r="P104" s="140" t="s">
        <v>9256</v>
      </c>
      <c r="Q104" s="140" t="s">
        <v>10</v>
      </c>
    </row>
    <row r="105" spans="1:21" s="140" customFormat="1">
      <c r="A105" s="200">
        <v>1035</v>
      </c>
      <c r="B105" s="140" t="s">
        <v>689</v>
      </c>
      <c r="C105" s="140" t="s">
        <v>9257</v>
      </c>
      <c r="D105" s="140" t="s">
        <v>5640</v>
      </c>
      <c r="E105" s="140">
        <v>2011</v>
      </c>
      <c r="F105" s="140" t="s">
        <v>9258</v>
      </c>
      <c r="G105" s="140" t="s">
        <v>9215</v>
      </c>
      <c r="I105" s="140" t="s">
        <v>9215</v>
      </c>
      <c r="J105" s="140">
        <v>1</v>
      </c>
      <c r="K105" s="140">
        <v>1</v>
      </c>
      <c r="L105" s="140">
        <v>1</v>
      </c>
      <c r="M105" s="140">
        <v>1</v>
      </c>
      <c r="N105" s="140">
        <v>1</v>
      </c>
      <c r="O105" s="140">
        <v>1</v>
      </c>
      <c r="P105" s="140">
        <v>1</v>
      </c>
      <c r="Q105" s="140">
        <v>125000</v>
      </c>
    </row>
    <row r="106" spans="1:21" s="140" customFormat="1">
      <c r="A106" s="200" t="s">
        <v>9</v>
      </c>
    </row>
    <row r="107" spans="1:21" s="140" customFormat="1">
      <c r="A107" s="200"/>
      <c r="J107" s="140" t="s">
        <v>9259</v>
      </c>
      <c r="K107" s="140" t="s">
        <v>9260</v>
      </c>
      <c r="L107" s="140" t="s">
        <v>10</v>
      </c>
    </row>
    <row r="108" spans="1:21" s="140" customFormat="1">
      <c r="A108" s="200">
        <v>1035</v>
      </c>
      <c r="B108" s="140" t="s">
        <v>689</v>
      </c>
      <c r="C108" s="140" t="s">
        <v>9261</v>
      </c>
      <c r="D108" s="140" t="s">
        <v>7839</v>
      </c>
      <c r="E108" s="140">
        <v>2011</v>
      </c>
      <c r="F108" s="140" t="s">
        <v>9262</v>
      </c>
      <c r="G108" s="140" t="s">
        <v>9215</v>
      </c>
      <c r="I108" s="140" t="s">
        <v>9215</v>
      </c>
      <c r="J108" s="140">
        <v>1</v>
      </c>
      <c r="K108" s="140">
        <v>1</v>
      </c>
      <c r="L108" s="140">
        <v>190476</v>
      </c>
    </row>
    <row r="109" spans="1:21" s="140" customFormat="1">
      <c r="A109" s="200" t="s">
        <v>9</v>
      </c>
    </row>
    <row r="110" spans="1:21" s="140" customFormat="1">
      <c r="A110" s="200"/>
      <c r="J110" s="140" t="s">
        <v>9263</v>
      </c>
      <c r="K110" s="140" t="s">
        <v>9264</v>
      </c>
      <c r="L110" s="140" t="s">
        <v>9265</v>
      </c>
      <c r="M110" s="140" t="s">
        <v>9266</v>
      </c>
      <c r="N110" s="140" t="s">
        <v>9267</v>
      </c>
      <c r="O110" s="140" t="s">
        <v>9268</v>
      </c>
      <c r="P110" s="140" t="s">
        <v>9269</v>
      </c>
      <c r="Q110" s="140" t="s">
        <v>10</v>
      </c>
      <c r="R110" s="140" t="s">
        <v>9202</v>
      </c>
    </row>
    <row r="111" spans="1:21" s="140" customFormat="1">
      <c r="A111" s="200">
        <v>1035</v>
      </c>
      <c r="B111" s="140" t="s">
        <v>689</v>
      </c>
      <c r="C111" s="140" t="s">
        <v>9270</v>
      </c>
      <c r="D111" s="140" t="s">
        <v>5910</v>
      </c>
      <c r="E111" s="140">
        <v>2014</v>
      </c>
      <c r="F111" s="140" t="s">
        <v>9271</v>
      </c>
      <c r="G111" s="140" t="s">
        <v>9215</v>
      </c>
      <c r="I111" s="140" t="s">
        <v>9272</v>
      </c>
      <c r="J111" s="140">
        <v>1</v>
      </c>
      <c r="K111" s="140">
        <v>1</v>
      </c>
      <c r="L111" s="140">
        <v>1</v>
      </c>
      <c r="M111" s="140">
        <v>1</v>
      </c>
      <c r="N111" s="140">
        <v>1</v>
      </c>
      <c r="O111" s="140">
        <v>1</v>
      </c>
      <c r="P111" s="140">
        <v>1</v>
      </c>
      <c r="Q111" s="149">
        <v>120000</v>
      </c>
      <c r="R111" s="149">
        <v>126104</v>
      </c>
    </row>
    <row r="112" spans="1:21" s="140" customFormat="1">
      <c r="A112" s="201" t="s">
        <v>9</v>
      </c>
    </row>
    <row r="113" spans="1:49" ht="15.75" customHeight="1">
      <c r="J113" s="139" t="s">
        <v>8938</v>
      </c>
      <c r="K113" s="139" t="s">
        <v>8939</v>
      </c>
      <c r="L113" s="139" t="s">
        <v>10</v>
      </c>
      <c r="M113" s="139" t="s">
        <v>8940</v>
      </c>
      <c r="N113" s="139" t="s">
        <v>8941</v>
      </c>
      <c r="O113" s="139" t="s">
        <v>8942</v>
      </c>
      <c r="P113" s="139" t="s">
        <v>8943</v>
      </c>
      <c r="Q113" s="139" t="s">
        <v>8944</v>
      </c>
      <c r="R113" s="139" t="s">
        <v>8945</v>
      </c>
      <c r="S113" s="139" t="s">
        <v>8946</v>
      </c>
      <c r="T113" s="139" t="s">
        <v>8947</v>
      </c>
    </row>
    <row r="114" spans="1:49" ht="15.75" customHeight="1">
      <c r="A114" s="139">
        <v>1036</v>
      </c>
      <c r="B114" s="139" t="s">
        <v>8552</v>
      </c>
      <c r="C114" s="139" t="s">
        <v>8948</v>
      </c>
      <c r="D114" s="139" t="s">
        <v>8949</v>
      </c>
      <c r="E114" s="139">
        <v>2013</v>
      </c>
      <c r="F114" s="139" t="s">
        <v>8950</v>
      </c>
      <c r="G114" s="139" t="s">
        <v>8951</v>
      </c>
      <c r="I114" s="139" t="s">
        <v>8951</v>
      </c>
      <c r="J114" s="139">
        <v>1</v>
      </c>
      <c r="K114" s="139">
        <v>1</v>
      </c>
      <c r="L114" s="139">
        <v>159600</v>
      </c>
      <c r="M114" s="139">
        <v>115091</v>
      </c>
      <c r="N114" s="139">
        <v>16533</v>
      </c>
      <c r="O114" s="139">
        <v>131624</v>
      </c>
      <c r="P114" s="139">
        <v>83600</v>
      </c>
      <c r="Q114" s="139">
        <v>76000</v>
      </c>
      <c r="R114" s="139">
        <v>70098</v>
      </c>
      <c r="S114" s="139">
        <v>61526</v>
      </c>
      <c r="T114" s="139">
        <v>100</v>
      </c>
    </row>
    <row r="115" spans="1:49" ht="15.75" customHeight="1">
      <c r="A115" s="140" t="s">
        <v>9</v>
      </c>
    </row>
    <row r="116" spans="1:49" ht="15.75" customHeight="1">
      <c r="J116" s="139" t="s">
        <v>8952</v>
      </c>
      <c r="K116" s="139" t="s">
        <v>8953</v>
      </c>
    </row>
    <row r="117" spans="1:49" ht="15.75" customHeight="1">
      <c r="A117" s="139">
        <v>1037</v>
      </c>
      <c r="B117" s="139" t="s">
        <v>8552</v>
      </c>
      <c r="C117" s="139" t="s">
        <v>8954</v>
      </c>
      <c r="D117" s="139" t="s">
        <v>8955</v>
      </c>
      <c r="E117" s="139">
        <v>2006</v>
      </c>
      <c r="G117" s="139" t="s">
        <v>8956</v>
      </c>
      <c r="I117" s="139" t="s">
        <v>8956</v>
      </c>
      <c r="J117" s="139">
        <v>1</v>
      </c>
      <c r="K117" s="139">
        <v>100</v>
      </c>
    </row>
    <row r="118" spans="1:49" ht="15.75" customHeight="1">
      <c r="A118" s="140" t="s">
        <v>9</v>
      </c>
    </row>
    <row r="119" spans="1:49" s="152" customFormat="1">
      <c r="AP119" s="139"/>
    </row>
    <row r="120" spans="1:49" s="152" customFormat="1">
      <c r="A120" s="152">
        <v>1039</v>
      </c>
      <c r="B120" s="152" t="s">
        <v>8552</v>
      </c>
      <c r="C120" s="152" t="s">
        <v>8553</v>
      </c>
      <c r="D120" s="152" t="s">
        <v>7839</v>
      </c>
      <c r="E120" s="152">
        <v>2012</v>
      </c>
      <c r="F120" s="152" t="s">
        <v>8554</v>
      </c>
      <c r="I120" s="152" t="s">
        <v>8555</v>
      </c>
      <c r="J120" s="151" t="s">
        <v>8556</v>
      </c>
      <c r="AP120" s="139"/>
    </row>
    <row r="121" spans="1:49" s="152" customFormat="1">
      <c r="A121" s="152" t="s">
        <v>9</v>
      </c>
      <c r="J121" s="152">
        <v>81</v>
      </c>
      <c r="AP121" s="139"/>
    </row>
    <row r="122" spans="1:49" s="140" customFormat="1">
      <c r="J122" s="140" t="s">
        <v>9273</v>
      </c>
      <c r="K122" s="140" t="s">
        <v>9274</v>
      </c>
      <c r="L122" s="140" t="s">
        <v>9275</v>
      </c>
      <c r="M122" s="140" t="s">
        <v>9276</v>
      </c>
      <c r="N122" s="140" t="s">
        <v>9277</v>
      </c>
      <c r="O122" s="140" t="s">
        <v>9278</v>
      </c>
    </row>
    <row r="123" spans="1:49" s="140" customFormat="1">
      <c r="A123" s="140">
        <v>1040</v>
      </c>
      <c r="B123" s="140" t="s">
        <v>1564</v>
      </c>
      <c r="C123" s="140" t="s">
        <v>9279</v>
      </c>
      <c r="D123" s="140" t="s">
        <v>235</v>
      </c>
      <c r="E123" s="140">
        <v>2016</v>
      </c>
      <c r="F123" s="140" t="s">
        <v>9280</v>
      </c>
      <c r="G123" s="140" t="s">
        <v>9281</v>
      </c>
      <c r="H123" s="140" t="s">
        <v>9281</v>
      </c>
      <c r="I123" s="140" t="s">
        <v>9281</v>
      </c>
      <c r="J123" s="140">
        <v>1</v>
      </c>
      <c r="K123" s="140">
        <v>1</v>
      </c>
      <c r="L123" s="149">
        <v>7000</v>
      </c>
      <c r="M123" s="140">
        <v>29.3</v>
      </c>
      <c r="N123" s="140">
        <v>22.2</v>
      </c>
      <c r="O123" s="140">
        <v>22.2</v>
      </c>
    </row>
    <row r="124" spans="1:49" s="140" customFormat="1">
      <c r="A124" s="140" t="s">
        <v>9</v>
      </c>
      <c r="C124" s="140" t="s">
        <v>9282</v>
      </c>
    </row>
    <row r="125" spans="1:49" s="140" customFormat="1">
      <c r="J125" s="140" t="s">
        <v>9283</v>
      </c>
      <c r="K125" s="140" t="s">
        <v>9284</v>
      </c>
      <c r="L125" s="140" t="s">
        <v>9285</v>
      </c>
      <c r="M125" s="140" t="s">
        <v>9286</v>
      </c>
      <c r="N125" s="140" t="s">
        <v>9287</v>
      </c>
      <c r="O125" s="140" t="s">
        <v>9288</v>
      </c>
      <c r="P125" s="140" t="s">
        <v>9289</v>
      </c>
      <c r="Q125" s="140" t="s">
        <v>9290</v>
      </c>
      <c r="R125" s="140" t="s">
        <v>9291</v>
      </c>
      <c r="S125" s="140" t="s">
        <v>9292</v>
      </c>
      <c r="T125" s="140" t="s">
        <v>9293</v>
      </c>
      <c r="U125" s="140" t="s">
        <v>9294</v>
      </c>
      <c r="V125" s="140" t="s">
        <v>9295</v>
      </c>
      <c r="W125" s="140" t="s">
        <v>9296</v>
      </c>
      <c r="X125" s="140" t="s">
        <v>9297</v>
      </c>
      <c r="Y125" s="140" t="s">
        <v>9298</v>
      </c>
      <c r="Z125" s="140" t="s">
        <v>9299</v>
      </c>
      <c r="AA125" s="140" t="s">
        <v>9300</v>
      </c>
      <c r="AB125" s="140" t="s">
        <v>9301</v>
      </c>
      <c r="AC125" s="140" t="s">
        <v>6345</v>
      </c>
      <c r="AD125" s="140" t="s">
        <v>9277</v>
      </c>
      <c r="AE125" s="140" t="s">
        <v>9302</v>
      </c>
    </row>
    <row r="126" spans="1:49" s="140" customFormat="1">
      <c r="A126" s="140">
        <v>1041</v>
      </c>
      <c r="B126" s="140" t="s">
        <v>1564</v>
      </c>
      <c r="C126" s="140" t="s">
        <v>9303</v>
      </c>
      <c r="D126" s="140" t="s">
        <v>1619</v>
      </c>
      <c r="E126" s="140">
        <v>2016</v>
      </c>
      <c r="F126" s="140" t="s">
        <v>9304</v>
      </c>
      <c r="G126" s="140" t="s">
        <v>9305</v>
      </c>
      <c r="H126" s="140" t="s">
        <v>9305</v>
      </c>
      <c r="I126" s="140" t="s">
        <v>9305</v>
      </c>
      <c r="J126" s="140">
        <v>1</v>
      </c>
      <c r="K126" s="140">
        <v>1</v>
      </c>
      <c r="L126" s="140">
        <v>1</v>
      </c>
      <c r="M126" s="140">
        <v>1</v>
      </c>
      <c r="N126" s="140">
        <v>238</v>
      </c>
      <c r="O126" s="140">
        <v>1</v>
      </c>
      <c r="P126" s="140">
        <v>1</v>
      </c>
      <c r="Q126" s="140">
        <v>18</v>
      </c>
      <c r="R126" s="140">
        <v>1</v>
      </c>
      <c r="S126" s="140" t="s">
        <v>9306</v>
      </c>
      <c r="T126" s="140">
        <v>230</v>
      </c>
      <c r="U126" s="140">
        <v>600</v>
      </c>
      <c r="V126" s="140">
        <v>2</v>
      </c>
      <c r="W126" s="140">
        <v>58</v>
      </c>
      <c r="X126" s="140">
        <v>28</v>
      </c>
      <c r="Y126" s="140">
        <v>1500</v>
      </c>
      <c r="Z126" s="140">
        <v>4</v>
      </c>
      <c r="AA126" s="140">
        <v>1804</v>
      </c>
      <c r="AB126" s="149">
        <v>57900</v>
      </c>
      <c r="AC126" s="140">
        <v>33</v>
      </c>
      <c r="AD126" s="140">
        <v>25</v>
      </c>
      <c r="AE126" s="140">
        <v>25</v>
      </c>
    </row>
    <row r="127" spans="1:49" s="140" customFormat="1">
      <c r="A127" s="140" t="s">
        <v>9</v>
      </c>
      <c r="C127" s="140" t="s">
        <v>9307</v>
      </c>
      <c r="Z127" s="140" t="s">
        <v>9308</v>
      </c>
    </row>
    <row r="128" spans="1:49">
      <c r="A128" s="150"/>
      <c r="B128" s="150"/>
      <c r="C128" s="150"/>
      <c r="D128" s="150"/>
      <c r="E128" s="150"/>
      <c r="F128" s="150"/>
      <c r="G128" s="150"/>
      <c r="H128" s="150"/>
      <c r="I128" s="150"/>
      <c r="J128" s="150" t="s">
        <v>8650</v>
      </c>
      <c r="K128" s="150" t="s">
        <v>8651</v>
      </c>
      <c r="L128" s="150" t="s">
        <v>8652</v>
      </c>
      <c r="M128" s="150" t="s">
        <v>8653</v>
      </c>
      <c r="N128" s="150" t="s">
        <v>8654</v>
      </c>
      <c r="O128" s="150" t="s">
        <v>8655</v>
      </c>
      <c r="P128" s="150" t="s">
        <v>8656</v>
      </c>
      <c r="Q128" s="150" t="s">
        <v>8657</v>
      </c>
      <c r="R128" s="150" t="s">
        <v>8658</v>
      </c>
      <c r="S128" s="150" t="s">
        <v>8659</v>
      </c>
      <c r="T128" s="150" t="s">
        <v>8660</v>
      </c>
      <c r="U128" s="150" t="s">
        <v>8661</v>
      </c>
      <c r="V128" s="150" t="s">
        <v>8662</v>
      </c>
      <c r="W128" s="150" t="s">
        <v>8663</v>
      </c>
      <c r="X128" s="150" t="s">
        <v>8664</v>
      </c>
      <c r="Y128" s="150" t="s">
        <v>8665</v>
      </c>
      <c r="Z128" s="150" t="s">
        <v>8666</v>
      </c>
      <c r="AA128" s="150" t="s">
        <v>8667</v>
      </c>
      <c r="AB128" s="150" t="s">
        <v>8668</v>
      </c>
      <c r="AC128" s="150" t="s">
        <v>8669</v>
      </c>
      <c r="AD128" s="150" t="s">
        <v>8670</v>
      </c>
      <c r="AE128" s="150" t="s">
        <v>8671</v>
      </c>
      <c r="AF128" s="150" t="s">
        <v>8672</v>
      </c>
      <c r="AG128" s="150" t="s">
        <v>8673</v>
      </c>
      <c r="AH128" s="150" t="s">
        <v>8674</v>
      </c>
      <c r="AI128" s="150" t="s">
        <v>8675</v>
      </c>
      <c r="AJ128" s="150" t="s">
        <v>8676</v>
      </c>
      <c r="AK128" s="150" t="s">
        <v>8677</v>
      </c>
      <c r="AL128" s="150" t="s">
        <v>8678</v>
      </c>
      <c r="AM128" s="150"/>
      <c r="AN128" s="150"/>
      <c r="AO128" s="150"/>
      <c r="AP128" s="150"/>
      <c r="AQ128" s="150"/>
      <c r="AR128" s="150"/>
      <c r="AS128" s="150"/>
      <c r="AT128" s="150"/>
      <c r="AU128" s="150"/>
      <c r="AV128" s="150"/>
      <c r="AW128" s="150"/>
    </row>
    <row r="129" spans="1:49">
      <c r="A129" s="140">
        <v>1042</v>
      </c>
      <c r="B129" s="140" t="s">
        <v>1564</v>
      </c>
      <c r="C129" s="150" t="s">
        <v>8679</v>
      </c>
      <c r="D129" s="150" t="s">
        <v>8680</v>
      </c>
      <c r="E129" s="150">
        <v>2015</v>
      </c>
      <c r="F129" s="140" t="s">
        <v>8681</v>
      </c>
      <c r="G129" s="150" t="s">
        <v>8682</v>
      </c>
      <c r="H129" s="150" t="s">
        <v>8682</v>
      </c>
      <c r="I129" s="150" t="s">
        <v>8682</v>
      </c>
      <c r="J129" s="158">
        <v>8700</v>
      </c>
      <c r="K129" s="158">
        <v>30</v>
      </c>
      <c r="L129" s="158">
        <v>34</v>
      </c>
      <c r="M129" s="158">
        <v>5</v>
      </c>
      <c r="N129" s="158">
        <v>20</v>
      </c>
      <c r="O129" s="158">
        <v>86390</v>
      </c>
      <c r="P129" s="158">
        <v>20</v>
      </c>
      <c r="Q129" s="158">
        <v>167</v>
      </c>
      <c r="R129" s="158">
        <v>8</v>
      </c>
      <c r="S129" s="158">
        <v>155</v>
      </c>
      <c r="T129" s="158">
        <v>84</v>
      </c>
      <c r="U129" s="158">
        <v>40</v>
      </c>
      <c r="V129" s="158">
        <v>1259</v>
      </c>
      <c r="W129" s="158">
        <v>8352</v>
      </c>
      <c r="X129" s="158">
        <v>27</v>
      </c>
      <c r="Y129" s="158">
        <v>6940000</v>
      </c>
      <c r="Z129" s="158">
        <v>6400</v>
      </c>
      <c r="AA129" s="158">
        <v>164</v>
      </c>
      <c r="AB129" s="158">
        <v>9514</v>
      </c>
      <c r="AC129" s="158">
        <v>30</v>
      </c>
      <c r="AD129" s="158">
        <v>202</v>
      </c>
      <c r="AE129" s="158">
        <v>438</v>
      </c>
      <c r="AF129" s="158">
        <v>237</v>
      </c>
      <c r="AG129" s="158">
        <v>15700</v>
      </c>
      <c r="AH129" s="158">
        <v>5000</v>
      </c>
      <c r="AI129" s="158">
        <v>39900900</v>
      </c>
      <c r="AJ129" s="158">
        <v>122000000</v>
      </c>
      <c r="AK129" s="158">
        <v>33600000</v>
      </c>
      <c r="AL129" s="158">
        <v>228000000</v>
      </c>
      <c r="AM129" s="150"/>
      <c r="AN129" s="150"/>
      <c r="AO129" s="150"/>
      <c r="AP129" s="150"/>
      <c r="AQ129" s="150"/>
      <c r="AR129" s="150"/>
      <c r="AS129" s="150"/>
      <c r="AT129" s="150"/>
      <c r="AU129" s="150"/>
      <c r="AV129" s="150"/>
      <c r="AW129" s="150"/>
    </row>
    <row r="130" spans="1:49">
      <c r="A130" s="150" t="s">
        <v>9</v>
      </c>
      <c r="C130" s="150"/>
      <c r="D130" s="150"/>
      <c r="E130" s="150"/>
      <c r="F130" s="150"/>
      <c r="G130" s="150"/>
      <c r="H130" s="150"/>
      <c r="I130" s="150"/>
      <c r="J130" s="150"/>
      <c r="K130" s="150"/>
      <c r="L130" s="158"/>
      <c r="M130" s="150"/>
      <c r="N130" s="150"/>
      <c r="O130" s="150"/>
      <c r="P130" s="150"/>
      <c r="Q130" s="150"/>
      <c r="R130" s="150"/>
      <c r="S130" s="150"/>
      <c r="T130" s="150"/>
      <c r="U130" s="150"/>
      <c r="V130" s="150"/>
      <c r="W130" s="150"/>
      <c r="X130" s="150"/>
      <c r="Y130" s="150"/>
      <c r="Z130" s="150"/>
    </row>
    <row r="131" spans="1:49">
      <c r="A131" s="150"/>
      <c r="C131" s="150"/>
      <c r="D131" s="150"/>
      <c r="E131" s="150"/>
      <c r="F131" s="150"/>
      <c r="G131" s="150"/>
      <c r="H131" s="150"/>
      <c r="I131" s="150"/>
      <c r="J131" s="150" t="s">
        <v>8683</v>
      </c>
      <c r="K131" s="150" t="s">
        <v>8684</v>
      </c>
      <c r="L131" s="150" t="s">
        <v>8685</v>
      </c>
      <c r="M131" s="150" t="s">
        <v>8686</v>
      </c>
      <c r="N131" s="150" t="s">
        <v>8687</v>
      </c>
      <c r="O131" s="150" t="s">
        <v>8688</v>
      </c>
      <c r="P131" s="150" t="s">
        <v>8689</v>
      </c>
      <c r="Q131" s="150" t="s">
        <v>8690</v>
      </c>
      <c r="R131" s="139" t="s">
        <v>8675</v>
      </c>
    </row>
    <row r="132" spans="1:49">
      <c r="A132" s="140">
        <v>1043</v>
      </c>
      <c r="B132" s="139" t="s">
        <v>1564</v>
      </c>
      <c r="C132" s="150" t="s">
        <v>8691</v>
      </c>
      <c r="D132" s="150" t="s">
        <v>5698</v>
      </c>
      <c r="E132" s="150">
        <v>2007</v>
      </c>
      <c r="F132" s="150" t="s">
        <v>8692</v>
      </c>
      <c r="G132" s="150" t="s">
        <v>8693</v>
      </c>
      <c r="H132" s="150" t="s">
        <v>8693</v>
      </c>
      <c r="I132" s="150" t="s">
        <v>8693</v>
      </c>
      <c r="J132" s="150">
        <v>3</v>
      </c>
      <c r="K132" s="158">
        <v>5828</v>
      </c>
      <c r="L132" s="150">
        <v>157</v>
      </c>
      <c r="M132" s="150">
        <v>55</v>
      </c>
      <c r="N132" s="150">
        <v>3</v>
      </c>
      <c r="O132" s="150">
        <v>42</v>
      </c>
      <c r="P132" s="150">
        <v>1000</v>
      </c>
      <c r="Q132" s="150">
        <v>6000</v>
      </c>
      <c r="R132" s="153">
        <v>33500000</v>
      </c>
    </row>
    <row r="133" spans="1:49">
      <c r="A133" s="150" t="s">
        <v>9</v>
      </c>
      <c r="C133" s="150"/>
      <c r="D133" s="150"/>
      <c r="E133" s="150"/>
      <c r="F133" s="150"/>
      <c r="G133" s="150"/>
      <c r="H133" s="150"/>
      <c r="I133" s="150"/>
      <c r="J133" s="150"/>
      <c r="K133" s="150"/>
      <c r="L133" s="150"/>
      <c r="M133" s="150" t="s">
        <v>8694</v>
      </c>
      <c r="N133" s="150"/>
      <c r="O133" s="150"/>
      <c r="P133" s="150"/>
      <c r="Q133" s="150"/>
      <c r="R133" s="150"/>
      <c r="S133" s="150"/>
      <c r="T133" s="150"/>
      <c r="U133" s="150"/>
      <c r="V133" s="150"/>
      <c r="W133" s="150"/>
      <c r="X133" s="150"/>
      <c r="Y133" s="150"/>
      <c r="Z133" s="150"/>
    </row>
    <row r="134" spans="1:49" s="152" customFormat="1">
      <c r="J134" s="151" t="s">
        <v>9085</v>
      </c>
      <c r="K134" s="151" t="s">
        <v>9086</v>
      </c>
      <c r="L134" s="151" t="s">
        <v>9087</v>
      </c>
      <c r="M134" s="151" t="s">
        <v>9088</v>
      </c>
      <c r="N134" s="151" t="s">
        <v>9089</v>
      </c>
      <c r="O134" s="151" t="s">
        <v>9090</v>
      </c>
      <c r="P134" s="151" t="s">
        <v>9091</v>
      </c>
      <c r="Q134" s="151" t="s">
        <v>9092</v>
      </c>
      <c r="R134" s="151" t="s">
        <v>9093</v>
      </c>
      <c r="S134" s="150" t="s">
        <v>9094</v>
      </c>
      <c r="T134" s="151" t="s">
        <v>9095</v>
      </c>
      <c r="U134" s="151" t="s">
        <v>9096</v>
      </c>
      <c r="V134" s="151" t="s">
        <v>9097</v>
      </c>
      <c r="W134" s="151" t="s">
        <v>9098</v>
      </c>
      <c r="X134" s="151" t="s">
        <v>9099</v>
      </c>
      <c r="Y134" s="151" t="s">
        <v>9100</v>
      </c>
      <c r="Z134" s="151" t="s">
        <v>9101</v>
      </c>
      <c r="AA134" s="151" t="s">
        <v>9102</v>
      </c>
      <c r="AB134" s="151" t="s">
        <v>9103</v>
      </c>
      <c r="AC134" s="151"/>
      <c r="AD134" s="151"/>
      <c r="AE134" s="151"/>
      <c r="AF134" s="151"/>
      <c r="AG134" s="151"/>
      <c r="AH134" s="151"/>
    </row>
    <row r="135" spans="1:49" s="152" customFormat="1">
      <c r="A135" s="152">
        <v>1044</v>
      </c>
      <c r="B135" s="152" t="s">
        <v>833</v>
      </c>
      <c r="C135" s="152" t="s">
        <v>9104</v>
      </c>
      <c r="D135" s="152" t="s">
        <v>896</v>
      </c>
      <c r="E135" s="152">
        <v>2006</v>
      </c>
      <c r="F135" s="152" t="s">
        <v>9105</v>
      </c>
      <c r="G135" s="152" t="s">
        <v>9106</v>
      </c>
      <c r="H135" s="152" t="s">
        <v>9106</v>
      </c>
      <c r="I135" s="152" t="s">
        <v>9106</v>
      </c>
      <c r="J135" s="152">
        <v>6</v>
      </c>
      <c r="K135" s="152">
        <v>4</v>
      </c>
      <c r="L135" s="152">
        <v>80000</v>
      </c>
      <c r="M135" s="152">
        <v>7</v>
      </c>
      <c r="N135" s="152">
        <v>450000</v>
      </c>
      <c r="O135" s="152">
        <v>300</v>
      </c>
      <c r="P135" s="152">
        <v>4.7</v>
      </c>
      <c r="Q135" s="152">
        <v>2.35</v>
      </c>
      <c r="R135" s="152">
        <v>31.5</v>
      </c>
      <c r="S135" s="152">
        <v>28.4</v>
      </c>
      <c r="T135" s="152">
        <v>750000</v>
      </c>
      <c r="U135" s="152">
        <v>1.7</v>
      </c>
      <c r="V135" s="152">
        <v>450000</v>
      </c>
      <c r="W135" s="152">
        <v>960000</v>
      </c>
      <c r="X135" s="152">
        <v>237500</v>
      </c>
      <c r="Y135" s="152">
        <v>600</v>
      </c>
      <c r="Z135" s="152">
        <v>3</v>
      </c>
      <c r="AA135" s="152">
        <v>330</v>
      </c>
      <c r="AB135" s="152">
        <v>120</v>
      </c>
    </row>
    <row r="136" spans="1:49" s="152" customFormat="1">
      <c r="A136" s="152" t="s">
        <v>9</v>
      </c>
    </row>
    <row r="137" spans="1:49" ht="15.75" customHeight="1">
      <c r="J137" s="139" t="s">
        <v>8957</v>
      </c>
      <c r="K137" s="139" t="s">
        <v>8958</v>
      </c>
      <c r="L137" s="139" t="s">
        <v>8959</v>
      </c>
      <c r="M137" s="139" t="s">
        <v>8960</v>
      </c>
      <c r="N137" s="139" t="s">
        <v>8961</v>
      </c>
      <c r="O137" s="139" t="s">
        <v>8962</v>
      </c>
      <c r="P137" s="139" t="s">
        <v>8963</v>
      </c>
      <c r="Q137" s="139" t="s">
        <v>8964</v>
      </c>
      <c r="R137" s="139" t="s">
        <v>8965</v>
      </c>
      <c r="S137" s="139" t="s">
        <v>8966</v>
      </c>
      <c r="T137" s="139" t="s">
        <v>8967</v>
      </c>
      <c r="U137" s="139" t="s">
        <v>8968</v>
      </c>
      <c r="V137" s="139" t="s">
        <v>8969</v>
      </c>
      <c r="W137" s="139" t="s">
        <v>8970</v>
      </c>
      <c r="X137" s="139" t="s">
        <v>8971</v>
      </c>
      <c r="Y137" s="139" t="s">
        <v>8972</v>
      </c>
      <c r="Z137" s="139" t="s">
        <v>8973</v>
      </c>
      <c r="AA137" s="139" t="s">
        <v>8974</v>
      </c>
      <c r="AB137" s="139" t="s">
        <v>8975</v>
      </c>
      <c r="AC137" s="139" t="s">
        <v>8976</v>
      </c>
      <c r="AD137" s="139" t="s">
        <v>8977</v>
      </c>
      <c r="AE137" s="139" t="s">
        <v>8978</v>
      </c>
      <c r="AF137" s="139" t="s">
        <v>8979</v>
      </c>
      <c r="AG137" s="139" t="s">
        <v>8980</v>
      </c>
      <c r="AH137" s="139" t="s">
        <v>8981</v>
      </c>
      <c r="AI137" s="139" t="s">
        <v>8982</v>
      </c>
      <c r="AJ137" s="139" t="s">
        <v>8983</v>
      </c>
      <c r="AK137" s="139" t="s">
        <v>8984</v>
      </c>
      <c r="AL137" s="139" t="s">
        <v>8985</v>
      </c>
      <c r="AM137" s="139" t="s">
        <v>8986</v>
      </c>
      <c r="AN137" s="139" t="s">
        <v>8987</v>
      </c>
      <c r="AO137" s="139" t="s">
        <v>8988</v>
      </c>
      <c r="AP137" s="139" t="s">
        <v>8989</v>
      </c>
      <c r="AQ137" s="139" t="s">
        <v>8990</v>
      </c>
      <c r="AR137" s="139" t="s">
        <v>8991</v>
      </c>
      <c r="AS137" s="139" t="s">
        <v>8992</v>
      </c>
      <c r="AT137" s="139" t="s">
        <v>8993</v>
      </c>
      <c r="AU137" s="139" t="s">
        <v>8994</v>
      </c>
      <c r="AV137" s="139" t="s">
        <v>8995</v>
      </c>
      <c r="AW137" s="139" t="s">
        <v>8996</v>
      </c>
    </row>
    <row r="138" spans="1:49" ht="15.75" customHeight="1">
      <c r="A138" s="139">
        <v>1045</v>
      </c>
      <c r="B138" s="139" t="s">
        <v>3009</v>
      </c>
      <c r="C138" s="139" t="s">
        <v>8997</v>
      </c>
      <c r="D138" s="139" t="s">
        <v>8998</v>
      </c>
      <c r="E138" s="139">
        <v>2014</v>
      </c>
      <c r="F138" s="139" t="s">
        <v>8999</v>
      </c>
      <c r="G138" s="139" t="s">
        <v>9000</v>
      </c>
      <c r="H138" s="139" t="s">
        <v>9001</v>
      </c>
      <c r="I138" s="139" t="s">
        <v>9002</v>
      </c>
      <c r="J138" s="139">
        <v>11</v>
      </c>
      <c r="K138" s="139">
        <v>1</v>
      </c>
      <c r="L138" s="139">
        <v>708</v>
      </c>
      <c r="M138" s="139">
        <v>1</v>
      </c>
      <c r="N138" s="139">
        <v>1</v>
      </c>
      <c r="O138" s="139">
        <v>1</v>
      </c>
      <c r="P138" s="139">
        <v>1</v>
      </c>
      <c r="Q138" s="139">
        <v>1</v>
      </c>
      <c r="R138" s="139">
        <v>1</v>
      </c>
      <c r="S138" s="139">
        <v>1</v>
      </c>
      <c r="T138" s="139">
        <v>1</v>
      </c>
      <c r="U138" s="139">
        <v>1</v>
      </c>
      <c r="V138" s="139">
        <v>1</v>
      </c>
      <c r="W138" s="139">
        <v>1</v>
      </c>
      <c r="X138" s="139">
        <v>1</v>
      </c>
      <c r="Y138" s="139">
        <v>4631</v>
      </c>
      <c r="Z138" s="139">
        <v>93</v>
      </c>
      <c r="AA138" s="139">
        <v>11443</v>
      </c>
      <c r="AB138" s="139">
        <v>57</v>
      </c>
      <c r="AC138" s="139">
        <v>19.600000000000001</v>
      </c>
      <c r="AD138" s="139">
        <v>43</v>
      </c>
      <c r="AE138" s="139">
        <v>17658</v>
      </c>
      <c r="AF138" s="139">
        <v>24</v>
      </c>
      <c r="AG138" s="139">
        <v>69</v>
      </c>
      <c r="AH138" s="141">
        <v>10296</v>
      </c>
      <c r="AI138" s="141">
        <v>962</v>
      </c>
      <c r="AJ138" s="141">
        <v>613</v>
      </c>
      <c r="AK138" s="141">
        <v>35</v>
      </c>
      <c r="AL138" s="141">
        <v>29</v>
      </c>
      <c r="AM138" s="141">
        <v>32</v>
      </c>
      <c r="AN138" s="141">
        <v>22</v>
      </c>
      <c r="AO138" s="141">
        <v>32</v>
      </c>
      <c r="AP138" s="141">
        <v>30</v>
      </c>
      <c r="AQ138" s="141">
        <v>32</v>
      </c>
      <c r="AR138" s="141">
        <v>2714</v>
      </c>
      <c r="AS138" s="141">
        <v>80000</v>
      </c>
      <c r="AT138" s="141">
        <v>30.4</v>
      </c>
      <c r="AU138" s="141">
        <v>22.3</v>
      </c>
      <c r="AV138" s="141">
        <v>22</v>
      </c>
      <c r="AW138" s="141">
        <v>0.3</v>
      </c>
    </row>
    <row r="139" spans="1:49" ht="15.75" customHeight="1">
      <c r="A139" s="139" t="s">
        <v>9</v>
      </c>
    </row>
    <row r="140" spans="1:49" ht="15.75" customHeight="1">
      <c r="J140" s="139" t="s">
        <v>10</v>
      </c>
      <c r="K140" s="139" t="s">
        <v>9003</v>
      </c>
      <c r="L140" s="139" t="s">
        <v>9004</v>
      </c>
    </row>
    <row r="141" spans="1:49" ht="15.75" customHeight="1">
      <c r="A141" s="139">
        <v>1046</v>
      </c>
      <c r="B141" s="139" t="s">
        <v>9005</v>
      </c>
      <c r="C141" s="139" t="s">
        <v>9006</v>
      </c>
      <c r="D141" s="139" t="s">
        <v>9007</v>
      </c>
      <c r="E141" s="139">
        <v>2016</v>
      </c>
      <c r="F141" s="139" t="s">
        <v>9008</v>
      </c>
      <c r="I141" s="139" t="s">
        <v>9009</v>
      </c>
      <c r="J141" s="139">
        <v>2845513</v>
      </c>
      <c r="K141" s="139">
        <v>368188</v>
      </c>
      <c r="L141" s="139">
        <v>13</v>
      </c>
    </row>
    <row r="142" spans="1:49" ht="15.75" customHeight="1">
      <c r="A142" s="139" t="s">
        <v>9</v>
      </c>
    </row>
    <row r="143" spans="1:49" s="134" customFormat="1">
      <c r="F143" s="136"/>
      <c r="J143" s="134" t="s">
        <v>9935</v>
      </c>
      <c r="K143" s="134" t="s">
        <v>9936</v>
      </c>
      <c r="L143" s="134" t="s">
        <v>9937</v>
      </c>
      <c r="M143" s="134" t="s">
        <v>9938</v>
      </c>
      <c r="N143" s="134" t="s">
        <v>9939</v>
      </c>
      <c r="O143" s="134" t="s">
        <v>9940</v>
      </c>
      <c r="P143" s="134" t="s">
        <v>9941</v>
      </c>
      <c r="Q143" s="134" t="s">
        <v>9942</v>
      </c>
      <c r="R143" s="134" t="s">
        <v>9943</v>
      </c>
      <c r="S143" s="134" t="s">
        <v>9944</v>
      </c>
      <c r="T143" s="134" t="s">
        <v>9945</v>
      </c>
      <c r="U143" s="134" t="s">
        <v>9946</v>
      </c>
      <c r="V143" s="134" t="s">
        <v>9947</v>
      </c>
      <c r="W143" s="134" t="s">
        <v>9948</v>
      </c>
      <c r="X143" s="134" t="s">
        <v>9949</v>
      </c>
      <c r="Y143" s="134" t="s">
        <v>9950</v>
      </c>
      <c r="Z143" s="134" t="s">
        <v>9951</v>
      </c>
      <c r="AA143" s="134" t="s">
        <v>9952</v>
      </c>
      <c r="AB143" s="134" t="s">
        <v>9953</v>
      </c>
      <c r="AC143" s="134" t="s">
        <v>9954</v>
      </c>
      <c r="AD143" s="134" t="s">
        <v>9955</v>
      </c>
      <c r="AE143" s="134" t="s">
        <v>9956</v>
      </c>
      <c r="AF143" s="134" t="s">
        <v>9957</v>
      </c>
    </row>
    <row r="144" spans="1:49" s="134" customFormat="1">
      <c r="A144" s="134">
        <v>1048</v>
      </c>
      <c r="B144" s="134" t="s">
        <v>9005</v>
      </c>
      <c r="C144" s="134" t="s">
        <v>9958</v>
      </c>
      <c r="D144" s="134" t="s">
        <v>1043</v>
      </c>
      <c r="E144" s="134">
        <v>2014</v>
      </c>
      <c r="F144" s="136" t="s">
        <v>9959</v>
      </c>
      <c r="G144" s="134" t="s">
        <v>9960</v>
      </c>
      <c r="H144" s="134" t="s">
        <v>9960</v>
      </c>
      <c r="I144" s="134" t="s">
        <v>9960</v>
      </c>
      <c r="J144" s="134">
        <v>2784</v>
      </c>
      <c r="K144" s="134">
        <v>212581</v>
      </c>
      <c r="L144" s="134">
        <v>1057176</v>
      </c>
      <c r="M144" s="134">
        <v>3472</v>
      </c>
      <c r="N144" s="134">
        <v>19</v>
      </c>
      <c r="O144" s="134">
        <v>263553</v>
      </c>
      <c r="P144" s="134">
        <v>43198</v>
      </c>
      <c r="Q144" s="134">
        <v>723</v>
      </c>
      <c r="R144" s="134">
        <v>275</v>
      </c>
      <c r="S144" s="134">
        <v>19</v>
      </c>
      <c r="T144" s="134">
        <v>5</v>
      </c>
      <c r="U144" s="134">
        <v>0.06</v>
      </c>
      <c r="V144" s="134">
        <v>0.06</v>
      </c>
      <c r="W144" s="134">
        <v>2E-3</v>
      </c>
      <c r="X144" s="134">
        <v>1E-3</v>
      </c>
      <c r="Y144" s="134">
        <v>3.0700000000000002E-2</v>
      </c>
      <c r="Z144" s="134">
        <v>0.03</v>
      </c>
      <c r="AA144" s="134">
        <v>558</v>
      </c>
      <c r="AB144" s="134">
        <v>684</v>
      </c>
      <c r="AC144" s="134">
        <v>0.49</v>
      </c>
      <c r="AD144" s="134">
        <v>0.72</v>
      </c>
      <c r="AE144" s="134">
        <v>6628022</v>
      </c>
      <c r="AF144" s="134">
        <v>1293094</v>
      </c>
    </row>
    <row r="145" spans="1:254" s="134" customFormat="1">
      <c r="A145" s="133" t="s">
        <v>9</v>
      </c>
    </row>
    <row r="146" spans="1:254" s="134" customFormat="1">
      <c r="J146" s="134" t="s">
        <v>9961</v>
      </c>
      <c r="K146" s="134" t="s">
        <v>9962</v>
      </c>
      <c r="L146" s="134" t="s">
        <v>9963</v>
      </c>
      <c r="M146" s="134" t="s">
        <v>9964</v>
      </c>
      <c r="N146" s="134" t="s">
        <v>9965</v>
      </c>
      <c r="O146" s="134" t="s">
        <v>9966</v>
      </c>
      <c r="P146" s="134" t="s">
        <v>9967</v>
      </c>
      <c r="Q146" s="134" t="s">
        <v>9968</v>
      </c>
      <c r="R146" s="134" t="s">
        <v>9969</v>
      </c>
      <c r="S146" s="134" t="s">
        <v>9970</v>
      </c>
      <c r="T146" s="134" t="s">
        <v>9971</v>
      </c>
      <c r="U146" s="134" t="s">
        <v>9972</v>
      </c>
      <c r="V146" s="134" t="s">
        <v>9973</v>
      </c>
      <c r="W146" s="134" t="s">
        <v>9974</v>
      </c>
      <c r="X146" s="134" t="s">
        <v>9975</v>
      </c>
      <c r="Y146" s="134" t="s">
        <v>9976</v>
      </c>
      <c r="Z146" s="134" t="s">
        <v>9977</v>
      </c>
      <c r="AA146" s="134" t="s">
        <v>9978</v>
      </c>
      <c r="AB146" s="134" t="s">
        <v>9979</v>
      </c>
      <c r="AC146" s="134" t="s">
        <v>9980</v>
      </c>
      <c r="AD146" s="134" t="s">
        <v>9981</v>
      </c>
      <c r="AE146" s="134" t="s">
        <v>9982</v>
      </c>
      <c r="AF146" s="134" t="s">
        <v>9983</v>
      </c>
      <c r="AG146" s="134" t="s">
        <v>9984</v>
      </c>
      <c r="AH146" s="134" t="s">
        <v>9985</v>
      </c>
      <c r="AI146" s="134" t="s">
        <v>5776</v>
      </c>
      <c r="AJ146" s="134" t="s">
        <v>5777</v>
      </c>
      <c r="AK146" s="134" t="s">
        <v>5778</v>
      </c>
      <c r="AL146" s="134" t="s">
        <v>5779</v>
      </c>
      <c r="AM146" s="134" t="s">
        <v>5780</v>
      </c>
      <c r="AN146" s="134" t="s">
        <v>5781</v>
      </c>
      <c r="AO146" s="134" t="s">
        <v>9986</v>
      </c>
      <c r="AP146" s="134" t="s">
        <v>5783</v>
      </c>
      <c r="AQ146" s="134" t="s">
        <v>5784</v>
      </c>
      <c r="AR146" s="134" t="s">
        <v>5785</v>
      </c>
      <c r="AS146" s="134" t="s">
        <v>5786</v>
      </c>
      <c r="AT146" s="134" t="s">
        <v>5787</v>
      </c>
      <c r="AU146" s="134" t="s">
        <v>5788</v>
      </c>
      <c r="AV146" s="134" t="s">
        <v>5789</v>
      </c>
      <c r="AW146" s="134" t="s">
        <v>5790</v>
      </c>
      <c r="AX146" s="134" t="s">
        <v>5791</v>
      </c>
      <c r="AY146" s="134" t="s">
        <v>9987</v>
      </c>
      <c r="AZ146" s="134" t="s">
        <v>9988</v>
      </c>
      <c r="BA146" s="134" t="s">
        <v>9989</v>
      </c>
      <c r="BB146" s="134" t="s">
        <v>9990</v>
      </c>
      <c r="BC146" s="134" t="s">
        <v>9991</v>
      </c>
      <c r="BD146" s="134" t="s">
        <v>9992</v>
      </c>
      <c r="BE146" s="134" t="s">
        <v>9993</v>
      </c>
      <c r="BF146" s="134" t="s">
        <v>9994</v>
      </c>
      <c r="BG146" s="134" t="s">
        <v>9995</v>
      </c>
      <c r="BH146" s="134" t="s">
        <v>9996</v>
      </c>
      <c r="BI146" s="134" t="s">
        <v>9997</v>
      </c>
      <c r="BJ146" s="134" t="s">
        <v>9998</v>
      </c>
      <c r="BK146" s="134" t="s">
        <v>9999</v>
      </c>
      <c r="BL146" s="134" t="s">
        <v>10000</v>
      </c>
      <c r="BM146" s="134" t="s">
        <v>10001</v>
      </c>
      <c r="BN146" s="134" t="s">
        <v>10002</v>
      </c>
    </row>
    <row r="147" spans="1:254" s="134" customFormat="1">
      <c r="A147" s="134">
        <v>1049</v>
      </c>
      <c r="B147" s="134" t="s">
        <v>9005</v>
      </c>
      <c r="C147" s="134" t="s">
        <v>10003</v>
      </c>
      <c r="D147" s="134" t="s">
        <v>896</v>
      </c>
      <c r="E147" s="134">
        <v>2010</v>
      </c>
      <c r="F147" s="134" t="s">
        <v>10003</v>
      </c>
      <c r="G147" s="134" t="s">
        <v>10004</v>
      </c>
      <c r="H147" s="134" t="s">
        <v>10004</v>
      </c>
      <c r="I147" s="134" t="s">
        <v>10005</v>
      </c>
      <c r="J147" s="134">
        <v>106750</v>
      </c>
      <c r="K147" s="134">
        <v>106750</v>
      </c>
      <c r="L147" s="134">
        <v>42</v>
      </c>
      <c r="M147" s="134">
        <v>436</v>
      </c>
      <c r="N147" s="134">
        <v>545</v>
      </c>
      <c r="O147" s="134">
        <v>2</v>
      </c>
      <c r="P147" s="134">
        <v>2</v>
      </c>
      <c r="Q147" s="134">
        <v>3</v>
      </c>
      <c r="R147" s="134">
        <v>3</v>
      </c>
      <c r="S147" s="134">
        <v>3</v>
      </c>
      <c r="T147" s="134">
        <v>3</v>
      </c>
      <c r="U147" s="134">
        <v>462650</v>
      </c>
      <c r="V147" s="134">
        <v>1295850</v>
      </c>
      <c r="W147" s="134">
        <v>1295850</v>
      </c>
      <c r="X147" s="134">
        <v>135</v>
      </c>
      <c r="Y147" s="134">
        <v>135</v>
      </c>
      <c r="Z147" s="134">
        <v>95</v>
      </c>
      <c r="AA147" s="134">
        <v>261</v>
      </c>
      <c r="AB147" s="134">
        <v>344</v>
      </c>
      <c r="AC147" s="134">
        <v>150</v>
      </c>
      <c r="AD147" s="134">
        <v>2834</v>
      </c>
      <c r="AE147" s="134">
        <v>11938</v>
      </c>
      <c r="AF147" s="134">
        <v>13456</v>
      </c>
      <c r="AG147" s="134">
        <v>20799</v>
      </c>
      <c r="AH147" s="134">
        <v>20799</v>
      </c>
      <c r="AI147" s="134">
        <v>137675</v>
      </c>
      <c r="AJ147" s="134">
        <v>195375</v>
      </c>
      <c r="AK147" s="134">
        <v>30800</v>
      </c>
      <c r="AL147" s="134">
        <v>40841</v>
      </c>
      <c r="AM147" s="134">
        <v>145678</v>
      </c>
      <c r="AN147" s="134">
        <v>158015</v>
      </c>
      <c r="AO147" s="134">
        <v>32746</v>
      </c>
      <c r="AP147" s="134">
        <v>32469</v>
      </c>
      <c r="AQ147" s="134">
        <v>25140</v>
      </c>
      <c r="AR147" s="134">
        <v>88098</v>
      </c>
      <c r="AS147" s="134">
        <v>45136</v>
      </c>
      <c r="AT147" s="134">
        <v>50136</v>
      </c>
      <c r="AU147" s="134">
        <v>117798</v>
      </c>
      <c r="AV147" s="134">
        <v>26548</v>
      </c>
      <c r="AW147" s="134">
        <v>21548</v>
      </c>
      <c r="AX147" s="134">
        <v>26548</v>
      </c>
      <c r="AY147" s="134">
        <v>137675</v>
      </c>
      <c r="AZ147" s="134">
        <v>333050</v>
      </c>
      <c r="BA147" s="134">
        <v>363850</v>
      </c>
      <c r="BB147" s="134">
        <v>404691</v>
      </c>
      <c r="BC147" s="134">
        <v>550369</v>
      </c>
      <c r="BD147" s="134">
        <v>708384</v>
      </c>
      <c r="BE147" s="134">
        <v>741130</v>
      </c>
      <c r="BF147" s="134">
        <v>773599</v>
      </c>
      <c r="BG147" s="134">
        <v>798739</v>
      </c>
      <c r="BH147" s="134">
        <v>886837</v>
      </c>
      <c r="BI147" s="134">
        <v>931973</v>
      </c>
      <c r="BJ147" s="134">
        <v>982109</v>
      </c>
      <c r="BK147" s="134">
        <v>1099907</v>
      </c>
      <c r="BL147" s="134">
        <v>1126455</v>
      </c>
      <c r="BM147" s="134">
        <v>1148003</v>
      </c>
      <c r="BN147" s="134">
        <v>1174551</v>
      </c>
    </row>
    <row r="148" spans="1:254" s="134" customFormat="1">
      <c r="A148" s="133" t="s">
        <v>9</v>
      </c>
      <c r="F148" s="209"/>
    </row>
    <row r="149" spans="1:254" s="134" customFormat="1">
      <c r="C149" s="136"/>
      <c r="J149" s="134" t="s">
        <v>10006</v>
      </c>
      <c r="K149" s="134" t="s">
        <v>10006</v>
      </c>
      <c r="L149" s="134" t="s">
        <v>10007</v>
      </c>
      <c r="M149" s="134" t="s">
        <v>10008</v>
      </c>
      <c r="N149" s="134" t="s">
        <v>10009</v>
      </c>
      <c r="O149" s="134" t="s">
        <v>10010</v>
      </c>
      <c r="P149" s="134" t="s">
        <v>10011</v>
      </c>
      <c r="Q149" s="134" t="s">
        <v>10012</v>
      </c>
      <c r="R149" s="134" t="s">
        <v>10013</v>
      </c>
      <c r="S149" s="134" t="s">
        <v>10014</v>
      </c>
      <c r="T149" s="134" t="s">
        <v>10015</v>
      </c>
      <c r="U149" s="134" t="s">
        <v>10016</v>
      </c>
      <c r="V149" s="134" t="s">
        <v>10017</v>
      </c>
      <c r="W149" s="134" t="s">
        <v>10018</v>
      </c>
      <c r="X149" s="134" t="s">
        <v>10019</v>
      </c>
      <c r="Y149" s="134" t="s">
        <v>10020</v>
      </c>
      <c r="Z149" s="134" t="s">
        <v>10021</v>
      </c>
      <c r="AA149" s="134" t="s">
        <v>10022</v>
      </c>
      <c r="AB149" s="134" t="s">
        <v>10023</v>
      </c>
      <c r="AC149" s="134" t="s">
        <v>10024</v>
      </c>
      <c r="AD149" s="134" t="s">
        <v>10025</v>
      </c>
      <c r="AE149" s="134" t="s">
        <v>10026</v>
      </c>
      <c r="AF149" s="134" t="s">
        <v>10027</v>
      </c>
      <c r="AG149" s="134" t="s">
        <v>10028</v>
      </c>
      <c r="AH149" s="134" t="s">
        <v>10029</v>
      </c>
      <c r="AI149" s="134" t="s">
        <v>10030</v>
      </c>
      <c r="AJ149" s="134" t="s">
        <v>10031</v>
      </c>
      <c r="AK149" s="134" t="s">
        <v>10032</v>
      </c>
      <c r="AL149" s="134" t="s">
        <v>10033</v>
      </c>
      <c r="AM149" s="134" t="s">
        <v>10034</v>
      </c>
      <c r="AN149" s="134" t="s">
        <v>10035</v>
      </c>
      <c r="AO149" s="134" t="s">
        <v>10036</v>
      </c>
      <c r="AP149" s="134" t="s">
        <v>10037</v>
      </c>
      <c r="AQ149" s="134" t="s">
        <v>10038</v>
      </c>
      <c r="AR149" s="134" t="s">
        <v>10039</v>
      </c>
      <c r="AS149" s="134" t="s">
        <v>10040</v>
      </c>
      <c r="AT149" s="134" t="s">
        <v>10041</v>
      </c>
      <c r="AU149" s="134" t="s">
        <v>10042</v>
      </c>
      <c r="AV149" s="134" t="s">
        <v>10043</v>
      </c>
      <c r="AW149" s="134" t="s">
        <v>10044</v>
      </c>
      <c r="AX149" s="134" t="s">
        <v>10045</v>
      </c>
      <c r="AY149" s="134" t="s">
        <v>10046</v>
      </c>
      <c r="AZ149" s="134" t="s">
        <v>10047</v>
      </c>
      <c r="BA149" s="134" t="s">
        <v>10048</v>
      </c>
      <c r="BB149" s="134" t="s">
        <v>10049</v>
      </c>
      <c r="BC149" s="134" t="s">
        <v>10050</v>
      </c>
      <c r="BD149" s="134" t="s">
        <v>10051</v>
      </c>
      <c r="BE149" s="134" t="s">
        <v>10052</v>
      </c>
      <c r="BF149" s="134" t="s">
        <v>10053</v>
      </c>
      <c r="BG149" s="134" t="s">
        <v>10054</v>
      </c>
      <c r="BH149" s="134" t="s">
        <v>10055</v>
      </c>
      <c r="BI149" s="134" t="s">
        <v>10056</v>
      </c>
      <c r="BJ149" s="134" t="s">
        <v>10057</v>
      </c>
      <c r="BK149" s="134" t="s">
        <v>10058</v>
      </c>
      <c r="BL149" s="134" t="s">
        <v>10059</v>
      </c>
      <c r="BM149" s="134" t="s">
        <v>10060</v>
      </c>
      <c r="BN149" s="134" t="s">
        <v>10061</v>
      </c>
      <c r="BO149" s="134" t="s">
        <v>10062</v>
      </c>
      <c r="BP149" s="134" t="s">
        <v>10063</v>
      </c>
      <c r="BQ149" s="134" t="s">
        <v>10064</v>
      </c>
      <c r="BR149" s="134" t="s">
        <v>10065</v>
      </c>
      <c r="BS149" s="134" t="s">
        <v>10066</v>
      </c>
      <c r="BT149" s="134" t="s">
        <v>10067</v>
      </c>
      <c r="BU149" s="134" t="s">
        <v>10068</v>
      </c>
      <c r="BV149" s="134" t="s">
        <v>10069</v>
      </c>
      <c r="BW149" s="134" t="s">
        <v>10070</v>
      </c>
      <c r="BX149" s="134" t="s">
        <v>10071</v>
      </c>
      <c r="BY149" s="134" t="s">
        <v>10072</v>
      </c>
      <c r="BZ149" s="134" t="s">
        <v>10073</v>
      </c>
      <c r="CA149" s="134" t="s">
        <v>10074</v>
      </c>
      <c r="CB149" s="134" t="s">
        <v>10075</v>
      </c>
      <c r="CC149" s="134" t="s">
        <v>10076</v>
      </c>
      <c r="CD149" s="134" t="s">
        <v>10077</v>
      </c>
      <c r="CE149" s="134" t="s">
        <v>10078</v>
      </c>
      <c r="CF149" s="134" t="s">
        <v>10079</v>
      </c>
      <c r="CG149" s="134" t="s">
        <v>10080</v>
      </c>
      <c r="CH149" s="134" t="s">
        <v>10081</v>
      </c>
      <c r="CI149" s="134" t="s">
        <v>10082</v>
      </c>
      <c r="CJ149" s="134" t="s">
        <v>10083</v>
      </c>
      <c r="CK149" s="134" t="s">
        <v>10084</v>
      </c>
      <c r="CL149" s="134" t="s">
        <v>10085</v>
      </c>
      <c r="CM149" s="134" t="s">
        <v>10086</v>
      </c>
      <c r="CN149" s="134" t="s">
        <v>10087</v>
      </c>
      <c r="CO149" s="134" t="s">
        <v>10088</v>
      </c>
      <c r="CP149" s="134" t="s">
        <v>10089</v>
      </c>
      <c r="CQ149" s="134" t="s">
        <v>10090</v>
      </c>
      <c r="CR149" s="134" t="s">
        <v>10091</v>
      </c>
      <c r="CS149" s="134" t="s">
        <v>10092</v>
      </c>
      <c r="CT149" s="134" t="s">
        <v>5776</v>
      </c>
      <c r="CU149" s="134" t="s">
        <v>5777</v>
      </c>
      <c r="CV149" s="134" t="s">
        <v>5778</v>
      </c>
      <c r="CW149" s="134" t="s">
        <v>5779</v>
      </c>
      <c r="CX149" s="134" t="s">
        <v>5780</v>
      </c>
      <c r="CY149" s="134" t="s">
        <v>5781</v>
      </c>
      <c r="CZ149" s="134" t="s">
        <v>9986</v>
      </c>
      <c r="DA149" s="134" t="s">
        <v>5783</v>
      </c>
      <c r="DB149" s="134" t="s">
        <v>5784</v>
      </c>
      <c r="DC149" s="134" t="s">
        <v>5785</v>
      </c>
      <c r="DD149" s="134" t="s">
        <v>5786</v>
      </c>
      <c r="DE149" s="134" t="s">
        <v>5787</v>
      </c>
      <c r="DF149" s="134" t="s">
        <v>5788</v>
      </c>
      <c r="DG149" s="134" t="s">
        <v>5789</v>
      </c>
      <c r="DH149" s="134" t="s">
        <v>5790</v>
      </c>
      <c r="DI149" s="134" t="s">
        <v>5791</v>
      </c>
      <c r="DJ149" s="134" t="s">
        <v>9987</v>
      </c>
      <c r="DK149" s="134" t="s">
        <v>9988</v>
      </c>
      <c r="DL149" s="134" t="s">
        <v>9989</v>
      </c>
      <c r="DM149" s="134" t="s">
        <v>9990</v>
      </c>
      <c r="DN149" s="134" t="s">
        <v>9991</v>
      </c>
      <c r="DO149" s="134" t="s">
        <v>9992</v>
      </c>
      <c r="DP149" s="134" t="s">
        <v>9993</v>
      </c>
      <c r="DQ149" s="134" t="s">
        <v>9994</v>
      </c>
      <c r="DR149" s="134" t="s">
        <v>9995</v>
      </c>
      <c r="DS149" s="134" t="s">
        <v>9996</v>
      </c>
      <c r="DT149" s="134" t="s">
        <v>9997</v>
      </c>
      <c r="DU149" s="134" t="s">
        <v>9998</v>
      </c>
      <c r="DV149" s="134" t="s">
        <v>9999</v>
      </c>
      <c r="DW149" s="134" t="s">
        <v>10000</v>
      </c>
      <c r="DX149" s="134" t="s">
        <v>10001</v>
      </c>
      <c r="DY149" s="134" t="s">
        <v>10002</v>
      </c>
      <c r="DZ149" s="134" t="s">
        <v>10093</v>
      </c>
      <c r="EA149" s="134" t="s">
        <v>10094</v>
      </c>
    </row>
    <row r="150" spans="1:254" s="134" customFormat="1">
      <c r="A150" s="134">
        <v>1050</v>
      </c>
      <c r="B150" s="134" t="s">
        <v>9005</v>
      </c>
      <c r="C150" s="134" t="s">
        <v>10095</v>
      </c>
      <c r="D150" s="134" t="s">
        <v>5665</v>
      </c>
      <c r="E150" s="134">
        <v>2009</v>
      </c>
      <c r="F150" s="134" t="s">
        <v>10095</v>
      </c>
      <c r="G150" s="134" t="s">
        <v>10096</v>
      </c>
      <c r="H150" s="134" t="s">
        <v>10096</v>
      </c>
      <c r="I150" s="134" t="s">
        <v>10097</v>
      </c>
      <c r="J150" s="134">
        <v>74013</v>
      </c>
      <c r="K150" s="134">
        <v>74013</v>
      </c>
      <c r="L150" s="134">
        <v>74013</v>
      </c>
      <c r="M150" s="134">
        <v>74013</v>
      </c>
      <c r="N150" s="134">
        <v>180733</v>
      </c>
      <c r="O150" s="134">
        <v>233819</v>
      </c>
      <c r="P150" s="134">
        <v>262110</v>
      </c>
      <c r="Q150" s="134">
        <v>297542</v>
      </c>
      <c r="R150" s="134">
        <v>336849</v>
      </c>
      <c r="S150" s="134">
        <v>422811</v>
      </c>
      <c r="T150" s="134">
        <v>472613</v>
      </c>
      <c r="U150" s="134">
        <v>523283</v>
      </c>
      <c r="V150" s="134">
        <v>576033</v>
      </c>
      <c r="W150" s="134">
        <v>621156</v>
      </c>
      <c r="X150" s="134">
        <v>647850</v>
      </c>
      <c r="Y150" s="134">
        <v>702195</v>
      </c>
      <c r="Z150" s="134">
        <v>647850</v>
      </c>
      <c r="AA150" s="134">
        <v>647850</v>
      </c>
      <c r="AB150" s="134">
        <v>137</v>
      </c>
      <c r="AC150" s="134">
        <v>137</v>
      </c>
      <c r="AD150" s="134">
        <v>137</v>
      </c>
      <c r="AE150" s="134">
        <v>137</v>
      </c>
      <c r="AF150" s="134">
        <v>137</v>
      </c>
      <c r="AG150" s="134">
        <v>137</v>
      </c>
      <c r="AH150" s="134">
        <v>137</v>
      </c>
      <c r="AI150" s="134">
        <v>147</v>
      </c>
      <c r="AJ150" s="134">
        <v>147</v>
      </c>
      <c r="AK150" s="134">
        <v>147</v>
      </c>
      <c r="AL150" s="134">
        <v>147</v>
      </c>
      <c r="AM150" s="134">
        <v>50</v>
      </c>
      <c r="AN150" s="134">
        <v>50</v>
      </c>
      <c r="AO150" s="134">
        <v>50</v>
      </c>
      <c r="AP150" s="134">
        <v>45</v>
      </c>
      <c r="AQ150" s="134">
        <v>50</v>
      </c>
      <c r="AR150" s="134">
        <v>50</v>
      </c>
      <c r="AS150" s="134">
        <v>50</v>
      </c>
      <c r="AT150" s="134">
        <v>50</v>
      </c>
      <c r="AU150" s="134">
        <v>85</v>
      </c>
      <c r="AV150" s="134">
        <v>50</v>
      </c>
      <c r="AW150" s="134">
        <v>50</v>
      </c>
      <c r="AX150" s="134">
        <v>2808713</v>
      </c>
      <c r="AY150" s="134">
        <v>2970191</v>
      </c>
      <c r="AZ150" s="134">
        <v>3133007</v>
      </c>
      <c r="BA150" s="134">
        <v>3256595</v>
      </c>
      <c r="BB150" s="134">
        <v>1428505</v>
      </c>
      <c r="BC150" s="134">
        <v>1550705</v>
      </c>
      <c r="BD150" s="134">
        <v>270</v>
      </c>
      <c r="BE150" s="134">
        <v>270</v>
      </c>
      <c r="BF150" s="134">
        <v>270</v>
      </c>
      <c r="BG150" s="134">
        <v>900</v>
      </c>
      <c r="BH150" s="134">
        <v>900</v>
      </c>
      <c r="BI150" s="134">
        <v>1170</v>
      </c>
      <c r="BJ150" s="134">
        <v>1170</v>
      </c>
      <c r="BK150" s="134">
        <v>1170</v>
      </c>
      <c r="BL150" s="134">
        <v>1194</v>
      </c>
      <c r="BM150" s="134">
        <v>1227</v>
      </c>
      <c r="BN150" s="134">
        <v>1435</v>
      </c>
      <c r="BO150" s="134">
        <v>1646</v>
      </c>
      <c r="BP150" s="134">
        <v>1713</v>
      </c>
      <c r="BQ150" s="134">
        <v>1728</v>
      </c>
      <c r="BR150" s="134">
        <v>2274</v>
      </c>
      <c r="BS150" s="134">
        <v>1728</v>
      </c>
      <c r="BT150" s="134">
        <v>1728</v>
      </c>
      <c r="BU150" s="134">
        <v>35</v>
      </c>
      <c r="BV150" s="134">
        <v>35</v>
      </c>
      <c r="BW150" s="134">
        <v>43</v>
      </c>
      <c r="BX150" s="134">
        <v>44</v>
      </c>
      <c r="BY150" s="134">
        <v>44</v>
      </c>
      <c r="BZ150" s="134">
        <v>44</v>
      </c>
      <c r="CA150" s="134">
        <v>44</v>
      </c>
      <c r="CB150" s="134">
        <v>44</v>
      </c>
      <c r="CC150" s="134">
        <v>44</v>
      </c>
      <c r="CD150" s="134">
        <v>44</v>
      </c>
      <c r="CE150" s="134">
        <v>53</v>
      </c>
      <c r="CF150" s="134">
        <v>53</v>
      </c>
      <c r="CG150" s="134">
        <v>140000</v>
      </c>
      <c r="CH150" s="134">
        <v>100</v>
      </c>
      <c r="CI150" s="134">
        <v>89</v>
      </c>
      <c r="CJ150" s="134">
        <v>89</v>
      </c>
      <c r="CK150" s="134">
        <v>89</v>
      </c>
      <c r="CL150" s="134">
        <v>89</v>
      </c>
      <c r="CM150" s="134">
        <v>89</v>
      </c>
      <c r="CN150" s="134">
        <v>100</v>
      </c>
      <c r="CO150" s="134">
        <v>89</v>
      </c>
      <c r="CP150" s="134">
        <v>89</v>
      </c>
      <c r="CQ150" s="134">
        <v>89</v>
      </c>
      <c r="CR150" s="134">
        <v>89</v>
      </c>
      <c r="CS150" s="134">
        <v>89</v>
      </c>
      <c r="CU150" s="134">
        <v>126573</v>
      </c>
      <c r="CV150" s="134">
        <v>186957</v>
      </c>
      <c r="CW150" s="134">
        <v>48287</v>
      </c>
      <c r="CX150" s="134">
        <v>44329</v>
      </c>
      <c r="CY150" s="134">
        <v>44289</v>
      </c>
      <c r="CZ150" s="134">
        <v>44289</v>
      </c>
      <c r="DA150" s="134">
        <v>206791</v>
      </c>
      <c r="DB150" s="134">
        <v>880652</v>
      </c>
      <c r="DC150" s="134">
        <v>11201</v>
      </c>
      <c r="DE150" s="134">
        <v>754671</v>
      </c>
      <c r="DG150" s="134">
        <v>175056</v>
      </c>
      <c r="DH150" s="134">
        <v>677823</v>
      </c>
      <c r="DI150" s="134">
        <v>104193</v>
      </c>
      <c r="DJ150" s="134">
        <v>126573</v>
      </c>
      <c r="DK150" s="134">
        <v>313530</v>
      </c>
      <c r="DL150" s="134">
        <v>361817</v>
      </c>
      <c r="DM150" s="134">
        <v>406146</v>
      </c>
      <c r="DN150" s="134">
        <v>450435</v>
      </c>
      <c r="DO150" s="134">
        <v>494724</v>
      </c>
      <c r="DP150" s="134">
        <v>539013</v>
      </c>
      <c r="DQ150" s="134">
        <v>745804</v>
      </c>
      <c r="DR150" s="134">
        <v>1626456</v>
      </c>
      <c r="DS150" s="134">
        <v>1737657</v>
      </c>
      <c r="DT150" s="134">
        <v>1737657</v>
      </c>
      <c r="DU150" s="134">
        <v>2492328</v>
      </c>
      <c r="DV150" s="134">
        <v>2492328</v>
      </c>
      <c r="DW150" s="134">
        <v>2667384</v>
      </c>
      <c r="DX150" s="134">
        <v>3345207</v>
      </c>
      <c r="DY150" s="134">
        <v>3449400</v>
      </c>
      <c r="DZ150" s="134">
        <v>990229</v>
      </c>
      <c r="EA150" s="134">
        <v>2122620</v>
      </c>
    </row>
    <row r="151" spans="1:254" s="134" customFormat="1">
      <c r="A151" s="133" t="s">
        <v>9</v>
      </c>
      <c r="B151" s="132"/>
    </row>
    <row r="152" spans="1:254" ht="15.75" customHeight="1">
      <c r="J152" s="150" t="s">
        <v>9690</v>
      </c>
      <c r="K152" s="150" t="s">
        <v>9691</v>
      </c>
      <c r="L152" s="150" t="s">
        <v>9692</v>
      </c>
      <c r="M152" s="139" t="s">
        <v>9693</v>
      </c>
      <c r="N152" s="150" t="s">
        <v>9694</v>
      </c>
      <c r="O152" s="150" t="s">
        <v>9695</v>
      </c>
      <c r="P152" s="140" t="s">
        <v>9696</v>
      </c>
      <c r="Q152" s="169" t="s">
        <v>9697</v>
      </c>
      <c r="R152" s="169" t="s">
        <v>9698</v>
      </c>
      <c r="S152" s="169" t="s">
        <v>9699</v>
      </c>
      <c r="T152" s="169" t="s">
        <v>9700</v>
      </c>
      <c r="U152" s="139" t="s">
        <v>9701</v>
      </c>
      <c r="V152" s="150" t="s">
        <v>9702</v>
      </c>
      <c r="W152" s="150"/>
      <c r="X152" s="150"/>
      <c r="Y152" s="150"/>
      <c r="Z152" s="150"/>
      <c r="AA152" s="150"/>
      <c r="AB152" s="150"/>
      <c r="AC152" s="150"/>
      <c r="AD152" s="150"/>
      <c r="AE152" s="150"/>
      <c r="AF152" s="150"/>
      <c r="AG152" s="150"/>
      <c r="AH152" s="150"/>
      <c r="AI152" s="150"/>
      <c r="AJ152" s="150"/>
      <c r="AK152" s="150"/>
      <c r="AL152" s="150"/>
      <c r="AM152" s="150"/>
      <c r="AN152" s="150"/>
      <c r="AO152" s="150"/>
      <c r="AP152" s="150"/>
      <c r="AQ152" s="150"/>
      <c r="AR152" s="150"/>
      <c r="AS152" s="150"/>
      <c r="AT152" s="150"/>
      <c r="AU152" s="150"/>
      <c r="AV152" s="150"/>
      <c r="AW152" s="150"/>
      <c r="AX152" s="150"/>
      <c r="AY152" s="150"/>
      <c r="AZ152" s="150"/>
      <c r="BA152" s="150"/>
      <c r="BB152" s="150"/>
      <c r="BC152" s="150"/>
      <c r="BD152" s="150"/>
      <c r="BE152" s="150"/>
      <c r="BF152" s="150"/>
      <c r="BG152" s="150"/>
      <c r="BH152" s="150"/>
      <c r="BI152" s="150"/>
      <c r="BJ152" s="150"/>
      <c r="BK152" s="150"/>
      <c r="BL152" s="150"/>
      <c r="BM152" s="150"/>
      <c r="BN152" s="150"/>
      <c r="BO152" s="150"/>
      <c r="BP152" s="150"/>
      <c r="BQ152" s="150"/>
      <c r="BR152" s="150"/>
      <c r="BS152" s="150"/>
      <c r="BT152" s="150"/>
      <c r="BU152" s="150"/>
      <c r="BV152" s="150"/>
      <c r="BW152" s="150"/>
      <c r="BX152" s="150"/>
      <c r="BY152" s="150"/>
      <c r="BZ152" s="150"/>
      <c r="CA152" s="150"/>
      <c r="CB152" s="150"/>
      <c r="CC152" s="150"/>
      <c r="CD152" s="150"/>
      <c r="CE152" s="150"/>
      <c r="CF152" s="150"/>
      <c r="CG152" s="150"/>
      <c r="CH152" s="150"/>
      <c r="EA152" s="141"/>
      <c r="EB152" s="141"/>
      <c r="EC152" s="141"/>
      <c r="ED152" s="141"/>
      <c r="EE152" s="141"/>
      <c r="EF152" s="141"/>
      <c r="EG152" s="141"/>
      <c r="EH152" s="141"/>
      <c r="EI152" s="141"/>
      <c r="EJ152" s="141"/>
      <c r="EK152" s="141"/>
      <c r="EL152" s="141"/>
      <c r="EM152" s="141"/>
      <c r="EN152" s="141"/>
      <c r="EO152" s="141"/>
      <c r="EP152" s="141"/>
      <c r="EQ152" s="141"/>
      <c r="ER152" s="141"/>
      <c r="ES152" s="141"/>
      <c r="ET152" s="141"/>
      <c r="EU152" s="141"/>
      <c r="EV152" s="141"/>
      <c r="EW152" s="141"/>
      <c r="EX152" s="141"/>
      <c r="EY152" s="141"/>
      <c r="EZ152" s="141"/>
      <c r="FA152" s="141"/>
      <c r="FB152" s="141"/>
      <c r="FC152" s="141"/>
      <c r="FD152" s="141"/>
      <c r="FE152" s="141"/>
      <c r="FF152" s="141"/>
      <c r="FG152" s="141"/>
      <c r="FH152" s="141"/>
      <c r="FI152" s="141"/>
      <c r="FJ152" s="141"/>
      <c r="FK152" s="141"/>
      <c r="FL152" s="141"/>
      <c r="FM152" s="141"/>
      <c r="IT152" s="141"/>
    </row>
    <row r="153" spans="1:254" ht="15.75" customHeight="1">
      <c r="A153" s="152">
        <v>1051</v>
      </c>
      <c r="B153" s="152" t="s">
        <v>9005</v>
      </c>
      <c r="C153" s="143" t="s">
        <v>9703</v>
      </c>
      <c r="D153" s="150" t="s">
        <v>9704</v>
      </c>
      <c r="E153" s="139">
        <v>2016</v>
      </c>
      <c r="I153" s="150" t="s">
        <v>9705</v>
      </c>
      <c r="J153" s="153">
        <v>5442741</v>
      </c>
      <c r="K153" s="153">
        <v>2038407</v>
      </c>
      <c r="L153" s="153">
        <v>325888</v>
      </c>
      <c r="M153" s="153">
        <v>5442741</v>
      </c>
      <c r="N153" s="153">
        <v>2038407</v>
      </c>
      <c r="O153" s="153">
        <v>325888</v>
      </c>
      <c r="P153" s="153">
        <v>16</v>
      </c>
      <c r="Q153" s="153">
        <v>396214</v>
      </c>
      <c r="R153" s="153">
        <v>816982</v>
      </c>
      <c r="S153" s="153">
        <v>396214</v>
      </c>
      <c r="T153" s="153">
        <v>420768</v>
      </c>
      <c r="U153" s="153">
        <v>70326</v>
      </c>
      <c r="V153" s="158">
        <v>325888</v>
      </c>
      <c r="W153" s="150"/>
      <c r="X153" s="170"/>
      <c r="Y153" s="150"/>
      <c r="Z153" s="150"/>
      <c r="AA153" s="150"/>
      <c r="AB153" s="169"/>
      <c r="AC153" s="150"/>
      <c r="AD153" s="150"/>
      <c r="AE153" s="150"/>
      <c r="AF153" s="150"/>
      <c r="AG153" s="150"/>
      <c r="AH153" s="150"/>
      <c r="AI153" s="150"/>
      <c r="AJ153" s="150"/>
      <c r="AK153" s="150"/>
      <c r="AL153" s="150"/>
      <c r="AM153" s="150"/>
      <c r="AN153" s="150"/>
      <c r="AO153" s="150"/>
      <c r="AP153" s="150"/>
      <c r="AQ153" s="150"/>
      <c r="AR153" s="150"/>
      <c r="AS153" s="150"/>
      <c r="AT153" s="150"/>
      <c r="AU153" s="150"/>
      <c r="AV153" s="150"/>
      <c r="AW153" s="150"/>
      <c r="AX153" s="150"/>
      <c r="AY153" s="150"/>
      <c r="AZ153" s="150"/>
      <c r="BA153" s="150"/>
      <c r="BB153" s="150"/>
      <c r="BC153" s="150"/>
      <c r="BD153" s="150"/>
      <c r="BE153" s="150"/>
      <c r="BF153" s="150"/>
      <c r="BG153" s="150"/>
      <c r="BH153" s="150"/>
      <c r="BI153" s="150"/>
      <c r="BJ153" s="150"/>
      <c r="BK153" s="150"/>
      <c r="BL153" s="150"/>
      <c r="BM153" s="150"/>
      <c r="BN153" s="150"/>
      <c r="BO153" s="150"/>
      <c r="BP153" s="150"/>
      <c r="BQ153" s="150"/>
      <c r="BR153" s="150"/>
      <c r="BS153" s="150"/>
      <c r="BT153" s="150"/>
      <c r="BU153" s="150"/>
      <c r="BV153" s="150"/>
      <c r="BW153" s="150"/>
      <c r="BX153" s="150"/>
      <c r="BY153" s="150"/>
      <c r="BZ153" s="150"/>
      <c r="CA153" s="150"/>
      <c r="CB153" s="150"/>
      <c r="CC153" s="150"/>
      <c r="CD153" s="150"/>
      <c r="CE153" s="150"/>
      <c r="CF153" s="150"/>
      <c r="CG153" s="150"/>
      <c r="CH153" s="150"/>
      <c r="EA153" s="141"/>
      <c r="EB153" s="141"/>
      <c r="EC153" s="141"/>
      <c r="ED153" s="141"/>
      <c r="EE153" s="141"/>
      <c r="EF153" s="141"/>
      <c r="EG153" s="141"/>
      <c r="EH153" s="141"/>
      <c r="EI153" s="141"/>
      <c r="EJ153" s="141"/>
      <c r="EK153" s="141"/>
      <c r="EL153" s="141"/>
      <c r="EM153" s="141"/>
      <c r="EN153" s="141"/>
      <c r="EO153" s="141"/>
      <c r="EP153" s="141"/>
      <c r="EQ153" s="141"/>
      <c r="ER153" s="141"/>
      <c r="ES153" s="141"/>
      <c r="ET153" s="141"/>
      <c r="EU153" s="141"/>
      <c r="EV153" s="141"/>
      <c r="EW153" s="141"/>
      <c r="EX153" s="141"/>
      <c r="EY153" s="141"/>
      <c r="EZ153" s="141"/>
      <c r="FA153" s="141"/>
      <c r="FB153" s="141"/>
      <c r="FC153" s="141"/>
      <c r="FD153" s="141"/>
      <c r="FE153" s="141"/>
      <c r="FF153" s="141"/>
      <c r="FG153" s="141"/>
      <c r="FH153" s="141"/>
      <c r="FI153" s="141"/>
      <c r="FJ153" s="141"/>
      <c r="FK153" s="141"/>
      <c r="FL153" s="141"/>
      <c r="FM153" s="141"/>
    </row>
    <row r="154" spans="1:254" ht="15.75" customHeight="1">
      <c r="A154" s="152" t="s">
        <v>9</v>
      </c>
      <c r="B154" s="152"/>
      <c r="C154" s="152"/>
      <c r="D154" s="152"/>
      <c r="E154" s="152"/>
      <c r="F154" s="152"/>
      <c r="G154" s="152"/>
      <c r="H154" s="152"/>
      <c r="I154" s="152"/>
      <c r="J154" s="152"/>
      <c r="K154" s="152"/>
      <c r="L154" s="152"/>
      <c r="M154" s="152"/>
      <c r="N154" s="152"/>
      <c r="O154" s="152"/>
      <c r="P154" s="152"/>
      <c r="Q154" s="152"/>
      <c r="R154" s="152"/>
      <c r="S154" s="152"/>
      <c r="T154" s="152"/>
      <c r="U154" s="152"/>
      <c r="V154" s="150"/>
      <c r="W154" s="150"/>
      <c r="X154" s="150"/>
      <c r="Y154" s="150"/>
      <c r="Z154" s="150"/>
      <c r="AA154" s="150"/>
      <c r="AB154" s="150"/>
      <c r="AC154" s="150"/>
      <c r="AD154" s="150"/>
      <c r="AE154" s="150"/>
      <c r="AF154" s="150"/>
      <c r="AG154" s="150"/>
      <c r="AH154" s="150"/>
      <c r="AI154" s="150"/>
      <c r="AJ154" s="150"/>
      <c r="AK154" s="150"/>
      <c r="AL154" s="150"/>
      <c r="AM154" s="150"/>
      <c r="AN154" s="150"/>
      <c r="AO154" s="150"/>
      <c r="AP154" s="150"/>
      <c r="AQ154" s="150"/>
      <c r="AR154" s="150"/>
      <c r="AS154" s="150"/>
      <c r="AT154" s="150"/>
      <c r="AU154" s="150"/>
      <c r="AV154" s="150"/>
      <c r="AW154" s="150"/>
      <c r="AX154" s="150"/>
      <c r="AY154" s="150"/>
      <c r="AZ154" s="150"/>
      <c r="BA154" s="150"/>
      <c r="BB154" s="150"/>
      <c r="BC154" s="150"/>
      <c r="BD154" s="150"/>
      <c r="BE154" s="150"/>
      <c r="BF154" s="150"/>
      <c r="BG154" s="150"/>
      <c r="BH154" s="150"/>
      <c r="BI154" s="150"/>
      <c r="BJ154" s="150"/>
      <c r="BK154" s="150"/>
      <c r="BL154" s="150"/>
      <c r="BM154" s="150"/>
      <c r="BN154" s="150"/>
      <c r="BO154" s="150"/>
      <c r="BP154" s="150"/>
      <c r="BQ154" s="150"/>
      <c r="BR154" s="150"/>
      <c r="BS154" s="150"/>
      <c r="BT154" s="150"/>
      <c r="BU154" s="150"/>
      <c r="BV154" s="150"/>
      <c r="BW154" s="150"/>
      <c r="BX154" s="150"/>
      <c r="BY154" s="150"/>
      <c r="BZ154" s="150"/>
      <c r="CA154" s="150"/>
      <c r="CB154" s="150"/>
      <c r="CC154" s="150"/>
      <c r="CD154" s="150"/>
      <c r="CE154" s="150"/>
      <c r="CF154" s="150"/>
      <c r="CG154" s="150"/>
      <c r="CH154" s="150"/>
      <c r="EA154" s="141"/>
      <c r="EB154" s="141"/>
      <c r="EC154" s="141"/>
      <c r="ED154" s="141"/>
      <c r="EE154" s="141"/>
      <c r="EF154" s="141"/>
      <c r="EG154" s="141"/>
      <c r="EH154" s="141"/>
      <c r="EI154" s="141"/>
      <c r="EJ154" s="141"/>
      <c r="EK154" s="141"/>
      <c r="EL154" s="141"/>
      <c r="EM154" s="141"/>
      <c r="EN154" s="141"/>
      <c r="EO154" s="141"/>
      <c r="EP154" s="141"/>
      <c r="EQ154" s="141"/>
      <c r="ER154" s="141"/>
      <c r="ES154" s="141"/>
      <c r="ET154" s="141"/>
      <c r="EU154" s="141"/>
      <c r="EV154" s="141"/>
      <c r="EW154" s="141"/>
      <c r="EX154" s="141"/>
      <c r="EY154" s="141"/>
      <c r="EZ154" s="141"/>
      <c r="FA154" s="141"/>
      <c r="FB154" s="141"/>
      <c r="FC154" s="141"/>
      <c r="FD154" s="141"/>
      <c r="FE154" s="141"/>
      <c r="FF154" s="141"/>
      <c r="FG154" s="141"/>
      <c r="FH154" s="141"/>
      <c r="FI154" s="141"/>
      <c r="FJ154" s="141"/>
      <c r="FK154" s="141"/>
      <c r="FL154" s="141"/>
      <c r="FM154" s="141"/>
    </row>
    <row r="155" spans="1:254" ht="15.75" customHeight="1">
      <c r="A155" s="150"/>
      <c r="B155" s="150"/>
      <c r="C155" s="150"/>
      <c r="D155" s="150"/>
      <c r="E155" s="150"/>
      <c r="F155" s="150"/>
      <c r="G155" s="150"/>
      <c r="H155" s="150"/>
      <c r="I155" s="150"/>
      <c r="J155" s="150" t="s">
        <v>9690</v>
      </c>
      <c r="K155" s="150" t="s">
        <v>9691</v>
      </c>
      <c r="L155" s="150" t="s">
        <v>9692</v>
      </c>
      <c r="M155" s="139" t="s">
        <v>9693</v>
      </c>
      <c r="N155" s="150" t="s">
        <v>9694</v>
      </c>
      <c r="O155" s="169" t="s">
        <v>9697</v>
      </c>
      <c r="P155" s="169" t="s">
        <v>9698</v>
      </c>
      <c r="Q155" s="152" t="s">
        <v>9706</v>
      </c>
      <c r="R155" s="152" t="s">
        <v>9707</v>
      </c>
      <c r="S155" s="152" t="s">
        <v>9708</v>
      </c>
      <c r="T155" s="152" t="s">
        <v>9709</v>
      </c>
      <c r="U155" s="152" t="s">
        <v>9710</v>
      </c>
      <c r="V155" s="139" t="s">
        <v>9711</v>
      </c>
      <c r="AF155" s="152"/>
      <c r="AG155" s="152"/>
      <c r="AH155" s="152"/>
      <c r="AI155" s="152"/>
      <c r="AJ155" s="152"/>
      <c r="AM155" s="152"/>
      <c r="AN155" s="152"/>
      <c r="AO155" s="152"/>
      <c r="AP155" s="152"/>
      <c r="AQ155" s="152"/>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c r="BL155" s="152"/>
      <c r="BM155" s="152"/>
      <c r="BN155" s="152"/>
      <c r="BO155" s="152"/>
      <c r="BP155" s="152"/>
      <c r="BQ155" s="152"/>
      <c r="BR155" s="152"/>
      <c r="BS155" s="152"/>
      <c r="BT155" s="152"/>
      <c r="BU155" s="152"/>
      <c r="BV155" s="152"/>
      <c r="BW155" s="152"/>
      <c r="BX155" s="152"/>
      <c r="BY155" s="152"/>
      <c r="BZ155" s="152"/>
      <c r="CA155" s="152"/>
      <c r="CB155" s="152"/>
      <c r="CC155" s="152"/>
      <c r="CD155" s="152"/>
      <c r="CE155" s="152"/>
      <c r="CF155" s="152"/>
      <c r="CG155" s="152"/>
      <c r="CH155" s="152"/>
      <c r="EA155" s="141"/>
      <c r="EB155" s="141"/>
      <c r="EC155" s="141"/>
      <c r="ED155" s="141"/>
      <c r="EE155" s="141"/>
      <c r="EF155" s="141"/>
      <c r="EG155" s="141"/>
      <c r="EH155" s="141"/>
      <c r="EI155" s="141"/>
      <c r="EJ155" s="141"/>
      <c r="EK155" s="141"/>
      <c r="EL155" s="141"/>
      <c r="EM155" s="141"/>
      <c r="EN155" s="141"/>
      <c r="EO155" s="141"/>
      <c r="EP155" s="141"/>
      <c r="EQ155" s="141"/>
      <c r="ER155" s="141"/>
      <c r="ES155" s="141"/>
      <c r="ET155" s="141"/>
      <c r="EU155" s="141"/>
      <c r="EV155" s="141"/>
      <c r="EW155" s="141"/>
      <c r="EX155" s="141"/>
      <c r="EY155" s="141"/>
      <c r="EZ155" s="141"/>
      <c r="FA155" s="141"/>
      <c r="FB155" s="141"/>
      <c r="FC155" s="141"/>
      <c r="FD155" s="141"/>
      <c r="FE155" s="141"/>
      <c r="FF155" s="141"/>
      <c r="FG155" s="141"/>
      <c r="FH155" s="141"/>
      <c r="FI155" s="141"/>
      <c r="FJ155" s="141"/>
      <c r="FK155" s="141"/>
      <c r="FL155" s="141"/>
      <c r="FM155" s="141"/>
    </row>
    <row r="156" spans="1:254" ht="15.75" customHeight="1">
      <c r="A156" s="150">
        <v>1052</v>
      </c>
      <c r="B156" s="152" t="s">
        <v>9005</v>
      </c>
      <c r="C156" s="196" t="s">
        <v>9712</v>
      </c>
      <c r="D156" s="150" t="s">
        <v>9704</v>
      </c>
      <c r="E156" s="150">
        <v>2016</v>
      </c>
      <c r="G156" s="151"/>
      <c r="H156" s="150"/>
      <c r="I156" s="150" t="s">
        <v>9705</v>
      </c>
      <c r="J156" s="158">
        <v>7910005</v>
      </c>
      <c r="K156" s="154">
        <v>4791673</v>
      </c>
      <c r="L156" s="158">
        <v>545729</v>
      </c>
      <c r="M156" s="158">
        <v>7910005</v>
      </c>
      <c r="N156" s="154">
        <v>4791673</v>
      </c>
      <c r="O156" s="153">
        <v>2379241</v>
      </c>
      <c r="P156" s="153">
        <v>3090159</v>
      </c>
      <c r="Q156" s="158">
        <v>522278</v>
      </c>
      <c r="R156" s="158">
        <v>2379241</v>
      </c>
      <c r="S156" s="158">
        <v>182794</v>
      </c>
      <c r="T156" s="149">
        <v>23451</v>
      </c>
      <c r="U156" s="153">
        <v>1650718</v>
      </c>
      <c r="V156" s="202">
        <v>23450.62</v>
      </c>
      <c r="AF156" s="152"/>
      <c r="AG156" s="152"/>
      <c r="AH156" s="152"/>
      <c r="AI156" s="152"/>
      <c r="AJ156" s="152"/>
      <c r="AM156" s="152"/>
      <c r="AN156" s="152"/>
      <c r="AO156" s="152"/>
      <c r="AP156" s="152"/>
      <c r="AQ156" s="152"/>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c r="BL156" s="152"/>
      <c r="BM156" s="152"/>
      <c r="BN156" s="152"/>
      <c r="BO156" s="152"/>
      <c r="BP156" s="152"/>
      <c r="BQ156" s="152"/>
      <c r="BR156" s="152"/>
      <c r="BS156" s="152"/>
      <c r="BT156" s="152"/>
      <c r="BU156" s="152"/>
      <c r="BV156" s="152"/>
      <c r="BW156" s="152"/>
      <c r="BX156" s="152"/>
      <c r="BY156" s="152"/>
      <c r="BZ156" s="152"/>
      <c r="CA156" s="152"/>
      <c r="CB156" s="152"/>
      <c r="CC156" s="152"/>
      <c r="CD156" s="152"/>
      <c r="CE156" s="152"/>
      <c r="CF156" s="152"/>
      <c r="CG156" s="152"/>
      <c r="CH156" s="152"/>
      <c r="EA156" s="141"/>
      <c r="EB156" s="141"/>
      <c r="EC156" s="141"/>
      <c r="ED156" s="141"/>
      <c r="EE156" s="141"/>
      <c r="EF156" s="141"/>
      <c r="EG156" s="141"/>
      <c r="EH156" s="141"/>
      <c r="EI156" s="141"/>
      <c r="EJ156" s="141"/>
      <c r="EK156" s="141"/>
      <c r="EL156" s="141"/>
      <c r="EM156" s="141"/>
      <c r="EN156" s="141"/>
      <c r="EO156" s="141"/>
      <c r="EP156" s="141"/>
      <c r="EQ156" s="141"/>
      <c r="ER156" s="141"/>
      <c r="ES156" s="141"/>
      <c r="ET156" s="141"/>
      <c r="EU156" s="141"/>
      <c r="EV156" s="141"/>
      <c r="EW156" s="141"/>
      <c r="EX156" s="141"/>
      <c r="EY156" s="141"/>
      <c r="EZ156" s="141"/>
      <c r="FA156" s="141"/>
      <c r="FB156" s="141"/>
      <c r="FC156" s="141"/>
      <c r="FD156" s="141"/>
      <c r="FE156" s="141"/>
      <c r="FF156" s="141"/>
      <c r="FG156" s="141"/>
      <c r="FH156" s="141"/>
      <c r="FI156" s="141"/>
      <c r="FJ156" s="141"/>
      <c r="FK156" s="141"/>
      <c r="FL156" s="141"/>
      <c r="FM156" s="141"/>
    </row>
    <row r="157" spans="1:254" ht="15.75" customHeight="1">
      <c r="A157" s="139" t="s">
        <v>9</v>
      </c>
      <c r="V157" s="152"/>
      <c r="W157" s="152"/>
      <c r="X157" s="152"/>
      <c r="Y157" s="152"/>
      <c r="Z157" s="152"/>
      <c r="AA157" s="152"/>
      <c r="AB157" s="152"/>
      <c r="AC157" s="152"/>
      <c r="AD157" s="152"/>
      <c r="AE157" s="152"/>
      <c r="AF157" s="152"/>
      <c r="AG157" s="152"/>
      <c r="AH157" s="152"/>
      <c r="AI157" s="152"/>
      <c r="AJ157" s="152"/>
      <c r="AK157" s="152"/>
      <c r="AL157" s="152"/>
      <c r="AM157" s="152"/>
      <c r="AN157" s="152"/>
      <c r="AO157" s="152"/>
      <c r="AP157" s="152"/>
      <c r="AQ157" s="152"/>
      <c r="AR157" s="152"/>
      <c r="AS157" s="152"/>
      <c r="AT157" s="152"/>
      <c r="AU157" s="152"/>
      <c r="AV157" s="152"/>
      <c r="AW157" s="152"/>
      <c r="AX157" s="152"/>
      <c r="AY157" s="152"/>
      <c r="AZ157" s="152"/>
      <c r="BA157" s="152"/>
      <c r="BB157" s="152"/>
      <c r="BC157" s="152"/>
      <c r="BD157" s="152"/>
      <c r="BE157" s="152"/>
      <c r="BF157" s="152"/>
      <c r="BG157" s="152"/>
      <c r="BH157" s="152"/>
      <c r="BI157" s="152"/>
      <c r="BJ157" s="152"/>
      <c r="BK157" s="152"/>
      <c r="BL157" s="152"/>
      <c r="BM157" s="152"/>
      <c r="BN157" s="152"/>
      <c r="BO157" s="152"/>
      <c r="BP157" s="152"/>
      <c r="BQ157" s="152"/>
      <c r="BR157" s="152"/>
      <c r="BS157" s="152"/>
      <c r="BT157" s="152"/>
      <c r="BU157" s="152"/>
      <c r="BV157" s="152"/>
      <c r="BW157" s="152"/>
      <c r="BX157" s="152"/>
      <c r="BY157" s="152"/>
      <c r="BZ157" s="152"/>
      <c r="CA157" s="152"/>
      <c r="CB157" s="152"/>
      <c r="CC157" s="152"/>
      <c r="CD157" s="152"/>
      <c r="CE157" s="152"/>
      <c r="CF157" s="152"/>
      <c r="CG157" s="152"/>
      <c r="CH157" s="152"/>
      <c r="EA157" s="141"/>
      <c r="EB157" s="141"/>
      <c r="EC157" s="141"/>
      <c r="ED157" s="141"/>
      <c r="EE157" s="141"/>
      <c r="EF157" s="141"/>
      <c r="EG157" s="141"/>
      <c r="EH157" s="141"/>
      <c r="EI157" s="141"/>
      <c r="EJ157" s="141"/>
      <c r="EK157" s="141"/>
      <c r="EL157" s="141"/>
      <c r="EM157" s="141"/>
      <c r="EN157" s="141"/>
      <c r="EO157" s="141"/>
      <c r="EP157" s="141"/>
      <c r="EQ157" s="141"/>
      <c r="ER157" s="141"/>
      <c r="ES157" s="141"/>
      <c r="ET157" s="141"/>
      <c r="EU157" s="141"/>
      <c r="EV157" s="141"/>
      <c r="EW157" s="141"/>
      <c r="EX157" s="141"/>
      <c r="EY157" s="141"/>
      <c r="EZ157" s="141"/>
      <c r="FA157" s="141"/>
      <c r="FB157" s="141"/>
      <c r="FC157" s="141"/>
      <c r="FD157" s="141"/>
      <c r="FE157" s="141"/>
      <c r="FF157" s="141"/>
      <c r="FG157" s="141"/>
      <c r="FH157" s="141"/>
      <c r="FI157" s="141"/>
      <c r="FJ157" s="141"/>
      <c r="FK157" s="141"/>
      <c r="FL157" s="141"/>
      <c r="FM157" s="141"/>
    </row>
    <row r="158" spans="1:254">
      <c r="J158" s="139" t="s">
        <v>8726</v>
      </c>
      <c r="K158" s="139" t="s">
        <v>8727</v>
      </c>
      <c r="L158" s="139" t="s">
        <v>8728</v>
      </c>
      <c r="M158" s="139" t="s">
        <v>8727</v>
      </c>
      <c r="N158" s="139" t="s">
        <v>8729</v>
      </c>
      <c r="O158" s="139" t="s">
        <v>8730</v>
      </c>
      <c r="P158" s="139" t="s">
        <v>8731</v>
      </c>
      <c r="Q158" s="139" t="s">
        <v>8732</v>
      </c>
      <c r="R158" s="139" t="s">
        <v>8733</v>
      </c>
      <c r="S158" s="139" t="s">
        <v>8734</v>
      </c>
      <c r="T158" s="139" t="s">
        <v>8735</v>
      </c>
      <c r="U158" s="139" t="s">
        <v>8736</v>
      </c>
      <c r="V158" s="139" t="s">
        <v>8737</v>
      </c>
      <c r="W158" s="139" t="s">
        <v>8738</v>
      </c>
      <c r="X158" s="139" t="s">
        <v>8739</v>
      </c>
      <c r="Y158" s="139" t="s">
        <v>8740</v>
      </c>
      <c r="Z158" s="139" t="s">
        <v>8741</v>
      </c>
      <c r="AA158" s="139" t="s">
        <v>8742</v>
      </c>
      <c r="AB158" s="139" t="s">
        <v>8743</v>
      </c>
      <c r="AC158" s="139" t="s">
        <v>8744</v>
      </c>
      <c r="AD158" s="139" t="s">
        <v>8745</v>
      </c>
    </row>
    <row r="159" spans="1:254">
      <c r="A159" s="139">
        <v>1053</v>
      </c>
      <c r="B159" s="139" t="s">
        <v>8567</v>
      </c>
      <c r="C159" s="139" t="s">
        <v>8746</v>
      </c>
      <c r="D159" s="139" t="s">
        <v>8747</v>
      </c>
      <c r="E159" s="139">
        <v>2016</v>
      </c>
      <c r="F159" s="139" t="s">
        <v>8748</v>
      </c>
      <c r="G159" s="139" t="s">
        <v>8749</v>
      </c>
      <c r="H159" s="139" t="s">
        <v>8749</v>
      </c>
      <c r="I159" s="139" t="s">
        <v>8749</v>
      </c>
      <c r="J159" s="139">
        <v>100</v>
      </c>
      <c r="K159" s="139">
        <v>34</v>
      </c>
      <c r="L159" s="139">
        <v>100</v>
      </c>
      <c r="M159" s="139">
        <v>12.5</v>
      </c>
      <c r="N159" s="139">
        <v>93</v>
      </c>
      <c r="O159" s="139">
        <v>67.099999999999994</v>
      </c>
      <c r="P159" s="139">
        <v>90.9</v>
      </c>
      <c r="Q159" s="139">
        <v>96</v>
      </c>
      <c r="R159" s="153">
        <v>1966870</v>
      </c>
      <c r="S159" s="153">
        <v>561636</v>
      </c>
      <c r="T159" s="153">
        <v>1398301</v>
      </c>
      <c r="U159" s="153">
        <v>412848</v>
      </c>
      <c r="V159" s="153">
        <v>130097</v>
      </c>
      <c r="W159" s="153">
        <v>381313</v>
      </c>
      <c r="X159" s="153">
        <v>765133</v>
      </c>
      <c r="Y159" s="153">
        <v>683554</v>
      </c>
      <c r="Z159" s="153">
        <v>68344</v>
      </c>
      <c r="AA159" s="153">
        <v>272486</v>
      </c>
      <c r="AB159" s="153">
        <v>500560</v>
      </c>
      <c r="AC159" s="153">
        <v>71291</v>
      </c>
      <c r="AD159" s="153">
        <v>77539</v>
      </c>
    </row>
    <row r="160" spans="1:254">
      <c r="A160" s="139" t="s">
        <v>819</v>
      </c>
    </row>
    <row r="161" spans="1:39">
      <c r="J161" s="139" t="s">
        <v>8750</v>
      </c>
      <c r="K161" s="139" t="s">
        <v>8751</v>
      </c>
      <c r="L161" s="139" t="s">
        <v>8752</v>
      </c>
      <c r="M161" s="139" t="s">
        <v>8753</v>
      </c>
      <c r="N161" s="139" t="s">
        <v>8754</v>
      </c>
      <c r="O161" s="139" t="s">
        <v>8755</v>
      </c>
      <c r="P161" s="139" t="s">
        <v>8756</v>
      </c>
      <c r="Q161" s="139" t="s">
        <v>8757</v>
      </c>
      <c r="R161" s="139" t="s">
        <v>8758</v>
      </c>
      <c r="S161" s="139" t="s">
        <v>8759</v>
      </c>
      <c r="T161" s="139" t="s">
        <v>8760</v>
      </c>
      <c r="U161" s="139" t="s">
        <v>8761</v>
      </c>
      <c r="V161" s="139" t="s">
        <v>8762</v>
      </c>
      <c r="W161" s="139" t="s">
        <v>8763</v>
      </c>
      <c r="X161" s="139" t="s">
        <v>8764</v>
      </c>
      <c r="Y161" s="139" t="s">
        <v>8765</v>
      </c>
      <c r="Z161" s="139" t="s">
        <v>8766</v>
      </c>
      <c r="AA161" s="139" t="s">
        <v>8733</v>
      </c>
      <c r="AB161" s="139" t="s">
        <v>8767</v>
      </c>
      <c r="AC161" s="139" t="s">
        <v>8768</v>
      </c>
      <c r="AD161" s="139" t="s">
        <v>8769</v>
      </c>
      <c r="AE161" s="139" t="s">
        <v>8770</v>
      </c>
      <c r="AF161" s="139" t="s">
        <v>8771</v>
      </c>
    </row>
    <row r="162" spans="1:39">
      <c r="A162" s="139">
        <v>1054</v>
      </c>
      <c r="B162" s="139" t="s">
        <v>8567</v>
      </c>
      <c r="C162" s="139" t="s">
        <v>8772</v>
      </c>
      <c r="D162" s="139" t="s">
        <v>197</v>
      </c>
      <c r="E162" s="139">
        <v>2015</v>
      </c>
      <c r="F162" s="139" t="s">
        <v>8773</v>
      </c>
      <c r="G162" s="139" t="s">
        <v>8774</v>
      </c>
      <c r="H162" s="139" t="s">
        <v>8774</v>
      </c>
      <c r="I162" s="139" t="s">
        <v>8774</v>
      </c>
      <c r="J162" s="139">
        <v>17</v>
      </c>
      <c r="K162" s="139">
        <v>9</v>
      </c>
      <c r="L162" s="153">
        <v>806409</v>
      </c>
      <c r="M162" s="153">
        <v>3800</v>
      </c>
      <c r="N162" s="139">
        <v>198</v>
      </c>
      <c r="O162" s="153">
        <v>10000</v>
      </c>
      <c r="P162" s="153">
        <v>1000</v>
      </c>
      <c r="Q162" s="153">
        <v>6742</v>
      </c>
      <c r="R162" s="153">
        <v>16800</v>
      </c>
      <c r="S162" s="153">
        <v>325</v>
      </c>
      <c r="T162" s="153">
        <v>1200</v>
      </c>
      <c r="U162" s="153">
        <v>1300</v>
      </c>
      <c r="V162" s="139">
        <v>40</v>
      </c>
      <c r="W162" s="139">
        <v>64</v>
      </c>
      <c r="X162" s="139">
        <v>86</v>
      </c>
      <c r="Y162" s="139">
        <v>50</v>
      </c>
      <c r="Z162" s="139">
        <v>40</v>
      </c>
      <c r="AA162" s="153">
        <v>3668521</v>
      </c>
      <c r="AB162" s="153">
        <v>2438810</v>
      </c>
      <c r="AC162" s="153">
        <v>180491</v>
      </c>
      <c r="AD162" s="153">
        <v>925412</v>
      </c>
      <c r="AE162" s="153">
        <v>325521</v>
      </c>
      <c r="AF162" s="153">
        <v>549891</v>
      </c>
    </row>
    <row r="163" spans="1:39">
      <c r="A163" s="139" t="s">
        <v>819</v>
      </c>
    </row>
    <row r="164" spans="1:39" ht="15.75" customHeight="1">
      <c r="C164" s="150"/>
      <c r="D164" s="150"/>
      <c r="E164" s="150"/>
      <c r="F164" s="150"/>
      <c r="G164" s="150"/>
      <c r="H164" s="150"/>
      <c r="I164" s="150"/>
      <c r="J164" s="152" t="s">
        <v>9859</v>
      </c>
      <c r="K164" s="152" t="s">
        <v>9860</v>
      </c>
      <c r="L164" s="152" t="s">
        <v>9861</v>
      </c>
      <c r="M164" s="177" t="s">
        <v>9862</v>
      </c>
      <c r="N164" s="177" t="s">
        <v>9863</v>
      </c>
      <c r="O164" s="177" t="s">
        <v>9864</v>
      </c>
      <c r="P164" s="152" t="s">
        <v>9865</v>
      </c>
      <c r="Q164" s="152"/>
      <c r="R164" s="152"/>
      <c r="S164" s="152"/>
      <c r="T164" s="152"/>
      <c r="U164" s="152"/>
      <c r="V164" s="152"/>
      <c r="X164" s="152"/>
      <c r="Z164" s="152"/>
      <c r="AA164" s="152"/>
      <c r="AB164" s="152"/>
      <c r="AC164" s="152"/>
      <c r="AD164" s="152"/>
      <c r="AE164" s="152"/>
      <c r="AF164" s="152"/>
      <c r="AG164" s="152"/>
      <c r="AH164" s="152"/>
      <c r="AI164" s="152"/>
      <c r="AJ164" s="152"/>
      <c r="AK164" s="152"/>
      <c r="AL164" s="152"/>
      <c r="AM164" s="152"/>
    </row>
    <row r="165" spans="1:39" ht="15.75" customHeight="1">
      <c r="A165" s="150">
        <v>1057</v>
      </c>
      <c r="B165" s="139" t="s">
        <v>864</v>
      </c>
      <c r="C165" s="152" t="s">
        <v>9866</v>
      </c>
      <c r="D165" s="152" t="s">
        <v>3120</v>
      </c>
      <c r="E165" s="203">
        <v>2007</v>
      </c>
      <c r="F165" s="203"/>
      <c r="G165" s="150" t="s">
        <v>9867</v>
      </c>
      <c r="H165" s="150"/>
      <c r="I165" s="150" t="s">
        <v>9867</v>
      </c>
      <c r="J165" s="154">
        <v>285</v>
      </c>
      <c r="K165" s="154">
        <v>305</v>
      </c>
      <c r="L165" s="152">
        <v>6493</v>
      </c>
      <c r="M165" s="154">
        <v>300</v>
      </c>
      <c r="N165" s="154">
        <v>604</v>
      </c>
      <c r="O165" s="154">
        <v>28</v>
      </c>
      <c r="P165" s="154">
        <v>5465034</v>
      </c>
      <c r="Q165" s="152"/>
      <c r="R165" s="152"/>
      <c r="S165" s="152"/>
      <c r="T165" s="152"/>
      <c r="U165" s="152"/>
      <c r="V165" s="152"/>
      <c r="X165" s="152"/>
      <c r="Z165" s="152"/>
      <c r="AA165" s="152"/>
      <c r="AB165" s="152"/>
      <c r="AC165" s="152"/>
      <c r="AD165" s="152"/>
      <c r="AE165" s="152"/>
      <c r="AF165" s="152"/>
      <c r="AG165" s="152"/>
      <c r="AH165" s="152"/>
      <c r="AI165" s="152"/>
      <c r="AJ165" s="152"/>
      <c r="AK165" s="152"/>
      <c r="AL165" s="152"/>
      <c r="AM165" s="152"/>
    </row>
    <row r="166" spans="1:39" ht="15.75" customHeight="1">
      <c r="A166" s="150" t="s">
        <v>9</v>
      </c>
      <c r="B166" s="152"/>
      <c r="C166" s="152"/>
      <c r="D166" s="152"/>
      <c r="E166" s="152"/>
      <c r="F166" s="152"/>
      <c r="G166" s="152"/>
      <c r="H166" s="152"/>
      <c r="I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row>
    <row r="167" spans="1:39" s="152" customFormat="1">
      <c r="J167" s="151" t="s">
        <v>8557</v>
      </c>
      <c r="K167" s="151" t="s">
        <v>8558</v>
      </c>
      <c r="L167" s="151" t="s">
        <v>8559</v>
      </c>
      <c r="M167" s="151" t="s">
        <v>8560</v>
      </c>
      <c r="N167" s="151" t="s">
        <v>8561</v>
      </c>
      <c r="O167" s="151" t="s">
        <v>8562</v>
      </c>
      <c r="P167" s="151" t="s">
        <v>8563</v>
      </c>
      <c r="Q167" s="151" t="s">
        <v>8564</v>
      </c>
      <c r="R167" s="151" t="s">
        <v>8565</v>
      </c>
      <c r="S167" s="151" t="s">
        <v>8566</v>
      </c>
    </row>
    <row r="168" spans="1:39" s="152" customFormat="1">
      <c r="A168" s="152">
        <v>1058</v>
      </c>
      <c r="B168" s="152" t="s">
        <v>8567</v>
      </c>
      <c r="C168" s="152" t="s">
        <v>8568</v>
      </c>
      <c r="D168" s="152" t="s">
        <v>8569</v>
      </c>
      <c r="E168" s="152">
        <v>2010</v>
      </c>
      <c r="F168" s="152" t="s">
        <v>8570</v>
      </c>
      <c r="G168" s="152" t="s">
        <v>8571</v>
      </c>
      <c r="I168" s="152" t="s">
        <v>8571</v>
      </c>
      <c r="J168" s="152">
        <v>601</v>
      </c>
      <c r="K168" s="152">
        <v>667</v>
      </c>
      <c r="L168" s="152">
        <v>431</v>
      </c>
      <c r="M168" s="152">
        <v>20</v>
      </c>
      <c r="N168" s="152">
        <v>26.7</v>
      </c>
      <c r="O168" s="152">
        <v>75</v>
      </c>
      <c r="P168" s="152">
        <v>19675</v>
      </c>
      <c r="Q168" s="152">
        <v>6087</v>
      </c>
      <c r="R168" s="152">
        <v>19</v>
      </c>
      <c r="S168" s="154">
        <v>624995</v>
      </c>
    </row>
    <row r="169" spans="1:39" s="152" customFormat="1">
      <c r="A169" s="152" t="s">
        <v>9</v>
      </c>
    </row>
    <row r="170" spans="1:39" s="152" customFormat="1">
      <c r="J170" s="151" t="s">
        <v>8572</v>
      </c>
      <c r="K170" s="151" t="s">
        <v>8573</v>
      </c>
      <c r="L170" s="151" t="s">
        <v>8574</v>
      </c>
      <c r="M170" s="151" t="s">
        <v>8575</v>
      </c>
      <c r="N170" s="151" t="s">
        <v>8576</v>
      </c>
    </row>
    <row r="171" spans="1:39" s="152" customFormat="1">
      <c r="A171" s="152">
        <v>1060</v>
      </c>
      <c r="B171" s="152" t="s">
        <v>8577</v>
      </c>
      <c r="C171" s="152" t="s">
        <v>8578</v>
      </c>
      <c r="D171" s="152" t="s">
        <v>1480</v>
      </c>
      <c r="E171" s="152">
        <v>2016</v>
      </c>
      <c r="F171" s="152" t="s">
        <v>8579</v>
      </c>
      <c r="G171" s="152" t="s">
        <v>8580</v>
      </c>
      <c r="I171" s="152" t="s">
        <v>8580</v>
      </c>
      <c r="J171" s="152">
        <v>52.88</v>
      </c>
      <c r="K171" s="152">
        <v>41.81</v>
      </c>
      <c r="L171" s="152">
        <v>2.92</v>
      </c>
      <c r="M171" s="152">
        <v>2.39</v>
      </c>
      <c r="N171" s="154">
        <v>7536077</v>
      </c>
    </row>
    <row r="172" spans="1:39" s="152" customFormat="1">
      <c r="A172" s="152" t="s">
        <v>9</v>
      </c>
    </row>
    <row r="173" spans="1:39" s="152" customFormat="1">
      <c r="J173" s="151" t="s">
        <v>8572</v>
      </c>
      <c r="K173" s="151" t="s">
        <v>8573</v>
      </c>
      <c r="L173" s="151" t="s">
        <v>8574</v>
      </c>
      <c r="M173" s="151" t="s">
        <v>8575</v>
      </c>
      <c r="N173" s="151" t="s">
        <v>8576</v>
      </c>
    </row>
    <row r="174" spans="1:39" s="152" customFormat="1">
      <c r="A174" s="152">
        <v>1061</v>
      </c>
      <c r="B174" s="152" t="s">
        <v>8577</v>
      </c>
      <c r="C174" s="152" t="s">
        <v>8581</v>
      </c>
      <c r="D174" s="152" t="s">
        <v>1043</v>
      </c>
      <c r="E174" s="152">
        <v>2016</v>
      </c>
      <c r="F174" s="152" t="s">
        <v>8582</v>
      </c>
      <c r="G174" s="152" t="s">
        <v>8583</v>
      </c>
      <c r="J174" s="152">
        <v>73.38</v>
      </c>
      <c r="K174" s="152">
        <v>15.7</v>
      </c>
      <c r="L174" s="152">
        <v>5.88</v>
      </c>
      <c r="M174" s="152">
        <v>5.04</v>
      </c>
      <c r="N174" s="154">
        <v>5915136</v>
      </c>
    </row>
    <row r="175" spans="1:39" s="152" customFormat="1">
      <c r="A175" s="152" t="s">
        <v>9</v>
      </c>
    </row>
    <row r="176" spans="1:39" s="134" customFormat="1">
      <c r="J176" s="134" t="s">
        <v>8615</v>
      </c>
      <c r="K176" s="134" t="s">
        <v>8616</v>
      </c>
      <c r="L176" s="134" t="s">
        <v>8617</v>
      </c>
    </row>
    <row r="177" spans="1:41" s="134" customFormat="1">
      <c r="A177" s="134">
        <v>1062</v>
      </c>
      <c r="B177" s="134" t="s">
        <v>18</v>
      </c>
      <c r="C177" s="134" t="s">
        <v>8618</v>
      </c>
      <c r="D177" s="134" t="s">
        <v>896</v>
      </c>
      <c r="E177" s="134">
        <v>2016</v>
      </c>
      <c r="F177" s="139" t="s">
        <v>8619</v>
      </c>
      <c r="G177" s="134" t="s">
        <v>8620</v>
      </c>
      <c r="I177" s="134" t="s">
        <v>8620</v>
      </c>
      <c r="J177" s="134">
        <v>75</v>
      </c>
      <c r="K177" s="156">
        <v>25</v>
      </c>
      <c r="L177" s="156">
        <v>395292</v>
      </c>
    </row>
    <row r="178" spans="1:41" s="134" customFormat="1">
      <c r="A178" s="133" t="s">
        <v>9</v>
      </c>
    </row>
    <row r="179" spans="1:41" s="134" customFormat="1">
      <c r="J179" s="134" t="s">
        <v>8621</v>
      </c>
      <c r="K179" s="134" t="s">
        <v>8622</v>
      </c>
      <c r="L179" s="134" t="s">
        <v>8623</v>
      </c>
      <c r="M179" s="134" t="s">
        <v>8617</v>
      </c>
    </row>
    <row r="180" spans="1:41" s="134" customFormat="1">
      <c r="A180" s="134">
        <v>1063</v>
      </c>
      <c r="B180" s="134" t="s">
        <v>18</v>
      </c>
      <c r="C180" s="134" t="s">
        <v>8624</v>
      </c>
      <c r="D180" s="134" t="s">
        <v>1429</v>
      </c>
      <c r="E180" s="134">
        <v>2016</v>
      </c>
      <c r="F180" s="134" t="s">
        <v>8625</v>
      </c>
      <c r="I180" s="134" t="s">
        <v>8626</v>
      </c>
      <c r="J180" s="156">
        <v>50</v>
      </c>
      <c r="K180" s="134">
        <v>25</v>
      </c>
      <c r="L180" s="134">
        <v>25</v>
      </c>
      <c r="M180" s="156">
        <v>292120</v>
      </c>
    </row>
    <row r="181" spans="1:41" s="134" customFormat="1">
      <c r="A181" s="133" t="s">
        <v>9</v>
      </c>
    </row>
    <row r="182" spans="1:41" s="134" customFormat="1">
      <c r="J182" s="134" t="s">
        <v>8627</v>
      </c>
      <c r="K182" s="134" t="s">
        <v>8628</v>
      </c>
      <c r="L182" s="134" t="s">
        <v>8629</v>
      </c>
      <c r="M182" s="134" t="s">
        <v>8630</v>
      </c>
      <c r="N182" s="134" t="s">
        <v>8631</v>
      </c>
      <c r="O182" s="134" t="s">
        <v>8632</v>
      </c>
      <c r="P182" s="134" t="s">
        <v>7682</v>
      </c>
    </row>
    <row r="183" spans="1:41" s="134" customFormat="1">
      <c r="A183" s="134">
        <v>1070</v>
      </c>
      <c r="B183" s="134" t="s">
        <v>6180</v>
      </c>
      <c r="C183" s="134" t="s">
        <v>8633</v>
      </c>
      <c r="D183" s="134" t="s">
        <v>11</v>
      </c>
      <c r="E183" s="134">
        <v>2016</v>
      </c>
      <c r="F183" s="139" t="s">
        <v>8634</v>
      </c>
      <c r="G183" s="134" t="s">
        <v>8635</v>
      </c>
      <c r="I183" s="134" t="s">
        <v>8635</v>
      </c>
      <c r="J183" s="134">
        <v>1</v>
      </c>
      <c r="K183" s="134">
        <v>1</v>
      </c>
      <c r="L183" s="134">
        <v>70</v>
      </c>
      <c r="M183" s="134">
        <v>10</v>
      </c>
      <c r="N183" s="134">
        <v>10</v>
      </c>
      <c r="O183" s="134">
        <v>10</v>
      </c>
      <c r="P183" s="156">
        <v>3000000</v>
      </c>
    </row>
    <row r="184" spans="1:41" s="134" customFormat="1">
      <c r="A184" s="133" t="s">
        <v>9</v>
      </c>
      <c r="J184" s="139"/>
      <c r="K184" s="139"/>
      <c r="L184" s="139"/>
      <c r="M184" s="139"/>
      <c r="N184" s="139"/>
      <c r="O184" s="139"/>
      <c r="P184" s="139"/>
      <c r="Q184" s="139"/>
      <c r="R184" s="139"/>
      <c r="S184" s="139"/>
      <c r="T184" s="139"/>
      <c r="U184" s="139"/>
      <c r="V184" s="139"/>
      <c r="W184" s="139"/>
      <c r="X184" s="139"/>
      <c r="Y184" s="139"/>
      <c r="Z184" s="139"/>
      <c r="AA184" s="139"/>
      <c r="AB184" s="139"/>
      <c r="AC184" s="139"/>
      <c r="AD184" s="139"/>
      <c r="AE184" s="139"/>
      <c r="AF184" s="139"/>
      <c r="AG184" s="139"/>
      <c r="AH184" s="139"/>
      <c r="AI184" s="139"/>
      <c r="AJ184" s="139"/>
      <c r="AK184" s="139"/>
      <c r="AL184" s="139"/>
      <c r="AM184" s="139"/>
    </row>
    <row r="185" spans="1:41">
      <c r="A185" s="133"/>
      <c r="J185" s="139" t="s">
        <v>8636</v>
      </c>
      <c r="K185" s="139" t="s">
        <v>8637</v>
      </c>
      <c r="L185" s="139" t="s">
        <v>8638</v>
      </c>
      <c r="M185" s="139" t="s">
        <v>8639</v>
      </c>
      <c r="N185" s="139" t="s">
        <v>7682</v>
      </c>
    </row>
    <row r="186" spans="1:41">
      <c r="A186" s="133">
        <v>1071</v>
      </c>
      <c r="B186" s="139" t="s">
        <v>6180</v>
      </c>
      <c r="C186" s="139" t="s">
        <v>8640</v>
      </c>
      <c r="D186" s="139" t="s">
        <v>44</v>
      </c>
      <c r="E186" s="139">
        <v>2016</v>
      </c>
      <c r="F186" s="139" t="s">
        <v>8641</v>
      </c>
      <c r="G186" s="139" t="s">
        <v>8642</v>
      </c>
      <c r="I186" s="139" t="s">
        <v>8642</v>
      </c>
      <c r="J186" s="139">
        <v>1</v>
      </c>
      <c r="K186" s="153">
        <v>1</v>
      </c>
      <c r="L186" s="153">
        <v>70</v>
      </c>
      <c r="M186" s="153">
        <v>30</v>
      </c>
      <c r="N186" s="153">
        <v>11710000</v>
      </c>
    </row>
    <row r="187" spans="1:41">
      <c r="A187" s="133" t="s">
        <v>9</v>
      </c>
      <c r="E187" s="134"/>
      <c r="G187" s="134"/>
      <c r="I187" s="134"/>
    </row>
    <row r="188" spans="1:41" ht="15.75" customHeight="1">
      <c r="B188" s="152"/>
      <c r="C188" s="152"/>
      <c r="D188" s="152"/>
      <c r="E188" s="152"/>
      <c r="F188" s="152"/>
      <c r="G188" s="152"/>
      <c r="H188" s="152"/>
      <c r="I188" s="152"/>
      <c r="J188" s="150" t="s">
        <v>7682</v>
      </c>
      <c r="K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row>
    <row r="189" spans="1:41" ht="15.75" customHeight="1">
      <c r="A189" s="150">
        <v>1072</v>
      </c>
      <c r="B189" s="152" t="s">
        <v>6180</v>
      </c>
      <c r="C189" s="152" t="s">
        <v>9868</v>
      </c>
      <c r="D189" s="152">
        <v>2011</v>
      </c>
      <c r="E189" s="203">
        <v>2016</v>
      </c>
      <c r="F189" s="203" t="s">
        <v>9869</v>
      </c>
      <c r="G189" s="152"/>
      <c r="H189" s="152"/>
      <c r="I189" s="152" t="s">
        <v>9870</v>
      </c>
      <c r="J189" s="154">
        <v>500000</v>
      </c>
      <c r="K189" s="154"/>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2"/>
    </row>
    <row r="190" spans="1:41" ht="15.75" customHeight="1">
      <c r="A190" s="150" t="s">
        <v>9</v>
      </c>
      <c r="B190" s="152"/>
      <c r="C190" s="152"/>
      <c r="D190" s="152"/>
      <c r="E190" s="152"/>
      <c r="F190" s="152"/>
      <c r="G190" s="152"/>
      <c r="H190" s="152"/>
      <c r="I190" s="152"/>
      <c r="J190" s="152"/>
      <c r="K190" s="152"/>
      <c r="L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row>
    <row r="191" spans="1:41" ht="15.75" customHeight="1">
      <c r="B191" s="152"/>
      <c r="C191" s="152"/>
      <c r="D191" s="152"/>
      <c r="E191" s="152"/>
      <c r="F191" s="152"/>
      <c r="G191" s="152"/>
      <c r="H191" s="152"/>
      <c r="I191" s="152"/>
      <c r="J191" s="154" t="s">
        <v>9871</v>
      </c>
      <c r="K191" s="152" t="s">
        <v>9872</v>
      </c>
      <c r="L191" s="152" t="s">
        <v>9873</v>
      </c>
      <c r="M191" s="152" t="s">
        <v>9874</v>
      </c>
      <c r="N191" s="152" t="s">
        <v>9875</v>
      </c>
      <c r="O191" s="152" t="s">
        <v>9876</v>
      </c>
      <c r="P191" s="152" t="s">
        <v>9877</v>
      </c>
      <c r="Q191" s="152" t="s">
        <v>9878</v>
      </c>
      <c r="R191" s="152" t="s">
        <v>7682</v>
      </c>
      <c r="S191" s="152"/>
      <c r="T191" s="152"/>
      <c r="V191" s="152"/>
      <c r="W191" s="152"/>
      <c r="X191" s="152"/>
      <c r="Y191" s="152"/>
      <c r="Z191" s="152"/>
      <c r="AB191" s="152"/>
      <c r="AC191" s="152"/>
      <c r="AD191" s="152"/>
      <c r="AE191" s="152"/>
      <c r="AF191" s="152"/>
      <c r="AG191" s="152"/>
      <c r="AI191" s="152"/>
      <c r="AJ191" s="152"/>
      <c r="AK191" s="152"/>
      <c r="AL191" s="152"/>
      <c r="AM191" s="152"/>
      <c r="AN191" s="152"/>
      <c r="AO191" s="152"/>
    </row>
    <row r="192" spans="1:41" ht="15.75" customHeight="1">
      <c r="A192" s="150">
        <v>1073</v>
      </c>
      <c r="B192" s="152" t="s">
        <v>6180</v>
      </c>
      <c r="C192" s="152" t="s">
        <v>9879</v>
      </c>
      <c r="D192" s="152" t="s">
        <v>7796</v>
      </c>
      <c r="E192" s="203">
        <v>2016</v>
      </c>
      <c r="F192" s="203" t="s">
        <v>9880</v>
      </c>
      <c r="G192" s="152" t="s">
        <v>9881</v>
      </c>
      <c r="H192" s="152" t="s">
        <v>9881</v>
      </c>
      <c r="I192" s="152" t="s">
        <v>9881</v>
      </c>
      <c r="J192" s="139">
        <v>6940</v>
      </c>
      <c r="K192" s="154">
        <v>20</v>
      </c>
      <c r="L192" s="152">
        <v>1</v>
      </c>
      <c r="M192" s="152">
        <v>800</v>
      </c>
      <c r="N192" s="152">
        <v>2754</v>
      </c>
      <c r="O192" s="152">
        <v>13</v>
      </c>
      <c r="P192" s="152">
        <v>4</v>
      </c>
      <c r="Q192" s="152">
        <v>96</v>
      </c>
      <c r="R192" s="152">
        <v>4000000</v>
      </c>
      <c r="S192" s="152"/>
      <c r="T192" s="152"/>
      <c r="V192" s="152"/>
      <c r="W192" s="152"/>
      <c r="X192" s="152"/>
      <c r="Y192" s="152"/>
      <c r="Z192" s="152"/>
      <c r="AB192" s="152"/>
      <c r="AC192" s="152"/>
      <c r="AD192" s="152"/>
      <c r="AE192" s="152"/>
      <c r="AF192" s="152"/>
      <c r="AG192" s="152"/>
      <c r="AH192" s="152"/>
      <c r="AI192" s="152"/>
      <c r="AJ192" s="152"/>
      <c r="AK192" s="152"/>
      <c r="AL192" s="152"/>
      <c r="AM192" s="152"/>
      <c r="AN192" s="152"/>
      <c r="AO192" s="152"/>
    </row>
    <row r="193" spans="1:39" ht="15.75" customHeight="1">
      <c r="A193" s="150" t="s">
        <v>9</v>
      </c>
      <c r="B193" s="152"/>
      <c r="C193" s="152"/>
      <c r="D193" s="152"/>
      <c r="E193" s="152"/>
      <c r="F193" s="152"/>
      <c r="G193" s="152"/>
      <c r="H193" s="152"/>
      <c r="I193" s="152"/>
      <c r="J193" s="152"/>
      <c r="K193" s="152"/>
      <c r="L193" s="152"/>
      <c r="M193" s="152" t="s">
        <v>9882</v>
      </c>
      <c r="N193" s="152"/>
      <c r="O193" s="152"/>
      <c r="P193" s="152"/>
      <c r="R193" s="152"/>
      <c r="S193" s="152"/>
      <c r="T193" s="152"/>
      <c r="U193" s="152"/>
      <c r="V193" s="152"/>
      <c r="W193" s="152"/>
      <c r="X193" s="152"/>
      <c r="Y193" s="152"/>
      <c r="Z193" s="152"/>
      <c r="AA193" s="152"/>
      <c r="AB193" s="152"/>
      <c r="AC193" s="152"/>
      <c r="AD193" s="152"/>
      <c r="AE193" s="152"/>
      <c r="AF193" s="152"/>
      <c r="AG193" s="152"/>
      <c r="AH193" s="152"/>
      <c r="AI193" s="152"/>
      <c r="AJ193" s="152"/>
      <c r="AK193" s="152"/>
    </row>
    <row r="194" spans="1:39" ht="15.75" customHeight="1">
      <c r="A194" s="152"/>
      <c r="B194" s="152"/>
      <c r="C194" s="152"/>
      <c r="D194" s="152"/>
      <c r="E194" s="152"/>
      <c r="F194" s="152"/>
      <c r="G194" s="152"/>
      <c r="H194" s="152"/>
      <c r="I194" s="152"/>
      <c r="J194" s="154" t="s">
        <v>9883</v>
      </c>
      <c r="K194" s="152" t="s">
        <v>9884</v>
      </c>
      <c r="L194" s="154" t="s">
        <v>9885</v>
      </c>
      <c r="M194" s="154" t="s">
        <v>9886</v>
      </c>
      <c r="N194" s="153" t="s">
        <v>9887</v>
      </c>
      <c r="O194" s="153" t="s">
        <v>9888</v>
      </c>
      <c r="P194" s="153" t="s">
        <v>9889</v>
      </c>
      <c r="Q194" s="153" t="s">
        <v>9890</v>
      </c>
      <c r="R194" s="153" t="s">
        <v>9891</v>
      </c>
      <c r="S194" s="153" t="s">
        <v>9892</v>
      </c>
      <c r="T194" s="139" t="s">
        <v>7682</v>
      </c>
      <c r="V194" s="152"/>
      <c r="W194" s="152"/>
      <c r="X194" s="152"/>
      <c r="Z194" s="152"/>
      <c r="AA194" s="152"/>
      <c r="AB194" s="152"/>
      <c r="AC194" s="152"/>
      <c r="AD194" s="152"/>
      <c r="AE194" s="152"/>
      <c r="AF194" s="152"/>
      <c r="AG194" s="152"/>
      <c r="AH194" s="152"/>
      <c r="AI194" s="152"/>
      <c r="AJ194" s="152"/>
      <c r="AK194" s="152"/>
      <c r="AL194" s="152"/>
      <c r="AM194" s="152"/>
    </row>
    <row r="195" spans="1:39" ht="15.75" customHeight="1">
      <c r="A195" s="150">
        <v>1074</v>
      </c>
      <c r="B195" s="152" t="s">
        <v>6180</v>
      </c>
      <c r="C195" s="204" t="s">
        <v>9893</v>
      </c>
      <c r="D195" s="152" t="s">
        <v>7241</v>
      </c>
      <c r="E195" s="203">
        <v>2016</v>
      </c>
      <c r="F195" s="152" t="s">
        <v>9894</v>
      </c>
      <c r="G195" s="152" t="s">
        <v>9895</v>
      </c>
      <c r="H195" s="152"/>
      <c r="I195" s="152" t="s">
        <v>9895</v>
      </c>
      <c r="J195" s="139">
        <v>1</v>
      </c>
      <c r="K195" s="154">
        <v>35</v>
      </c>
      <c r="L195" s="152">
        <v>1</v>
      </c>
      <c r="M195" s="154">
        <v>1</v>
      </c>
      <c r="N195" s="153">
        <v>1</v>
      </c>
      <c r="O195" s="153">
        <v>1</v>
      </c>
      <c r="P195" s="153">
        <v>6</v>
      </c>
      <c r="Q195" s="153">
        <v>13</v>
      </c>
      <c r="R195" s="153">
        <v>1</v>
      </c>
      <c r="S195" s="153">
        <v>1</v>
      </c>
      <c r="T195" s="139">
        <v>2000000</v>
      </c>
      <c r="V195" s="154"/>
      <c r="W195" s="154"/>
      <c r="X195" s="154"/>
      <c r="Z195" s="152"/>
      <c r="AA195" s="152"/>
      <c r="AB195" s="152"/>
      <c r="AC195" s="152"/>
      <c r="AD195" s="152"/>
      <c r="AE195" s="152"/>
      <c r="AF195" s="152"/>
      <c r="AG195" s="152"/>
      <c r="AH195" s="152"/>
      <c r="AI195" s="152"/>
      <c r="AJ195" s="152"/>
      <c r="AK195" s="152"/>
      <c r="AL195" s="152"/>
      <c r="AM195" s="152"/>
    </row>
    <row r="196" spans="1:39" ht="15.75" customHeight="1">
      <c r="A196" s="150" t="s">
        <v>9</v>
      </c>
      <c r="B196" s="152"/>
      <c r="C196" s="152"/>
      <c r="D196" s="152"/>
      <c r="E196" s="152"/>
      <c r="F196" s="152"/>
      <c r="G196" s="152"/>
      <c r="H196" s="152"/>
      <c r="I196" s="152"/>
      <c r="N196" s="152"/>
      <c r="O196" s="152"/>
      <c r="P196" s="152"/>
      <c r="Q196" s="152"/>
      <c r="R196" s="152"/>
      <c r="S196" s="152"/>
      <c r="T196" s="152"/>
      <c r="U196" s="152"/>
      <c r="W196" s="152"/>
      <c r="X196" s="152"/>
      <c r="Y196" s="152"/>
      <c r="Z196" s="152"/>
      <c r="AA196" s="152"/>
      <c r="AB196" s="152"/>
      <c r="AC196" s="152"/>
      <c r="AD196" s="152"/>
      <c r="AE196" s="152"/>
      <c r="AF196" s="152"/>
      <c r="AG196" s="152"/>
      <c r="AH196" s="152"/>
      <c r="AI196" s="152"/>
      <c r="AJ196" s="152"/>
      <c r="AK196" s="152"/>
    </row>
    <row r="197" spans="1:39" s="140" customFormat="1">
      <c r="J197" s="140" t="s">
        <v>9309</v>
      </c>
      <c r="K197" s="140" t="s">
        <v>9310</v>
      </c>
      <c r="L197" s="140" t="s">
        <v>9311</v>
      </c>
      <c r="M197" s="140" t="s">
        <v>9312</v>
      </c>
      <c r="N197" s="140" t="s">
        <v>9313</v>
      </c>
    </row>
    <row r="198" spans="1:39" s="140" customFormat="1">
      <c r="A198" s="140">
        <v>1075</v>
      </c>
      <c r="B198" s="140" t="s">
        <v>6180</v>
      </c>
      <c r="C198" s="140" t="s">
        <v>9314</v>
      </c>
      <c r="D198" s="140" t="s">
        <v>9315</v>
      </c>
      <c r="F198" s="140" t="s">
        <v>9316</v>
      </c>
      <c r="G198" s="140" t="s">
        <v>9317</v>
      </c>
      <c r="I198" s="140" t="s">
        <v>9317</v>
      </c>
      <c r="J198" s="140">
        <v>1</v>
      </c>
      <c r="K198" s="140">
        <v>1</v>
      </c>
      <c r="L198" s="140">
        <v>1</v>
      </c>
      <c r="M198" s="140">
        <v>1</v>
      </c>
      <c r="N198" s="149">
        <v>800000</v>
      </c>
    </row>
    <row r="199" spans="1:39" s="140" customFormat="1">
      <c r="A199" s="140" t="s">
        <v>9</v>
      </c>
    </row>
    <row r="200" spans="1:39" s="140" customFormat="1">
      <c r="J200" s="140" t="s">
        <v>9318</v>
      </c>
      <c r="K200" s="140" t="s">
        <v>9319</v>
      </c>
      <c r="L200" s="140" t="s">
        <v>9320</v>
      </c>
    </row>
    <row r="201" spans="1:39" s="140" customFormat="1">
      <c r="A201" s="140">
        <v>1076</v>
      </c>
      <c r="B201" s="140" t="s">
        <v>10142</v>
      </c>
      <c r="C201" s="140" t="s">
        <v>9321</v>
      </c>
      <c r="D201" s="140" t="s">
        <v>9322</v>
      </c>
      <c r="F201" s="140" t="s">
        <v>9323</v>
      </c>
      <c r="G201" s="140" t="s">
        <v>9324</v>
      </c>
      <c r="I201" s="140" t="s">
        <v>9324</v>
      </c>
      <c r="J201" s="140">
        <v>1</v>
      </c>
      <c r="K201" s="140">
        <v>1</v>
      </c>
      <c r="L201" s="149">
        <v>3000000</v>
      </c>
    </row>
    <row r="202" spans="1:39" s="140" customFormat="1">
      <c r="A202" s="140" t="s">
        <v>9</v>
      </c>
    </row>
    <row r="203" spans="1:39" s="140" customFormat="1">
      <c r="J203" s="140" t="s">
        <v>9325</v>
      </c>
      <c r="K203" s="140" t="s">
        <v>9326</v>
      </c>
      <c r="L203" s="140" t="s">
        <v>9327</v>
      </c>
      <c r="M203" s="140" t="s">
        <v>9328</v>
      </c>
      <c r="N203" s="140" t="s">
        <v>9329</v>
      </c>
      <c r="O203" s="140" t="s">
        <v>9330</v>
      </c>
      <c r="P203" s="140" t="s">
        <v>9313</v>
      </c>
    </row>
    <row r="204" spans="1:39" s="140" customFormat="1">
      <c r="A204" s="140">
        <v>1077</v>
      </c>
      <c r="B204" s="140" t="s">
        <v>10143</v>
      </c>
      <c r="C204" s="140" t="s">
        <v>9331</v>
      </c>
      <c r="D204" s="140" t="s">
        <v>81</v>
      </c>
      <c r="F204" s="140" t="s">
        <v>9332</v>
      </c>
      <c r="G204" s="140" t="s">
        <v>9333</v>
      </c>
      <c r="I204" s="140" t="s">
        <v>9333</v>
      </c>
      <c r="J204" s="140">
        <v>1</v>
      </c>
      <c r="K204" s="140">
        <v>1</v>
      </c>
      <c r="L204" s="140">
        <v>1</v>
      </c>
      <c r="M204" s="140">
        <v>1</v>
      </c>
      <c r="N204" s="140">
        <v>1</v>
      </c>
      <c r="O204" s="140">
        <v>1</v>
      </c>
      <c r="P204" s="149">
        <v>500000</v>
      </c>
    </row>
    <row r="205" spans="1:39" s="140" customFormat="1">
      <c r="A205" s="140" t="s">
        <v>9</v>
      </c>
    </row>
    <row r="206" spans="1:39" s="134" customFormat="1">
      <c r="J206" s="134" t="s">
        <v>10098</v>
      </c>
    </row>
    <row r="207" spans="1:39" s="134" customFormat="1">
      <c r="A207" s="134">
        <v>1078</v>
      </c>
      <c r="B207" s="134" t="s">
        <v>10099</v>
      </c>
      <c r="C207" s="134" t="s">
        <v>10100</v>
      </c>
      <c r="D207" s="134" t="s">
        <v>81</v>
      </c>
      <c r="F207" s="136" t="s">
        <v>10101</v>
      </c>
      <c r="I207" s="134" t="s">
        <v>10102</v>
      </c>
      <c r="J207" s="134">
        <v>500000</v>
      </c>
    </row>
    <row r="208" spans="1:39" s="134" customFormat="1">
      <c r="A208" s="133" t="s">
        <v>9</v>
      </c>
      <c r="F208" s="209"/>
    </row>
    <row r="209" spans="1:169" s="134" customFormat="1">
      <c r="J209" s="134" t="s">
        <v>10103</v>
      </c>
      <c r="K209" s="134" t="s">
        <v>10104</v>
      </c>
      <c r="L209" s="134" t="s">
        <v>10105</v>
      </c>
      <c r="M209" s="134" t="s">
        <v>10106</v>
      </c>
      <c r="N209" s="134" t="s">
        <v>10107</v>
      </c>
      <c r="O209" s="134" t="s">
        <v>10108</v>
      </c>
      <c r="P209" s="134" t="s">
        <v>10098</v>
      </c>
    </row>
    <row r="210" spans="1:169" s="134" customFormat="1">
      <c r="A210" s="134">
        <v>1079</v>
      </c>
      <c r="B210" s="134" t="s">
        <v>10109</v>
      </c>
      <c r="C210" s="134" t="s">
        <v>10110</v>
      </c>
      <c r="D210" s="134">
        <v>2010</v>
      </c>
      <c r="F210" s="136" t="s">
        <v>10111</v>
      </c>
      <c r="G210" s="134" t="s">
        <v>10112</v>
      </c>
      <c r="H210" s="134" t="s">
        <v>10112</v>
      </c>
      <c r="I210" s="134" t="s">
        <v>10112</v>
      </c>
      <c r="J210" s="134">
        <v>1700</v>
      </c>
      <c r="K210" s="134">
        <v>28</v>
      </c>
      <c r="L210" s="134">
        <v>119</v>
      </c>
      <c r="M210" s="134">
        <v>7</v>
      </c>
      <c r="N210" s="134">
        <v>139</v>
      </c>
      <c r="O210" s="134">
        <v>2</v>
      </c>
      <c r="P210" s="134">
        <v>1200000</v>
      </c>
    </row>
    <row r="211" spans="1:169" s="133" customFormat="1">
      <c r="A211" s="133" t="s">
        <v>9</v>
      </c>
    </row>
    <row r="212" spans="1:169" s="133" customFormat="1">
      <c r="J212" s="133" t="s">
        <v>10098</v>
      </c>
      <c r="L212" s="136"/>
      <c r="M212" s="136"/>
      <c r="N212" s="136"/>
      <c r="O212" s="136"/>
      <c r="P212" s="136"/>
      <c r="Q212" s="136"/>
      <c r="R212" s="136"/>
      <c r="S212" s="136"/>
      <c r="T212" s="136"/>
      <c r="U212" s="136"/>
      <c r="V212" s="136"/>
      <c r="W212" s="136"/>
      <c r="X212" s="136"/>
    </row>
    <row r="213" spans="1:169" s="133" customFormat="1">
      <c r="A213" s="133">
        <v>1080</v>
      </c>
      <c r="B213" s="133" t="s">
        <v>10113</v>
      </c>
      <c r="C213" s="133" t="s">
        <v>10114</v>
      </c>
      <c r="D213" s="133">
        <v>2009</v>
      </c>
      <c r="F213" s="136" t="s">
        <v>10115</v>
      </c>
      <c r="I213" s="133" t="s">
        <v>10116</v>
      </c>
      <c r="J213" s="133">
        <v>1300000</v>
      </c>
    </row>
    <row r="214" spans="1:169" s="133" customFormat="1">
      <c r="A214" s="133" t="s">
        <v>9</v>
      </c>
      <c r="L214" s="136"/>
      <c r="M214" s="136"/>
      <c r="N214" s="136"/>
      <c r="O214" s="136"/>
      <c r="P214" s="136"/>
      <c r="Q214" s="136"/>
      <c r="U214" s="136"/>
      <c r="V214" s="136"/>
      <c r="W214" s="136"/>
      <c r="X214" s="136"/>
    </row>
    <row r="215" spans="1:169" s="145" customFormat="1">
      <c r="J215" s="145" t="s">
        <v>8410</v>
      </c>
    </row>
    <row r="216" spans="1:169" s="145" customFormat="1">
      <c r="A216" s="145">
        <v>1081</v>
      </c>
      <c r="B216" s="145" t="s">
        <v>6180</v>
      </c>
      <c r="C216" s="145" t="s">
        <v>8411</v>
      </c>
      <c r="D216" s="145">
        <v>2009</v>
      </c>
      <c r="F216" s="145" t="s">
        <v>8412</v>
      </c>
      <c r="I216" s="145" t="s">
        <v>8413</v>
      </c>
      <c r="J216" s="145">
        <v>500000</v>
      </c>
      <c r="K216" s="146"/>
      <c r="M216" s="146"/>
      <c r="N216" s="146"/>
      <c r="O216" s="146"/>
      <c r="P216" s="146"/>
      <c r="Q216" s="146"/>
      <c r="U216" s="146"/>
      <c r="W216" s="146"/>
      <c r="X216" s="146"/>
      <c r="Z216" s="146"/>
      <c r="AA216" s="146"/>
      <c r="AB216" s="146"/>
      <c r="AD216" s="146"/>
    </row>
    <row r="217" spans="1:169" s="145" customFormat="1">
      <c r="A217" s="145" t="s">
        <v>9</v>
      </c>
    </row>
    <row r="218" spans="1:169" s="145" customFormat="1" ht="16.5" thickBot="1">
      <c r="J218" s="145" t="s">
        <v>8410</v>
      </c>
    </row>
    <row r="219" spans="1:169" s="145" customFormat="1" ht="16.5" thickBot="1">
      <c r="A219" s="145">
        <v>1082</v>
      </c>
      <c r="B219" s="145" t="s">
        <v>6180</v>
      </c>
      <c r="C219" s="145" t="s">
        <v>8414</v>
      </c>
      <c r="D219" s="145" t="s">
        <v>84</v>
      </c>
      <c r="F219" s="145" t="s">
        <v>8415</v>
      </c>
      <c r="I219" s="145" t="s">
        <v>8416</v>
      </c>
      <c r="J219" s="145">
        <v>4000000</v>
      </c>
      <c r="M219" s="146"/>
      <c r="AO219" s="159"/>
      <c r="AW219" s="160"/>
      <c r="AX219" s="161"/>
    </row>
    <row r="220" spans="1:169" s="145" customFormat="1">
      <c r="A220" s="145" t="s">
        <v>9</v>
      </c>
      <c r="K220" s="143"/>
    </row>
    <row r="221" spans="1:169" s="145" customFormat="1">
      <c r="J221" s="145" t="s">
        <v>8417</v>
      </c>
      <c r="K221" s="145" t="s">
        <v>3498</v>
      </c>
      <c r="L221" s="145" t="s">
        <v>8418</v>
      </c>
      <c r="M221" s="145" t="s">
        <v>8419</v>
      </c>
      <c r="N221" s="145" t="s">
        <v>8420</v>
      </c>
      <c r="O221" s="145" t="s">
        <v>8410</v>
      </c>
    </row>
    <row r="222" spans="1:169" s="145" customFormat="1">
      <c r="A222" s="145">
        <v>1083</v>
      </c>
      <c r="B222" s="145" t="s">
        <v>6180</v>
      </c>
      <c r="C222" s="145" t="s">
        <v>8421</v>
      </c>
      <c r="D222" s="145" t="s">
        <v>338</v>
      </c>
      <c r="F222" s="145" t="s">
        <v>8422</v>
      </c>
      <c r="G222" s="145" t="s">
        <v>8423</v>
      </c>
      <c r="H222" s="145" t="s">
        <v>8423</v>
      </c>
      <c r="I222" s="145" t="s">
        <v>8423</v>
      </c>
      <c r="J222" s="145">
        <v>121</v>
      </c>
      <c r="K222" s="145">
        <v>219</v>
      </c>
      <c r="L222" s="145">
        <v>380</v>
      </c>
      <c r="M222" s="145">
        <v>61</v>
      </c>
      <c r="N222" s="145">
        <v>66</v>
      </c>
      <c r="O222" s="145">
        <v>4729992</v>
      </c>
      <c r="P222" s="139"/>
      <c r="AD222" s="139"/>
      <c r="AE222" s="139"/>
      <c r="AF222" s="139"/>
      <c r="AG222" s="139"/>
      <c r="AH222" s="139"/>
      <c r="AI222" s="139"/>
      <c r="AJ222" s="139"/>
    </row>
    <row r="223" spans="1:169" s="145" customFormat="1">
      <c r="A223" s="145" t="s">
        <v>9</v>
      </c>
    </row>
    <row r="224" spans="1:169" ht="15.75" customHeight="1">
      <c r="J224" s="139" t="s">
        <v>7682</v>
      </c>
      <c r="V224" s="152"/>
      <c r="W224" s="152"/>
      <c r="X224" s="152"/>
      <c r="Y224" s="152"/>
      <c r="Z224" s="152"/>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52"/>
      <c r="BL224" s="152"/>
      <c r="BM224" s="152"/>
      <c r="BN224" s="152"/>
      <c r="BO224" s="152"/>
      <c r="BP224" s="152"/>
      <c r="BQ224" s="152"/>
      <c r="BR224" s="152"/>
      <c r="BS224" s="152"/>
      <c r="BT224" s="152"/>
      <c r="BU224" s="152"/>
      <c r="BV224" s="152"/>
      <c r="BW224" s="152"/>
      <c r="BX224" s="152"/>
      <c r="BY224" s="152"/>
      <c r="BZ224" s="152"/>
      <c r="CA224" s="152"/>
      <c r="CB224" s="152"/>
      <c r="CC224" s="152"/>
      <c r="CD224" s="152"/>
      <c r="CE224" s="152"/>
      <c r="CF224" s="152"/>
      <c r="CG224" s="152"/>
      <c r="CH224" s="152"/>
      <c r="EA224" s="141"/>
      <c r="EB224" s="141"/>
      <c r="EC224" s="141"/>
      <c r="ED224" s="141"/>
      <c r="EE224" s="141"/>
      <c r="EF224" s="141"/>
      <c r="EG224" s="141"/>
      <c r="EH224" s="141"/>
      <c r="EI224" s="141"/>
      <c r="EJ224" s="141"/>
      <c r="EK224" s="141"/>
      <c r="EL224" s="141"/>
      <c r="EM224" s="141"/>
      <c r="EN224" s="141"/>
      <c r="EO224" s="141"/>
      <c r="EP224" s="141"/>
      <c r="EQ224" s="141"/>
      <c r="ER224" s="141"/>
      <c r="ES224" s="141"/>
      <c r="ET224" s="141"/>
      <c r="EU224" s="141"/>
      <c r="EV224" s="141"/>
      <c r="EW224" s="141"/>
      <c r="EX224" s="141"/>
      <c r="EY224" s="141"/>
      <c r="EZ224" s="141"/>
      <c r="FA224" s="141"/>
      <c r="FB224" s="141"/>
      <c r="FC224" s="141"/>
      <c r="FD224" s="141"/>
      <c r="FE224" s="141"/>
      <c r="FF224" s="141"/>
      <c r="FG224" s="141"/>
      <c r="FH224" s="141"/>
      <c r="FI224" s="141"/>
      <c r="FJ224" s="141"/>
      <c r="FK224" s="141"/>
      <c r="FL224" s="141"/>
      <c r="FM224" s="141"/>
    </row>
    <row r="225" spans="1:169" ht="15.75" customHeight="1">
      <c r="A225" s="150">
        <v>1084</v>
      </c>
      <c r="B225" s="152" t="s">
        <v>6180</v>
      </c>
      <c r="C225" s="196" t="s">
        <v>10117</v>
      </c>
      <c r="D225" s="150" t="s">
        <v>84</v>
      </c>
      <c r="E225" s="150"/>
      <c r="F225" s="139" t="s">
        <v>10118</v>
      </c>
      <c r="I225" s="139" t="s">
        <v>10119</v>
      </c>
      <c r="J225" s="207">
        <v>3250000</v>
      </c>
      <c r="V225" s="152"/>
      <c r="W225" s="152"/>
      <c r="X225" s="152"/>
      <c r="Y225" s="152"/>
      <c r="Z225" s="152"/>
      <c r="AA225" s="152"/>
      <c r="AB225" s="152"/>
      <c r="AC225" s="152"/>
      <c r="AD225" s="152"/>
      <c r="AE225" s="152"/>
      <c r="AF225" s="152"/>
      <c r="AG225" s="152"/>
      <c r="AH225" s="152"/>
      <c r="AI225" s="152"/>
      <c r="AJ225" s="152"/>
      <c r="AK225" s="152"/>
      <c r="AL225" s="152"/>
      <c r="AM225" s="152"/>
      <c r="AN225" s="152"/>
      <c r="AO225" s="152"/>
      <c r="AP225" s="152"/>
      <c r="AQ225" s="152"/>
      <c r="AR225" s="152"/>
      <c r="AS225" s="152"/>
      <c r="AT225" s="152"/>
      <c r="AU225" s="152"/>
      <c r="AV225" s="152"/>
      <c r="AW225" s="152"/>
      <c r="AX225" s="152"/>
      <c r="AY225" s="152"/>
      <c r="AZ225" s="152"/>
      <c r="BA225" s="152"/>
      <c r="BB225" s="152"/>
      <c r="BC225" s="152"/>
      <c r="BD225" s="152"/>
      <c r="BE225" s="152"/>
      <c r="BF225" s="152"/>
      <c r="BG225" s="152"/>
      <c r="BH225" s="152"/>
      <c r="BI225" s="152"/>
      <c r="BJ225" s="152"/>
      <c r="BK225" s="152"/>
      <c r="BL225" s="152"/>
      <c r="BM225" s="152"/>
      <c r="BN225" s="152"/>
      <c r="BO225" s="152"/>
      <c r="BP225" s="152"/>
      <c r="BQ225" s="152"/>
      <c r="BR225" s="152"/>
      <c r="BS225" s="152"/>
      <c r="BT225" s="152"/>
      <c r="BU225" s="152"/>
      <c r="BV225" s="152"/>
      <c r="BW225" s="152"/>
      <c r="BX225" s="152"/>
      <c r="BY225" s="152"/>
      <c r="BZ225" s="152"/>
      <c r="CA225" s="152"/>
      <c r="CB225" s="152"/>
      <c r="CC225" s="152"/>
      <c r="CD225" s="152"/>
      <c r="CE225" s="152"/>
      <c r="CF225" s="152"/>
      <c r="CG225" s="152"/>
      <c r="CH225" s="152"/>
      <c r="EA225" s="141"/>
      <c r="EB225" s="141"/>
      <c r="EC225" s="141"/>
      <c r="ED225" s="141"/>
      <c r="EE225" s="141"/>
      <c r="EF225" s="141"/>
      <c r="EG225" s="141"/>
      <c r="EH225" s="141"/>
      <c r="EI225" s="141"/>
      <c r="EJ225" s="141"/>
      <c r="EK225" s="141"/>
      <c r="EL225" s="141"/>
      <c r="EM225" s="141"/>
      <c r="EN225" s="141"/>
      <c r="EO225" s="141"/>
      <c r="EP225" s="141"/>
      <c r="EQ225" s="141"/>
      <c r="ER225" s="141"/>
      <c r="ES225" s="141"/>
      <c r="ET225" s="141"/>
      <c r="EU225" s="141"/>
      <c r="EV225" s="141"/>
      <c r="EW225" s="141"/>
      <c r="EX225" s="141"/>
      <c r="EY225" s="141"/>
      <c r="EZ225" s="141"/>
      <c r="FA225" s="141"/>
      <c r="FB225" s="141"/>
      <c r="FC225" s="141"/>
      <c r="FD225" s="141"/>
      <c r="FE225" s="141"/>
      <c r="FF225" s="141"/>
      <c r="FG225" s="141"/>
      <c r="FH225" s="141"/>
      <c r="FI225" s="141"/>
      <c r="FJ225" s="141"/>
      <c r="FK225" s="141"/>
      <c r="FL225" s="141"/>
      <c r="FM225" s="141"/>
    </row>
    <row r="226" spans="1:169" ht="15.75" customHeight="1">
      <c r="A226" s="139" t="s">
        <v>9</v>
      </c>
      <c r="V226" s="152"/>
      <c r="X226" s="152"/>
      <c r="Y226" s="152"/>
      <c r="Z226" s="152"/>
      <c r="AA226" s="152"/>
      <c r="AB226" s="152"/>
      <c r="AC226" s="152"/>
      <c r="AD226" s="152"/>
      <c r="AE226" s="152"/>
      <c r="AF226" s="152"/>
      <c r="AG226" s="152"/>
      <c r="AH226" s="152"/>
      <c r="AI226" s="152"/>
      <c r="AJ226" s="152"/>
      <c r="AK226" s="152"/>
      <c r="AL226" s="152"/>
      <c r="AM226" s="152"/>
      <c r="AN226" s="152"/>
      <c r="AO226" s="152"/>
      <c r="AP226" s="152"/>
      <c r="AQ226" s="152"/>
      <c r="AR226" s="152"/>
      <c r="AS226" s="152"/>
      <c r="AT226" s="152"/>
      <c r="AU226" s="152"/>
      <c r="AV226" s="152"/>
      <c r="AW226" s="152"/>
      <c r="AX226" s="152"/>
      <c r="AY226" s="152"/>
      <c r="AZ226" s="152"/>
      <c r="BA226" s="152"/>
      <c r="BB226" s="152"/>
      <c r="BC226" s="152"/>
      <c r="BD226" s="152"/>
      <c r="BE226" s="152"/>
      <c r="BF226" s="152"/>
      <c r="BG226" s="152"/>
      <c r="BH226" s="152"/>
      <c r="BI226" s="152"/>
      <c r="BJ226" s="152"/>
      <c r="BK226" s="152"/>
      <c r="BL226" s="152"/>
      <c r="BM226" s="152"/>
      <c r="BN226" s="152"/>
      <c r="BO226" s="152"/>
      <c r="BP226" s="152"/>
      <c r="BQ226" s="152"/>
      <c r="BR226" s="152"/>
      <c r="BS226" s="152"/>
      <c r="BT226" s="152"/>
      <c r="BU226" s="152"/>
      <c r="BV226" s="152"/>
      <c r="BW226" s="152"/>
      <c r="BX226" s="152"/>
      <c r="BY226" s="152"/>
      <c r="BZ226" s="152"/>
      <c r="CA226" s="152"/>
      <c r="CB226" s="152"/>
      <c r="CC226" s="152"/>
      <c r="CD226" s="152"/>
      <c r="CE226" s="152"/>
      <c r="CF226" s="152"/>
      <c r="CG226" s="152"/>
      <c r="CH226" s="152"/>
      <c r="EA226" s="141"/>
      <c r="EB226" s="141"/>
      <c r="EC226" s="141"/>
      <c r="ED226" s="141"/>
      <c r="EE226" s="141"/>
      <c r="EF226" s="141"/>
      <c r="EG226" s="141"/>
      <c r="EH226" s="141"/>
      <c r="EI226" s="141"/>
      <c r="EJ226" s="141"/>
      <c r="EK226" s="141"/>
      <c r="EL226" s="141"/>
      <c r="EM226" s="141"/>
      <c r="EN226" s="141"/>
      <c r="EO226" s="141"/>
      <c r="EP226" s="141"/>
      <c r="EQ226" s="141"/>
      <c r="ER226" s="141"/>
      <c r="ES226" s="141"/>
      <c r="ET226" s="141"/>
      <c r="EU226" s="141"/>
      <c r="EV226" s="141"/>
      <c r="EW226" s="141"/>
      <c r="EX226" s="141"/>
      <c r="EY226" s="141"/>
      <c r="EZ226" s="141"/>
      <c r="FA226" s="141"/>
      <c r="FB226" s="141"/>
      <c r="FC226" s="141"/>
      <c r="FD226" s="141"/>
      <c r="FE226" s="141"/>
      <c r="FF226" s="141"/>
      <c r="FG226" s="141"/>
      <c r="FH226" s="141"/>
      <c r="FI226" s="141"/>
      <c r="FJ226" s="141"/>
      <c r="FK226" s="141"/>
      <c r="FL226" s="141"/>
      <c r="FM226" s="141"/>
    </row>
    <row r="227" spans="1:169" ht="15.75" customHeight="1">
      <c r="A227" s="150"/>
      <c r="C227" s="196"/>
      <c r="D227" s="150"/>
      <c r="E227" s="150"/>
      <c r="F227" s="150"/>
      <c r="G227" s="197"/>
      <c r="H227" s="150"/>
      <c r="I227" s="150"/>
      <c r="J227" s="205" t="s">
        <v>7682</v>
      </c>
      <c r="K227" s="150"/>
      <c r="L227" s="150"/>
      <c r="M227" s="150"/>
      <c r="N227" s="150"/>
      <c r="O227" s="150"/>
      <c r="P227" s="150"/>
      <c r="Q227" s="150"/>
      <c r="R227" s="150"/>
      <c r="S227" s="150"/>
      <c r="T227" s="150"/>
      <c r="U227" s="150"/>
      <c r="V227" s="152"/>
      <c r="X227" s="152"/>
      <c r="Y227" s="152"/>
      <c r="Z227" s="152"/>
      <c r="AA227" s="152"/>
      <c r="AB227" s="152"/>
      <c r="AC227" s="152"/>
      <c r="AD227" s="152"/>
      <c r="AE227" s="152"/>
      <c r="AF227" s="152"/>
      <c r="AG227" s="152"/>
      <c r="AH227" s="152"/>
      <c r="AI227" s="152"/>
      <c r="AJ227" s="152"/>
      <c r="AK227" s="152"/>
      <c r="AL227" s="152"/>
      <c r="AM227" s="152"/>
      <c r="AN227" s="152"/>
      <c r="AO227" s="152"/>
      <c r="AP227" s="152"/>
      <c r="AQ227" s="152"/>
      <c r="AR227" s="152"/>
      <c r="AS227" s="152"/>
      <c r="AT227" s="152"/>
      <c r="AU227" s="152"/>
      <c r="AV227" s="152"/>
      <c r="AW227" s="152"/>
      <c r="AX227" s="152"/>
      <c r="AY227" s="152"/>
      <c r="AZ227" s="152"/>
      <c r="BA227" s="152"/>
      <c r="BB227" s="152"/>
      <c r="BC227" s="152"/>
      <c r="BD227" s="152"/>
      <c r="BE227" s="152"/>
      <c r="BF227" s="152"/>
      <c r="BG227" s="152"/>
      <c r="BH227" s="152"/>
      <c r="BI227" s="152"/>
      <c r="BJ227" s="152"/>
      <c r="BK227" s="152"/>
      <c r="BL227" s="152"/>
      <c r="BM227" s="152"/>
      <c r="BN227" s="152"/>
      <c r="BO227" s="152"/>
      <c r="BP227" s="152"/>
      <c r="BQ227" s="152"/>
      <c r="BR227" s="152"/>
      <c r="BS227" s="152"/>
      <c r="BT227" s="152"/>
      <c r="BU227" s="152"/>
      <c r="BV227" s="152"/>
      <c r="BW227" s="152"/>
      <c r="BX227" s="152"/>
      <c r="BY227" s="152"/>
      <c r="BZ227" s="152"/>
      <c r="CA227" s="152"/>
      <c r="CB227" s="152"/>
      <c r="CC227" s="152"/>
      <c r="CD227" s="152"/>
      <c r="CE227" s="152"/>
      <c r="CF227" s="152"/>
      <c r="CG227" s="152"/>
      <c r="CH227" s="152"/>
      <c r="EA227" s="141"/>
      <c r="EB227" s="141"/>
      <c r="EC227" s="141"/>
      <c r="ED227" s="141"/>
      <c r="EE227" s="141"/>
      <c r="EF227" s="141"/>
      <c r="EG227" s="141"/>
      <c r="EH227" s="141"/>
      <c r="EI227" s="141"/>
      <c r="EJ227" s="141"/>
      <c r="EK227" s="141"/>
      <c r="EL227" s="141"/>
      <c r="EM227" s="141"/>
      <c r="EN227" s="141"/>
      <c r="EO227" s="141"/>
      <c r="EP227" s="141"/>
      <c r="EQ227" s="141"/>
      <c r="ER227" s="141"/>
      <c r="ES227" s="141"/>
      <c r="ET227" s="141"/>
      <c r="EU227" s="141"/>
      <c r="EV227" s="141"/>
      <c r="EW227" s="141"/>
      <c r="EX227" s="141"/>
      <c r="EY227" s="141"/>
      <c r="EZ227" s="141"/>
      <c r="FA227" s="141"/>
      <c r="FB227" s="141"/>
      <c r="FC227" s="141"/>
      <c r="FD227" s="141"/>
      <c r="FE227" s="141"/>
      <c r="FF227" s="141"/>
      <c r="FG227" s="141"/>
      <c r="FH227" s="141"/>
      <c r="FI227" s="141"/>
      <c r="FJ227" s="141"/>
      <c r="FK227" s="141"/>
      <c r="FL227" s="141"/>
      <c r="FM227" s="141"/>
    </row>
    <row r="228" spans="1:169" ht="15.75" customHeight="1">
      <c r="A228" s="152">
        <v>1085</v>
      </c>
      <c r="B228" s="152" t="s">
        <v>6180</v>
      </c>
      <c r="C228" s="152" t="s">
        <v>10120</v>
      </c>
      <c r="D228" s="150" t="s">
        <v>84</v>
      </c>
      <c r="E228" s="152"/>
      <c r="F228" s="139" t="s">
        <v>10121</v>
      </c>
      <c r="G228" s="152"/>
      <c r="H228" s="152"/>
      <c r="I228" s="152" t="s">
        <v>10122</v>
      </c>
      <c r="J228" s="210">
        <v>500000</v>
      </c>
      <c r="K228" s="152"/>
      <c r="L228" s="152"/>
      <c r="M228" s="152"/>
      <c r="N228" s="152"/>
      <c r="O228" s="152"/>
      <c r="P228" s="152"/>
      <c r="Q228" s="152"/>
      <c r="R228" s="152"/>
      <c r="S228" s="152"/>
      <c r="T228" s="152"/>
      <c r="U228" s="152"/>
      <c r="V228" s="152"/>
      <c r="X228" s="152"/>
      <c r="Y228" s="152"/>
      <c r="Z228" s="152"/>
      <c r="AA228" s="152"/>
      <c r="AB228" s="152"/>
      <c r="AC228" s="152"/>
      <c r="AD228" s="152"/>
      <c r="AE228" s="152"/>
      <c r="AF228" s="152"/>
      <c r="AG228" s="152"/>
      <c r="AH228" s="152"/>
      <c r="AI228" s="152"/>
      <c r="AJ228" s="152"/>
      <c r="AK228" s="152"/>
      <c r="AL228" s="152"/>
      <c r="AM228" s="152"/>
      <c r="AN228" s="152"/>
      <c r="AO228" s="152"/>
      <c r="AP228" s="152"/>
      <c r="AQ228" s="152"/>
      <c r="AR228" s="152"/>
      <c r="AS228" s="152"/>
      <c r="AT228" s="152"/>
      <c r="AU228" s="152"/>
      <c r="AV228" s="152"/>
      <c r="AW228" s="152"/>
      <c r="AX228" s="152"/>
      <c r="AY228" s="152"/>
      <c r="AZ228" s="152"/>
      <c r="BA228" s="152"/>
      <c r="BB228" s="152"/>
      <c r="BC228" s="152"/>
      <c r="BD228" s="152"/>
      <c r="BE228" s="152"/>
      <c r="BF228" s="152"/>
      <c r="BG228" s="152"/>
      <c r="BH228" s="152"/>
      <c r="BI228" s="152"/>
      <c r="BJ228" s="152"/>
      <c r="BK228" s="152"/>
      <c r="BL228" s="152"/>
      <c r="BM228" s="152"/>
      <c r="BN228" s="152"/>
      <c r="BO228" s="152"/>
      <c r="BP228" s="152"/>
      <c r="BQ228" s="152"/>
      <c r="BR228" s="152"/>
      <c r="BS228" s="152"/>
      <c r="BT228" s="152"/>
      <c r="BU228" s="152"/>
      <c r="BV228" s="152"/>
      <c r="BW228" s="152"/>
      <c r="BX228" s="152"/>
      <c r="BY228" s="152"/>
      <c r="BZ228" s="152"/>
      <c r="CA228" s="152"/>
      <c r="CB228" s="152"/>
      <c r="CC228" s="152"/>
      <c r="CD228" s="152"/>
      <c r="CE228" s="152"/>
      <c r="CF228" s="152"/>
      <c r="CG228" s="152"/>
      <c r="CH228" s="152"/>
      <c r="EA228" s="141"/>
      <c r="EB228" s="141"/>
      <c r="EC228" s="141"/>
      <c r="ED228" s="141"/>
      <c r="EE228" s="141"/>
      <c r="EF228" s="141"/>
      <c r="EG228" s="141"/>
      <c r="EH228" s="141"/>
      <c r="EI228" s="141"/>
      <c r="EJ228" s="141"/>
      <c r="EK228" s="141"/>
      <c r="EL228" s="141"/>
      <c r="EM228" s="141"/>
      <c r="EN228" s="141"/>
      <c r="EO228" s="141"/>
      <c r="EP228" s="141"/>
      <c r="EQ228" s="141"/>
      <c r="ER228" s="141"/>
      <c r="ES228" s="141"/>
      <c r="ET228" s="141"/>
      <c r="EU228" s="141"/>
      <c r="EV228" s="141"/>
      <c r="EW228" s="141"/>
      <c r="EX228" s="141"/>
      <c r="EY228" s="141"/>
      <c r="EZ228" s="141"/>
      <c r="FA228" s="141"/>
      <c r="FB228" s="141"/>
      <c r="FC228" s="141"/>
      <c r="FD228" s="141"/>
      <c r="FE228" s="141"/>
      <c r="FF228" s="141"/>
      <c r="FG228" s="141"/>
      <c r="FH228" s="141"/>
      <c r="FI228" s="141"/>
      <c r="FJ228" s="141"/>
      <c r="FK228" s="141"/>
      <c r="FL228" s="141"/>
      <c r="FM228" s="141"/>
    </row>
    <row r="229" spans="1:169" ht="15.75" customHeight="1">
      <c r="A229" s="152" t="s">
        <v>9</v>
      </c>
      <c r="B229" s="152"/>
      <c r="C229" s="152"/>
      <c r="D229" s="152"/>
      <c r="E229" s="152"/>
      <c r="F229" s="152"/>
      <c r="G229" s="152"/>
      <c r="H229" s="152"/>
      <c r="I229" s="152"/>
      <c r="J229" s="152"/>
      <c r="K229" s="152"/>
      <c r="L229" s="152"/>
      <c r="M229" s="152"/>
      <c r="N229" s="152"/>
      <c r="O229" s="152"/>
      <c r="P229" s="152"/>
      <c r="Q229" s="152"/>
      <c r="R229" s="152"/>
      <c r="S229" s="152"/>
      <c r="T229" s="152"/>
      <c r="U229" s="152"/>
      <c r="V229" s="152"/>
      <c r="X229" s="152"/>
      <c r="Y229" s="152"/>
      <c r="Z229" s="152"/>
      <c r="AA229" s="152"/>
      <c r="AB229" s="152"/>
      <c r="AC229" s="152"/>
      <c r="AD229" s="152"/>
      <c r="AE229" s="152"/>
      <c r="AF229" s="152"/>
      <c r="AG229" s="152"/>
      <c r="AH229" s="152"/>
      <c r="AI229" s="152"/>
      <c r="AJ229" s="152"/>
      <c r="AK229" s="152"/>
      <c r="AL229" s="152"/>
      <c r="AM229" s="152"/>
      <c r="AN229" s="152"/>
      <c r="AO229" s="152"/>
      <c r="AP229" s="152"/>
      <c r="AQ229" s="152"/>
      <c r="AR229" s="152"/>
      <c r="AS229" s="152"/>
      <c r="AT229" s="152"/>
      <c r="AU229" s="152"/>
      <c r="AV229" s="152"/>
      <c r="AW229" s="152"/>
      <c r="AX229" s="152"/>
      <c r="AY229" s="152"/>
      <c r="AZ229" s="152"/>
      <c r="BA229" s="152"/>
      <c r="BB229" s="152"/>
      <c r="BC229" s="152"/>
      <c r="BD229" s="152"/>
      <c r="BE229" s="152"/>
      <c r="BF229" s="152"/>
      <c r="BG229" s="152"/>
      <c r="BH229" s="152"/>
      <c r="BI229" s="152"/>
      <c r="BJ229" s="152"/>
      <c r="BK229" s="152"/>
      <c r="BL229" s="152"/>
      <c r="BM229" s="152"/>
      <c r="BN229" s="152"/>
      <c r="BO229" s="152"/>
      <c r="BP229" s="152"/>
      <c r="BQ229" s="152"/>
      <c r="BR229" s="152"/>
      <c r="BS229" s="152"/>
      <c r="BT229" s="152"/>
      <c r="BU229" s="152"/>
      <c r="BV229" s="152"/>
      <c r="BW229" s="152"/>
      <c r="BX229" s="152"/>
      <c r="BY229" s="152"/>
      <c r="BZ229" s="152"/>
      <c r="CA229" s="152"/>
      <c r="CB229" s="152"/>
      <c r="CC229" s="152"/>
      <c r="CD229" s="152"/>
      <c r="CE229" s="152"/>
      <c r="CF229" s="152"/>
      <c r="CG229" s="152"/>
      <c r="CH229" s="152"/>
      <c r="EA229" s="141"/>
      <c r="EB229" s="141"/>
      <c r="EC229" s="141"/>
      <c r="ED229" s="141"/>
      <c r="EE229" s="141"/>
      <c r="EF229" s="141"/>
      <c r="EG229" s="141"/>
      <c r="EH229" s="141"/>
      <c r="EI229" s="141"/>
      <c r="EJ229" s="141"/>
      <c r="EK229" s="141"/>
      <c r="EL229" s="141"/>
      <c r="EM229" s="141"/>
      <c r="EN229" s="141"/>
      <c r="EO229" s="141"/>
      <c r="EP229" s="141"/>
      <c r="EQ229" s="141"/>
      <c r="ER229" s="141"/>
      <c r="ES229" s="141"/>
      <c r="ET229" s="141"/>
      <c r="EU229" s="141"/>
      <c r="EV229" s="141"/>
      <c r="EW229" s="141"/>
      <c r="EX229" s="141"/>
      <c r="EY229" s="141"/>
      <c r="EZ229" s="141"/>
      <c r="FA229" s="141"/>
      <c r="FB229" s="141"/>
      <c r="FC229" s="141"/>
      <c r="FD229" s="141"/>
      <c r="FE229" s="141"/>
      <c r="FF229" s="141"/>
      <c r="FG229" s="141"/>
      <c r="FH229" s="141"/>
      <c r="FI229" s="141"/>
      <c r="FJ229" s="141"/>
      <c r="FK229" s="141"/>
      <c r="FL229" s="141"/>
      <c r="FM229" s="141"/>
    </row>
    <row r="230" spans="1:169" ht="15.75" customHeight="1">
      <c r="A230" s="152"/>
      <c r="B230" s="152"/>
      <c r="C230" s="152"/>
      <c r="D230" s="152"/>
      <c r="E230" s="152"/>
      <c r="F230" s="152"/>
      <c r="G230" s="152"/>
      <c r="H230" s="152"/>
      <c r="I230" s="152"/>
      <c r="J230" s="198" t="s">
        <v>10123</v>
      </c>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2"/>
      <c r="AN230" s="152"/>
      <c r="AO230" s="152"/>
      <c r="AP230" s="152"/>
      <c r="AQ230" s="152"/>
      <c r="AR230" s="152"/>
      <c r="AS230" s="152"/>
      <c r="AT230" s="152"/>
      <c r="AU230" s="152"/>
      <c r="AV230" s="152"/>
      <c r="AW230" s="152"/>
      <c r="AX230" s="152"/>
      <c r="AY230" s="152"/>
      <c r="AZ230" s="152"/>
      <c r="BA230" s="152"/>
      <c r="BB230" s="152"/>
      <c r="BC230" s="152"/>
      <c r="BD230" s="152"/>
      <c r="BE230" s="152"/>
      <c r="BF230" s="152"/>
      <c r="BG230" s="152"/>
      <c r="BH230" s="152"/>
      <c r="BI230" s="152"/>
      <c r="BJ230" s="152"/>
      <c r="BK230" s="152"/>
      <c r="BL230" s="152"/>
      <c r="BM230" s="152"/>
      <c r="BN230" s="152"/>
      <c r="BO230" s="152"/>
      <c r="BP230" s="152"/>
      <c r="BQ230" s="152"/>
      <c r="BR230" s="152"/>
      <c r="BS230" s="152"/>
      <c r="BT230" s="152"/>
      <c r="BU230" s="152"/>
      <c r="BV230" s="152"/>
      <c r="BW230" s="152"/>
      <c r="BX230" s="152"/>
      <c r="BY230" s="152"/>
      <c r="BZ230" s="152"/>
      <c r="CA230" s="152"/>
      <c r="CB230" s="152"/>
      <c r="CC230" s="152"/>
      <c r="CD230" s="152"/>
      <c r="CE230" s="152"/>
      <c r="CF230" s="152"/>
      <c r="CG230" s="152"/>
      <c r="CH230" s="152"/>
      <c r="EA230" s="141"/>
      <c r="EB230" s="141"/>
      <c r="EC230" s="141"/>
      <c r="ED230" s="141"/>
      <c r="EE230" s="141"/>
      <c r="EF230" s="141"/>
      <c r="EG230" s="141"/>
      <c r="EH230" s="141"/>
      <c r="EI230" s="141"/>
      <c r="EJ230" s="141"/>
      <c r="EK230" s="141"/>
      <c r="EL230" s="141"/>
      <c r="EM230" s="141"/>
      <c r="EN230" s="141"/>
      <c r="EO230" s="141"/>
      <c r="EP230" s="141"/>
      <c r="EQ230" s="141"/>
      <c r="ER230" s="141"/>
      <c r="ES230" s="141"/>
      <c r="ET230" s="141"/>
      <c r="EU230" s="141"/>
      <c r="EV230" s="141"/>
      <c r="EW230" s="141"/>
      <c r="EX230" s="141"/>
      <c r="EY230" s="141"/>
      <c r="EZ230" s="141"/>
      <c r="FA230" s="141"/>
      <c r="FB230" s="141"/>
      <c r="FC230" s="141"/>
      <c r="FD230" s="141"/>
      <c r="FE230" s="141"/>
      <c r="FF230" s="141"/>
      <c r="FG230" s="141"/>
      <c r="FH230" s="141"/>
      <c r="FI230" s="141"/>
      <c r="FJ230" s="141"/>
      <c r="FK230" s="141"/>
      <c r="FL230" s="141"/>
      <c r="FM230" s="141"/>
    </row>
    <row r="231" spans="1:169" ht="15.75" customHeight="1">
      <c r="A231" s="152">
        <v>1086</v>
      </c>
      <c r="B231" s="152" t="s">
        <v>6180</v>
      </c>
      <c r="C231" s="152" t="s">
        <v>10124</v>
      </c>
      <c r="D231" s="150" t="s">
        <v>84</v>
      </c>
      <c r="E231" s="152"/>
      <c r="F231" s="152" t="s">
        <v>10125</v>
      </c>
      <c r="G231" s="152"/>
      <c r="H231" s="152"/>
      <c r="I231" s="152" t="s">
        <v>10126</v>
      </c>
      <c r="J231" s="206">
        <v>1000000</v>
      </c>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c r="AK231" s="152"/>
      <c r="AL231" s="152"/>
      <c r="AM231" s="152"/>
      <c r="AN231" s="152"/>
      <c r="AO231" s="152"/>
      <c r="AP231" s="152"/>
      <c r="AQ231" s="152"/>
      <c r="AR231" s="152"/>
      <c r="AS231" s="152"/>
      <c r="AT231" s="152"/>
      <c r="AU231" s="152"/>
      <c r="AV231" s="152"/>
      <c r="AW231" s="152"/>
      <c r="AX231" s="152"/>
      <c r="AY231" s="152"/>
      <c r="AZ231" s="152"/>
      <c r="BA231" s="152"/>
      <c r="BB231" s="152"/>
      <c r="BC231" s="152"/>
      <c r="BD231" s="152"/>
      <c r="BE231" s="152"/>
      <c r="BF231" s="152"/>
      <c r="BG231" s="152"/>
      <c r="BH231" s="152"/>
      <c r="BI231" s="152"/>
      <c r="BJ231" s="152"/>
      <c r="BK231" s="152"/>
      <c r="BL231" s="152"/>
      <c r="BM231" s="152"/>
      <c r="BN231" s="152"/>
      <c r="BO231" s="152"/>
      <c r="BP231" s="152"/>
      <c r="BQ231" s="152"/>
      <c r="BR231" s="152"/>
      <c r="BS231" s="152"/>
      <c r="BT231" s="152"/>
      <c r="BU231" s="152"/>
      <c r="BV231" s="152"/>
      <c r="BW231" s="152"/>
      <c r="BX231" s="152"/>
      <c r="BY231" s="152"/>
      <c r="BZ231" s="152"/>
      <c r="CA231" s="152"/>
      <c r="CB231" s="152"/>
      <c r="CC231" s="152"/>
      <c r="CD231" s="152"/>
      <c r="CE231" s="152"/>
      <c r="CF231" s="152"/>
      <c r="CG231" s="152"/>
      <c r="CH231" s="152"/>
      <c r="EA231" s="141"/>
      <c r="EB231" s="141"/>
      <c r="EC231" s="141"/>
      <c r="ED231" s="141"/>
      <c r="EE231" s="141"/>
      <c r="EF231" s="141"/>
      <c r="EG231" s="141"/>
      <c r="EH231" s="141"/>
      <c r="EI231" s="141"/>
      <c r="EJ231" s="141"/>
      <c r="EK231" s="141"/>
      <c r="EL231" s="141"/>
      <c r="EM231" s="141"/>
      <c r="EN231" s="141"/>
      <c r="EO231" s="141"/>
      <c r="EP231" s="141"/>
      <c r="EQ231" s="141"/>
      <c r="ER231" s="141"/>
      <c r="ES231" s="141"/>
      <c r="ET231" s="141"/>
      <c r="EU231" s="141"/>
      <c r="EV231" s="141"/>
      <c r="EW231" s="141"/>
      <c r="EX231" s="141"/>
      <c r="EY231" s="141"/>
      <c r="EZ231" s="141"/>
      <c r="FA231" s="141"/>
      <c r="FB231" s="141"/>
      <c r="FC231" s="141"/>
      <c r="FD231" s="141"/>
      <c r="FE231" s="141"/>
      <c r="FF231" s="141"/>
      <c r="FG231" s="141"/>
      <c r="FH231" s="141"/>
      <c r="FI231" s="141"/>
      <c r="FJ231" s="141"/>
      <c r="FK231" s="141"/>
      <c r="FL231" s="141"/>
      <c r="FM231" s="141"/>
    </row>
    <row r="232" spans="1:169" ht="15.75" customHeight="1">
      <c r="A232" s="152" t="s">
        <v>9</v>
      </c>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2"/>
      <c r="AN232" s="152"/>
      <c r="AO232" s="152"/>
      <c r="AP232" s="152"/>
      <c r="AQ232" s="152"/>
      <c r="AR232" s="152"/>
      <c r="AS232" s="152"/>
      <c r="AT232" s="152"/>
      <c r="AU232" s="152"/>
      <c r="AV232" s="152"/>
      <c r="AW232" s="152"/>
      <c r="AX232" s="152"/>
      <c r="AY232" s="152"/>
      <c r="AZ232" s="152"/>
      <c r="BA232" s="152"/>
      <c r="BB232" s="152"/>
      <c r="BC232" s="152"/>
      <c r="BD232" s="152"/>
      <c r="BE232" s="152"/>
      <c r="BF232" s="152"/>
      <c r="BG232" s="152"/>
      <c r="BH232" s="152"/>
      <c r="BI232" s="152"/>
      <c r="BJ232" s="152"/>
      <c r="BK232" s="152"/>
      <c r="BL232" s="152"/>
      <c r="BM232" s="152"/>
      <c r="BN232" s="152"/>
      <c r="BO232" s="152"/>
      <c r="BP232" s="152"/>
      <c r="BQ232" s="152"/>
      <c r="BR232" s="152"/>
      <c r="BS232" s="152"/>
      <c r="BT232" s="152"/>
      <c r="BU232" s="152"/>
      <c r="BV232" s="152"/>
      <c r="BW232" s="152"/>
      <c r="BX232" s="152"/>
      <c r="BY232" s="152"/>
      <c r="BZ232" s="152"/>
      <c r="CA232" s="152"/>
      <c r="CB232" s="152"/>
      <c r="CC232" s="152"/>
      <c r="CD232" s="152"/>
      <c r="CE232" s="152"/>
      <c r="CF232" s="152"/>
      <c r="CG232" s="152"/>
      <c r="CH232" s="152"/>
      <c r="EA232" s="141"/>
      <c r="EB232" s="141"/>
      <c r="EC232" s="141"/>
      <c r="ED232" s="141"/>
      <c r="EE232" s="141"/>
      <c r="EF232" s="141"/>
      <c r="EG232" s="141"/>
      <c r="EH232" s="141"/>
      <c r="EI232" s="141"/>
      <c r="EJ232" s="141"/>
      <c r="EK232" s="141"/>
      <c r="EL232" s="141"/>
      <c r="EM232" s="141"/>
      <c r="EN232" s="141"/>
      <c r="EO232" s="141"/>
      <c r="EP232" s="141"/>
      <c r="EQ232" s="141"/>
      <c r="ER232" s="141"/>
      <c r="ES232" s="141"/>
      <c r="ET232" s="141"/>
      <c r="EU232" s="141"/>
      <c r="EV232" s="141"/>
      <c r="EW232" s="141"/>
      <c r="EX232" s="141"/>
      <c r="EY232" s="141"/>
      <c r="EZ232" s="141"/>
      <c r="FA232" s="141"/>
      <c r="FB232" s="141"/>
      <c r="FC232" s="141"/>
      <c r="FD232" s="141"/>
      <c r="FE232" s="141"/>
      <c r="FF232" s="141"/>
      <c r="FG232" s="141"/>
      <c r="FH232" s="141"/>
      <c r="FI232" s="141"/>
      <c r="FJ232" s="141"/>
      <c r="FK232" s="141"/>
      <c r="FL232" s="141"/>
      <c r="FM232" s="141"/>
    </row>
    <row r="233" spans="1:169" ht="15.75" customHeight="1">
      <c r="A233" s="152"/>
      <c r="B233" s="152"/>
      <c r="C233" s="152"/>
      <c r="D233" s="152"/>
      <c r="E233" s="152"/>
      <c r="F233" s="152"/>
      <c r="G233" s="152"/>
      <c r="H233" s="152"/>
      <c r="I233" s="152"/>
      <c r="J233" s="198" t="s">
        <v>10123</v>
      </c>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c r="AJ233" s="152"/>
      <c r="AK233" s="152"/>
      <c r="AL233" s="152"/>
      <c r="AM233" s="152"/>
      <c r="AN233" s="152"/>
      <c r="AO233" s="152"/>
      <c r="AP233" s="152"/>
      <c r="AQ233" s="152"/>
      <c r="AR233" s="152"/>
      <c r="AS233" s="152"/>
      <c r="AT233" s="152"/>
      <c r="AU233" s="152"/>
      <c r="AV233" s="152"/>
      <c r="AW233" s="152"/>
      <c r="AX233" s="152"/>
      <c r="AY233" s="152"/>
      <c r="AZ233" s="152"/>
      <c r="BA233" s="152"/>
      <c r="BB233" s="152"/>
      <c r="BC233" s="152"/>
      <c r="BD233" s="152"/>
      <c r="BE233" s="152"/>
      <c r="BF233" s="152"/>
      <c r="BG233" s="152"/>
      <c r="BH233" s="152"/>
      <c r="BI233" s="152"/>
      <c r="BJ233" s="152"/>
      <c r="BK233" s="152"/>
      <c r="BL233" s="152"/>
      <c r="BM233" s="152"/>
      <c r="BN233" s="152"/>
      <c r="BO233" s="152"/>
      <c r="BP233" s="152"/>
      <c r="BQ233" s="152"/>
      <c r="BR233" s="152"/>
      <c r="BS233" s="152"/>
      <c r="BT233" s="152"/>
      <c r="BU233" s="152"/>
      <c r="BV233" s="152"/>
      <c r="BW233" s="152"/>
      <c r="BX233" s="152"/>
      <c r="BY233" s="152"/>
      <c r="BZ233" s="152"/>
      <c r="CA233" s="152"/>
      <c r="CB233" s="152"/>
      <c r="CC233" s="152"/>
      <c r="CD233" s="152"/>
      <c r="CE233" s="152"/>
      <c r="CF233" s="152"/>
      <c r="CG233" s="152"/>
      <c r="CH233" s="152"/>
      <c r="EA233" s="141"/>
      <c r="EB233" s="141"/>
      <c r="EC233" s="141"/>
      <c r="ED233" s="141"/>
      <c r="EE233" s="141"/>
      <c r="EF233" s="141"/>
      <c r="EG233" s="141"/>
      <c r="EH233" s="141"/>
      <c r="EI233" s="141"/>
      <c r="EJ233" s="141"/>
      <c r="EK233" s="141"/>
      <c r="EL233" s="141"/>
      <c r="EM233" s="141"/>
      <c r="EN233" s="141"/>
      <c r="EO233" s="141"/>
      <c r="EP233" s="141"/>
      <c r="EQ233" s="141"/>
      <c r="ER233" s="141"/>
      <c r="ES233" s="141"/>
      <c r="ET233" s="141"/>
      <c r="EU233" s="141"/>
      <c r="EV233" s="141"/>
      <c r="EW233" s="141"/>
      <c r="EX233" s="141"/>
      <c r="EY233" s="141"/>
      <c r="EZ233" s="141"/>
      <c r="FA233" s="141"/>
      <c r="FB233" s="141"/>
      <c r="FC233" s="141"/>
      <c r="FD233" s="141"/>
      <c r="FE233" s="141"/>
      <c r="FF233" s="141"/>
      <c r="FG233" s="141"/>
      <c r="FH233" s="141"/>
      <c r="FI233" s="141"/>
      <c r="FJ233" s="141"/>
      <c r="FK233" s="141"/>
      <c r="FL233" s="141"/>
      <c r="FM233" s="141"/>
    </row>
    <row r="234" spans="1:169" ht="15.75" customHeight="1">
      <c r="A234" s="152">
        <v>1087</v>
      </c>
      <c r="B234" s="152" t="s">
        <v>6180</v>
      </c>
      <c r="C234" s="152" t="s">
        <v>10127</v>
      </c>
      <c r="D234" s="152" t="s">
        <v>84</v>
      </c>
      <c r="E234" s="152"/>
      <c r="F234" s="139" t="s">
        <v>10128</v>
      </c>
      <c r="G234" s="152"/>
      <c r="H234" s="152"/>
      <c r="I234" s="152" t="s">
        <v>10129</v>
      </c>
      <c r="J234" s="206">
        <v>1000000</v>
      </c>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2"/>
      <c r="AN234" s="152"/>
      <c r="AO234" s="152"/>
      <c r="AP234" s="152"/>
      <c r="AQ234" s="152"/>
      <c r="AR234" s="152"/>
      <c r="AS234" s="152"/>
      <c r="AT234" s="152"/>
      <c r="AU234" s="152"/>
      <c r="AV234" s="152"/>
      <c r="AW234" s="152"/>
      <c r="AX234" s="152"/>
      <c r="AY234" s="152"/>
      <c r="AZ234" s="152"/>
      <c r="BA234" s="152"/>
      <c r="BB234" s="152"/>
      <c r="BC234" s="152"/>
      <c r="BD234" s="152"/>
      <c r="BE234" s="152"/>
      <c r="BF234" s="152"/>
      <c r="BG234" s="152"/>
      <c r="BH234" s="152"/>
      <c r="BI234" s="152"/>
      <c r="BJ234" s="152"/>
      <c r="BK234" s="152"/>
      <c r="BL234" s="152"/>
      <c r="BM234" s="152"/>
      <c r="BN234" s="152"/>
      <c r="BO234" s="152"/>
      <c r="BP234" s="152"/>
      <c r="BQ234" s="152"/>
      <c r="BR234" s="152"/>
      <c r="BS234" s="152"/>
      <c r="BT234" s="152"/>
      <c r="BU234" s="152"/>
      <c r="BV234" s="152"/>
      <c r="BW234" s="152"/>
      <c r="BX234" s="152"/>
      <c r="BY234" s="152"/>
      <c r="BZ234" s="152"/>
      <c r="CA234" s="152"/>
      <c r="CB234" s="152"/>
      <c r="CC234" s="152"/>
      <c r="CD234" s="152"/>
      <c r="CE234" s="152"/>
      <c r="CF234" s="152"/>
      <c r="CG234" s="152"/>
      <c r="CH234" s="152"/>
      <c r="EA234" s="141"/>
      <c r="EB234" s="141"/>
      <c r="EC234" s="141"/>
      <c r="ED234" s="141"/>
      <c r="EE234" s="141"/>
      <c r="EF234" s="141"/>
      <c r="EG234" s="141"/>
      <c r="EH234" s="141"/>
      <c r="EI234" s="141"/>
      <c r="EJ234" s="141"/>
      <c r="EK234" s="141"/>
      <c r="EL234" s="141"/>
      <c r="EM234" s="141"/>
      <c r="EN234" s="141"/>
      <c r="EO234" s="141"/>
      <c r="EP234" s="141"/>
      <c r="EQ234" s="141"/>
      <c r="ER234" s="141"/>
      <c r="ES234" s="141"/>
      <c r="ET234" s="141"/>
      <c r="EU234" s="141"/>
      <c r="EV234" s="141"/>
      <c r="EW234" s="141"/>
      <c r="EX234" s="141"/>
      <c r="EY234" s="141"/>
      <c r="EZ234" s="141"/>
      <c r="FA234" s="141"/>
      <c r="FB234" s="141"/>
      <c r="FC234" s="141"/>
      <c r="FD234" s="141"/>
      <c r="FE234" s="141"/>
      <c r="FF234" s="141"/>
      <c r="FG234" s="141"/>
      <c r="FH234" s="141"/>
      <c r="FI234" s="141"/>
      <c r="FJ234" s="141"/>
      <c r="FK234" s="141"/>
      <c r="FL234" s="141"/>
      <c r="FM234" s="141"/>
    </row>
    <row r="235" spans="1:169" ht="15.75" customHeight="1">
      <c r="A235" s="152" t="s">
        <v>9</v>
      </c>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c r="AK235" s="152"/>
      <c r="AL235" s="152"/>
      <c r="AM235" s="152"/>
      <c r="AN235" s="152"/>
      <c r="AO235" s="152"/>
      <c r="AP235" s="152"/>
      <c r="AQ235" s="152"/>
      <c r="AR235" s="152"/>
      <c r="AS235" s="152"/>
      <c r="AT235" s="152"/>
      <c r="AU235" s="152"/>
      <c r="AV235" s="152"/>
      <c r="AW235" s="152"/>
      <c r="AX235" s="152"/>
      <c r="AY235" s="152"/>
      <c r="AZ235" s="152"/>
      <c r="BA235" s="152"/>
      <c r="BB235" s="152"/>
      <c r="BC235" s="152"/>
      <c r="BD235" s="152"/>
      <c r="BE235" s="152"/>
      <c r="BF235" s="152"/>
      <c r="BG235" s="152"/>
      <c r="BH235" s="152"/>
      <c r="BI235" s="152"/>
      <c r="BJ235" s="152"/>
      <c r="BK235" s="152"/>
      <c r="BL235" s="152"/>
      <c r="BM235" s="152"/>
      <c r="BN235" s="152"/>
      <c r="BO235" s="152"/>
      <c r="BP235" s="152"/>
      <c r="BQ235" s="152"/>
      <c r="BR235" s="152"/>
      <c r="BS235" s="152"/>
      <c r="BT235" s="152"/>
      <c r="BU235" s="152"/>
      <c r="BV235" s="152"/>
      <c r="BW235" s="152"/>
      <c r="BX235" s="152"/>
      <c r="BY235" s="152"/>
      <c r="BZ235" s="152"/>
      <c r="CA235" s="152"/>
      <c r="CB235" s="152"/>
      <c r="CC235" s="152"/>
      <c r="CD235" s="152"/>
      <c r="CE235" s="152"/>
      <c r="CF235" s="152"/>
      <c r="CG235" s="152"/>
      <c r="CH235" s="152"/>
      <c r="EA235" s="141"/>
      <c r="EB235" s="141"/>
      <c r="EC235" s="141"/>
      <c r="ED235" s="141"/>
      <c r="EE235" s="141"/>
      <c r="EF235" s="141"/>
      <c r="EG235" s="141"/>
      <c r="EH235" s="141"/>
      <c r="EI235" s="141"/>
      <c r="EJ235" s="141"/>
      <c r="EK235" s="141"/>
      <c r="EL235" s="141"/>
      <c r="EM235" s="141"/>
      <c r="EN235" s="141"/>
      <c r="EO235" s="141"/>
      <c r="EP235" s="141"/>
      <c r="EQ235" s="141"/>
      <c r="ER235" s="141"/>
      <c r="ES235" s="141"/>
      <c r="ET235" s="141"/>
      <c r="EU235" s="141"/>
      <c r="EV235" s="141"/>
      <c r="EW235" s="141"/>
      <c r="EX235" s="141"/>
      <c r="EY235" s="141"/>
      <c r="EZ235" s="141"/>
      <c r="FA235" s="141"/>
      <c r="FB235" s="141"/>
      <c r="FC235" s="141"/>
      <c r="FD235" s="141"/>
      <c r="FE235" s="141"/>
      <c r="FF235" s="141"/>
      <c r="FG235" s="141"/>
      <c r="FH235" s="141"/>
      <c r="FI235" s="141"/>
      <c r="FJ235" s="141"/>
      <c r="FK235" s="141"/>
      <c r="FL235" s="141"/>
      <c r="FM235" s="141"/>
    </row>
    <row r="236" spans="1:169" ht="15.75" customHeight="1">
      <c r="A236" s="152"/>
      <c r="B236" s="152"/>
      <c r="C236" s="152"/>
      <c r="D236" s="152"/>
      <c r="E236" s="152"/>
      <c r="F236" s="152"/>
      <c r="G236" s="152"/>
      <c r="H236" s="152"/>
      <c r="I236" s="152"/>
      <c r="J236" s="139" t="s">
        <v>10130</v>
      </c>
      <c r="K236" s="139" t="s">
        <v>10131</v>
      </c>
      <c r="L236" s="139" t="s">
        <v>10132</v>
      </c>
      <c r="M236" s="139" t="s">
        <v>10133</v>
      </c>
      <c r="N236" s="139" t="s">
        <v>10134</v>
      </c>
      <c r="O236" s="139" t="s">
        <v>10135</v>
      </c>
      <c r="P236" s="139" t="s">
        <v>10136</v>
      </c>
      <c r="Q236" s="139" t="s">
        <v>10137</v>
      </c>
      <c r="R236" s="139" t="s">
        <v>10138</v>
      </c>
      <c r="S236" s="198" t="s">
        <v>10123</v>
      </c>
      <c r="T236" s="152"/>
      <c r="U236" s="152"/>
      <c r="V236" s="152"/>
      <c r="W236" s="152"/>
      <c r="X236" s="152"/>
      <c r="Y236" s="152"/>
      <c r="Z236" s="152"/>
      <c r="AA236" s="152"/>
      <c r="AB236" s="152"/>
      <c r="AC236" s="152"/>
      <c r="AD236" s="152"/>
      <c r="AE236" s="152"/>
      <c r="AF236" s="152"/>
      <c r="AG236" s="152"/>
      <c r="AH236" s="152"/>
      <c r="AI236" s="152"/>
      <c r="AJ236" s="152"/>
      <c r="AK236" s="152"/>
      <c r="AL236" s="152"/>
      <c r="AM236" s="152"/>
      <c r="AN236" s="152"/>
      <c r="AO236" s="152"/>
      <c r="AP236" s="152"/>
      <c r="AQ236" s="152"/>
      <c r="AR236" s="152"/>
      <c r="AS236" s="152"/>
      <c r="AT236" s="152"/>
      <c r="AU236" s="152"/>
      <c r="AV236" s="152"/>
      <c r="AW236" s="152"/>
      <c r="AX236" s="152"/>
      <c r="AY236" s="152"/>
      <c r="AZ236" s="152"/>
      <c r="BA236" s="152"/>
      <c r="BB236" s="152"/>
      <c r="BC236" s="152"/>
      <c r="BD236" s="152"/>
      <c r="BE236" s="152"/>
      <c r="BF236" s="152"/>
      <c r="BG236" s="152"/>
      <c r="BH236" s="152"/>
      <c r="BI236" s="152"/>
      <c r="BJ236" s="152"/>
      <c r="BK236" s="152"/>
      <c r="BL236" s="152"/>
      <c r="BM236" s="152"/>
      <c r="BN236" s="152"/>
      <c r="BO236" s="152"/>
      <c r="BP236" s="152"/>
      <c r="BQ236" s="152"/>
      <c r="BR236" s="152"/>
      <c r="BS236" s="152"/>
      <c r="BT236" s="152"/>
      <c r="BU236" s="152"/>
      <c r="BV236" s="152"/>
      <c r="BW236" s="152"/>
      <c r="BX236" s="152"/>
      <c r="BY236" s="152"/>
      <c r="BZ236" s="152"/>
      <c r="CA236" s="152"/>
      <c r="CB236" s="152"/>
      <c r="CC236" s="152"/>
      <c r="CD236" s="152"/>
      <c r="CE236" s="152"/>
      <c r="CF236" s="152"/>
      <c r="CG236" s="152"/>
      <c r="CH236" s="152"/>
      <c r="EA236" s="141"/>
      <c r="EB236" s="141"/>
      <c r="EC236" s="141"/>
      <c r="ED236" s="141"/>
      <c r="EE236" s="141"/>
      <c r="EF236" s="141"/>
      <c r="EG236" s="141"/>
      <c r="EH236" s="141"/>
      <c r="EI236" s="141"/>
      <c r="EJ236" s="141"/>
      <c r="EK236" s="141"/>
      <c r="EL236" s="141"/>
      <c r="EM236" s="141"/>
      <c r="EN236" s="141"/>
      <c r="EO236" s="141"/>
      <c r="EP236" s="141"/>
      <c r="EQ236" s="141"/>
      <c r="ER236" s="141"/>
      <c r="ES236" s="141"/>
      <c r="ET236" s="141"/>
      <c r="EU236" s="141"/>
      <c r="EV236" s="141"/>
      <c r="EW236" s="141"/>
      <c r="EX236" s="141"/>
      <c r="EY236" s="141"/>
      <c r="EZ236" s="141"/>
      <c r="FA236" s="141"/>
      <c r="FB236" s="141"/>
      <c r="FC236" s="141"/>
      <c r="FD236" s="141"/>
      <c r="FE236" s="141"/>
      <c r="FF236" s="141"/>
      <c r="FG236" s="141"/>
      <c r="FH236" s="141"/>
      <c r="FI236" s="141"/>
      <c r="FJ236" s="141"/>
      <c r="FK236" s="141"/>
      <c r="FL236" s="141"/>
      <c r="FM236" s="141"/>
    </row>
    <row r="237" spans="1:169" ht="15.75" customHeight="1">
      <c r="A237" s="152">
        <v>1088</v>
      </c>
      <c r="B237" s="152" t="s">
        <v>6180</v>
      </c>
      <c r="C237" s="152" t="s">
        <v>10139</v>
      </c>
      <c r="D237" s="152" t="s">
        <v>3212</v>
      </c>
      <c r="E237" s="152">
        <v>2011</v>
      </c>
      <c r="F237" s="139" t="s">
        <v>10140</v>
      </c>
      <c r="G237" s="152" t="s">
        <v>10141</v>
      </c>
      <c r="H237" s="152" t="s">
        <v>10141</v>
      </c>
      <c r="I237" s="152" t="s">
        <v>10141</v>
      </c>
      <c r="J237" s="139">
        <v>1</v>
      </c>
      <c r="K237" s="139">
        <v>1</v>
      </c>
      <c r="L237" s="139">
        <v>1</v>
      </c>
      <c r="M237" s="139">
        <v>1</v>
      </c>
      <c r="N237" s="139">
        <v>1</v>
      </c>
      <c r="O237" s="139">
        <v>26</v>
      </c>
      <c r="P237" s="207">
        <v>71650</v>
      </c>
      <c r="Q237" s="139">
        <v>39</v>
      </c>
      <c r="R237" s="152">
        <v>95</v>
      </c>
      <c r="S237" s="154">
        <v>4776343</v>
      </c>
      <c r="T237" s="152"/>
      <c r="U237" s="152"/>
      <c r="V237" s="152"/>
      <c r="W237" s="152"/>
      <c r="X237" s="152"/>
      <c r="Y237" s="152"/>
      <c r="Z237" s="152"/>
      <c r="AA237" s="152"/>
      <c r="AB237" s="152"/>
      <c r="AC237" s="152"/>
      <c r="AD237" s="152"/>
      <c r="AE237" s="152"/>
      <c r="AF237" s="152"/>
      <c r="AG237" s="152"/>
      <c r="AH237" s="152"/>
      <c r="AI237" s="152"/>
      <c r="AJ237" s="152"/>
      <c r="AK237" s="152"/>
      <c r="AL237" s="152"/>
      <c r="AM237" s="152"/>
      <c r="AN237" s="152"/>
      <c r="AO237" s="152"/>
      <c r="AP237" s="152"/>
      <c r="AQ237" s="152"/>
      <c r="AR237" s="152"/>
      <c r="AS237" s="152"/>
      <c r="AT237" s="152"/>
      <c r="AU237" s="152"/>
      <c r="AV237" s="152"/>
      <c r="AW237" s="152"/>
      <c r="AX237" s="152"/>
      <c r="AY237" s="152"/>
      <c r="AZ237" s="152"/>
      <c r="BA237" s="152"/>
      <c r="BB237" s="152"/>
      <c r="BC237" s="152"/>
      <c r="BD237" s="152"/>
      <c r="BE237" s="152"/>
      <c r="BF237" s="152"/>
      <c r="BG237" s="152"/>
      <c r="BH237" s="152"/>
      <c r="BI237" s="152"/>
      <c r="BJ237" s="152"/>
      <c r="BK237" s="152"/>
      <c r="BL237" s="152"/>
      <c r="BM237" s="152"/>
      <c r="BN237" s="152"/>
      <c r="BO237" s="152"/>
      <c r="BP237" s="152"/>
      <c r="BQ237" s="152"/>
      <c r="BR237" s="152"/>
      <c r="BS237" s="152"/>
      <c r="BT237" s="152"/>
      <c r="BU237" s="152"/>
      <c r="BV237" s="152"/>
      <c r="BW237" s="152"/>
      <c r="BX237" s="152"/>
      <c r="BY237" s="152"/>
      <c r="BZ237" s="152"/>
      <c r="CA237" s="152"/>
      <c r="CB237" s="152"/>
      <c r="CC237" s="152"/>
      <c r="CD237" s="152"/>
      <c r="CE237" s="152"/>
      <c r="CF237" s="152"/>
      <c r="CG237" s="152"/>
      <c r="CH237" s="152"/>
      <c r="EA237" s="141"/>
      <c r="EB237" s="141"/>
      <c r="EC237" s="141"/>
      <c r="ED237" s="141"/>
      <c r="EE237" s="141"/>
      <c r="EF237" s="141"/>
      <c r="EG237" s="141"/>
      <c r="EH237" s="141"/>
      <c r="EI237" s="141"/>
      <c r="EJ237" s="141"/>
      <c r="EK237" s="141"/>
      <c r="EL237" s="141"/>
      <c r="EM237" s="141"/>
      <c r="EN237" s="141"/>
      <c r="EO237" s="141"/>
      <c r="EP237" s="141"/>
      <c r="EQ237" s="141"/>
      <c r="ER237" s="141"/>
      <c r="ES237" s="141"/>
      <c r="ET237" s="141"/>
      <c r="EU237" s="141"/>
      <c r="EV237" s="141"/>
      <c r="EW237" s="141"/>
      <c r="EX237" s="141"/>
      <c r="EY237" s="141"/>
      <c r="EZ237" s="141"/>
      <c r="FA237" s="141"/>
      <c r="FB237" s="141"/>
      <c r="FC237" s="141"/>
      <c r="FD237" s="141"/>
      <c r="FE237" s="141"/>
      <c r="FF237" s="141"/>
      <c r="FG237" s="141"/>
      <c r="FH237" s="141"/>
      <c r="FI237" s="141"/>
      <c r="FJ237" s="141"/>
      <c r="FK237" s="141"/>
      <c r="FL237" s="141"/>
      <c r="FM237" s="141"/>
    </row>
    <row r="238" spans="1:169" ht="15.75" customHeight="1">
      <c r="A238" s="152" t="s">
        <v>9</v>
      </c>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c r="AK238" s="152"/>
      <c r="AL238" s="152"/>
      <c r="AM238" s="152"/>
      <c r="AN238" s="152"/>
      <c r="AO238" s="152"/>
      <c r="AP238" s="152"/>
      <c r="AQ238" s="152"/>
      <c r="AR238" s="152"/>
      <c r="AS238" s="152"/>
      <c r="AT238" s="152"/>
      <c r="AU238" s="152"/>
      <c r="AV238" s="152"/>
      <c r="AW238" s="152"/>
      <c r="AX238" s="152"/>
      <c r="AY238" s="152"/>
      <c r="AZ238" s="152"/>
      <c r="BA238" s="152"/>
      <c r="BB238" s="152"/>
      <c r="BC238" s="152"/>
      <c r="BD238" s="152"/>
      <c r="BE238" s="152"/>
      <c r="BF238" s="152"/>
      <c r="BG238" s="152"/>
      <c r="BH238" s="152"/>
      <c r="BI238" s="152"/>
      <c r="BJ238" s="152"/>
      <c r="BK238" s="152"/>
      <c r="BL238" s="152"/>
      <c r="BM238" s="152"/>
      <c r="BN238" s="152"/>
      <c r="BO238" s="152"/>
      <c r="BP238" s="152"/>
      <c r="BQ238" s="152"/>
      <c r="BR238" s="152"/>
      <c r="BS238" s="152"/>
      <c r="BT238" s="152"/>
      <c r="BU238" s="152"/>
      <c r="BV238" s="152"/>
      <c r="BW238" s="152"/>
      <c r="BX238" s="152"/>
      <c r="BY238" s="152"/>
      <c r="BZ238" s="152"/>
      <c r="CA238" s="152"/>
      <c r="CB238" s="152"/>
      <c r="CC238" s="152"/>
      <c r="CD238" s="152"/>
      <c r="CE238" s="152"/>
      <c r="CF238" s="152"/>
      <c r="CG238" s="152"/>
      <c r="CH238" s="152"/>
      <c r="EA238" s="141"/>
      <c r="EB238" s="141"/>
      <c r="EC238" s="141"/>
      <c r="ED238" s="141"/>
      <c r="EE238" s="141"/>
      <c r="EF238" s="141"/>
      <c r="EG238" s="141"/>
      <c r="EH238" s="141"/>
      <c r="EI238" s="141"/>
      <c r="EJ238" s="141"/>
      <c r="EK238" s="141"/>
      <c r="EL238" s="141"/>
      <c r="EM238" s="141"/>
      <c r="EN238" s="141"/>
      <c r="EO238" s="141"/>
      <c r="EP238" s="141"/>
      <c r="EQ238" s="141"/>
      <c r="ER238" s="141"/>
      <c r="ES238" s="141"/>
      <c r="ET238" s="141"/>
      <c r="EU238" s="141"/>
      <c r="EV238" s="141"/>
      <c r="EW238" s="141"/>
      <c r="EX238" s="141"/>
      <c r="EY238" s="141"/>
      <c r="EZ238" s="141"/>
      <c r="FA238" s="141"/>
      <c r="FB238" s="141"/>
      <c r="FC238" s="141"/>
      <c r="FD238" s="141"/>
      <c r="FE238" s="141"/>
      <c r="FF238" s="141"/>
      <c r="FG238" s="141"/>
      <c r="FH238" s="141"/>
      <c r="FI238" s="141"/>
      <c r="FJ238" s="141"/>
      <c r="FK238" s="141"/>
      <c r="FL238" s="141"/>
      <c r="FM238" s="141"/>
    </row>
    <row r="239" spans="1:169">
      <c r="J239" s="139" t="s">
        <v>8695</v>
      </c>
      <c r="K239" s="139" t="s">
        <v>8696</v>
      </c>
      <c r="L239" s="153" t="s">
        <v>8697</v>
      </c>
      <c r="M239" s="153" t="s">
        <v>8698</v>
      </c>
      <c r="N239" s="153" t="s">
        <v>8699</v>
      </c>
      <c r="O239" s="139" t="s">
        <v>8700</v>
      </c>
      <c r="P239" s="139" t="s">
        <v>8701</v>
      </c>
      <c r="Q239" s="139" t="s">
        <v>8702</v>
      </c>
      <c r="R239" s="139" t="s">
        <v>8703</v>
      </c>
      <c r="S239" s="139" t="s">
        <v>8704</v>
      </c>
      <c r="T239" s="139" t="s">
        <v>8705</v>
      </c>
      <c r="U239" s="139" t="s">
        <v>8706</v>
      </c>
      <c r="V239" s="139" t="s">
        <v>8707</v>
      </c>
      <c r="W239" s="139" t="s">
        <v>8708</v>
      </c>
      <c r="X239" s="139" t="s">
        <v>8709</v>
      </c>
      <c r="Y239" s="139" t="s">
        <v>8710</v>
      </c>
    </row>
    <row r="240" spans="1:169">
      <c r="A240" s="139">
        <v>1089</v>
      </c>
      <c r="B240" s="139" t="s">
        <v>6180</v>
      </c>
      <c r="C240" s="139" t="s">
        <v>8711</v>
      </c>
      <c r="D240" s="139" t="s">
        <v>3212</v>
      </c>
      <c r="E240" s="139">
        <v>2013</v>
      </c>
      <c r="F240" s="139" t="s">
        <v>8712</v>
      </c>
      <c r="G240" s="139" t="s">
        <v>8713</v>
      </c>
      <c r="H240" s="139" t="s">
        <v>8713</v>
      </c>
      <c r="I240" s="139" t="s">
        <v>8713</v>
      </c>
      <c r="J240" s="139">
        <v>2861</v>
      </c>
      <c r="K240" s="139">
        <v>176</v>
      </c>
      <c r="L240" s="139">
        <v>200</v>
      </c>
      <c r="M240" s="139">
        <v>24</v>
      </c>
      <c r="N240" s="139">
        <v>33</v>
      </c>
      <c r="O240" s="139">
        <v>24</v>
      </c>
      <c r="P240" s="139">
        <v>16</v>
      </c>
      <c r="Q240" s="139">
        <v>412</v>
      </c>
      <c r="R240" s="139">
        <v>727</v>
      </c>
      <c r="S240" s="153">
        <v>1139</v>
      </c>
      <c r="T240" s="153">
        <v>1234</v>
      </c>
      <c r="U240" s="139">
        <v>444</v>
      </c>
      <c r="V240" s="153">
        <v>2750</v>
      </c>
      <c r="W240" s="153">
        <v>182</v>
      </c>
      <c r="X240" s="153">
        <v>117</v>
      </c>
      <c r="Y240" s="153">
        <v>4741456</v>
      </c>
    </row>
    <row r="241" spans="1:41">
      <c r="A241" s="139" t="s">
        <v>819</v>
      </c>
    </row>
    <row r="242" spans="1:41">
      <c r="J242" s="139" t="s">
        <v>8714</v>
      </c>
      <c r="K242" s="139" t="s">
        <v>7682</v>
      </c>
    </row>
    <row r="243" spans="1:41">
      <c r="A243" s="139">
        <v>1090</v>
      </c>
      <c r="B243" s="139" t="s">
        <v>8715</v>
      </c>
      <c r="C243" s="139" t="s">
        <v>8716</v>
      </c>
      <c r="D243" s="139" t="s">
        <v>8717</v>
      </c>
      <c r="E243" s="139">
        <v>2009</v>
      </c>
      <c r="F243" s="139" t="s">
        <v>8718</v>
      </c>
      <c r="I243" s="139" t="s">
        <v>8719</v>
      </c>
      <c r="J243" s="153">
        <v>300000</v>
      </c>
      <c r="K243" s="153">
        <v>300000</v>
      </c>
      <c r="L243" s="153"/>
    </row>
    <row r="244" spans="1:41">
      <c r="A244" s="139" t="s">
        <v>819</v>
      </c>
    </row>
    <row r="245" spans="1:41">
      <c r="J245" s="153" t="s">
        <v>8720</v>
      </c>
      <c r="K245" s="153" t="s">
        <v>8721</v>
      </c>
    </row>
    <row r="246" spans="1:41">
      <c r="A246" s="139">
        <v>1091</v>
      </c>
      <c r="B246" s="139" t="s">
        <v>8722</v>
      </c>
      <c r="C246" s="139" t="s">
        <v>8723</v>
      </c>
      <c r="D246" s="139" t="s">
        <v>8717</v>
      </c>
      <c r="E246" s="139">
        <v>2009</v>
      </c>
      <c r="F246" s="139" t="s">
        <v>8724</v>
      </c>
      <c r="I246" s="139" t="s">
        <v>8725</v>
      </c>
      <c r="J246" s="153">
        <v>450000</v>
      </c>
      <c r="K246" s="153">
        <v>450000</v>
      </c>
    </row>
    <row r="247" spans="1:41">
      <c r="A247" s="139" t="s">
        <v>819</v>
      </c>
      <c r="K247" s="153"/>
    </row>
    <row r="248" spans="1:41" s="143" customFormat="1">
      <c r="J248" s="143" t="s">
        <v>8396</v>
      </c>
      <c r="K248" s="143" t="s">
        <v>8397</v>
      </c>
    </row>
    <row r="249" spans="1:41" s="143" customFormat="1">
      <c r="A249" s="143">
        <v>1092</v>
      </c>
      <c r="B249" s="162" t="s">
        <v>9178</v>
      </c>
      <c r="C249" s="163" t="s">
        <v>8398</v>
      </c>
      <c r="D249" s="139" t="s">
        <v>8399</v>
      </c>
      <c r="E249" s="139">
        <v>2008</v>
      </c>
      <c r="F249" s="139" t="s">
        <v>8400</v>
      </c>
      <c r="G249" s="139" t="s">
        <v>8401</v>
      </c>
      <c r="H249" s="139"/>
      <c r="I249" s="139" t="s">
        <v>8401</v>
      </c>
      <c r="J249" s="139">
        <v>145000</v>
      </c>
      <c r="K249" s="139">
        <v>350000</v>
      </c>
      <c r="L249" s="139"/>
      <c r="M249" s="139"/>
      <c r="N249" s="139"/>
      <c r="O249" s="139"/>
      <c r="P249" s="139"/>
      <c r="Q249" s="139"/>
      <c r="R249" s="139"/>
      <c r="S249" s="139"/>
      <c r="T249" s="139"/>
    </row>
    <row r="250" spans="1:41" s="143" customFormat="1">
      <c r="A250" s="143" t="s">
        <v>9</v>
      </c>
      <c r="B250" s="139"/>
      <c r="C250" s="139"/>
      <c r="D250" s="139"/>
      <c r="E250" s="139"/>
      <c r="F250" s="139" t="s">
        <v>8402</v>
      </c>
      <c r="G250" s="139"/>
      <c r="H250" s="139"/>
      <c r="I250" s="139"/>
      <c r="J250" s="139" t="s">
        <v>8402</v>
      </c>
      <c r="K250" s="139"/>
      <c r="L250" s="139"/>
      <c r="M250" s="139"/>
      <c r="N250" s="139"/>
      <c r="O250" s="139"/>
      <c r="P250" s="139"/>
      <c r="Q250" s="139"/>
      <c r="R250" s="139"/>
      <c r="S250" s="139"/>
      <c r="T250" s="139"/>
    </row>
    <row r="251" spans="1:41" s="143" customFormat="1">
      <c r="B251" s="139"/>
      <c r="C251" s="139"/>
      <c r="D251" s="139"/>
      <c r="E251" s="139"/>
      <c r="F251" s="139"/>
      <c r="G251" s="139"/>
      <c r="H251" s="139"/>
      <c r="I251" s="139"/>
      <c r="J251" s="143" t="s">
        <v>8403</v>
      </c>
      <c r="K251" s="143" t="s">
        <v>8404</v>
      </c>
      <c r="L251" s="139"/>
      <c r="M251" s="139"/>
      <c r="N251" s="139"/>
      <c r="O251" s="139"/>
      <c r="P251" s="139"/>
      <c r="Q251" s="139"/>
      <c r="R251" s="139"/>
      <c r="S251" s="139"/>
      <c r="T251" s="139"/>
    </row>
    <row r="252" spans="1:41" s="143" customFormat="1">
      <c r="A252" s="143">
        <v>1093</v>
      </c>
      <c r="B252" s="139" t="s">
        <v>8405</v>
      </c>
      <c r="C252" s="139" t="s">
        <v>8406</v>
      </c>
      <c r="D252" s="139" t="s">
        <v>8407</v>
      </c>
      <c r="E252" s="139">
        <v>2007</v>
      </c>
      <c r="F252" s="163" t="s">
        <v>8408</v>
      </c>
      <c r="G252" s="139" t="s">
        <v>8409</v>
      </c>
      <c r="H252" s="139"/>
      <c r="I252" s="139" t="s">
        <v>8409</v>
      </c>
      <c r="J252" s="139">
        <v>849000</v>
      </c>
      <c r="K252" s="139">
        <v>4</v>
      </c>
      <c r="L252" s="139"/>
      <c r="M252" s="139"/>
      <c r="N252" s="139"/>
      <c r="O252" s="139"/>
      <c r="P252" s="139"/>
      <c r="Q252" s="139"/>
      <c r="R252" s="139"/>
      <c r="S252" s="139"/>
      <c r="T252" s="139"/>
    </row>
    <row r="253" spans="1:41" s="143" customFormat="1">
      <c r="A253" s="143" t="s">
        <v>9</v>
      </c>
      <c r="B253" s="139"/>
      <c r="C253" s="139"/>
      <c r="D253" s="139"/>
      <c r="E253" s="139"/>
      <c r="F253" s="139"/>
      <c r="G253" s="139"/>
      <c r="H253" s="139"/>
      <c r="I253" s="139"/>
      <c r="J253" s="139"/>
      <c r="K253" s="139"/>
      <c r="L253" s="139"/>
      <c r="M253" s="139"/>
      <c r="N253" s="139"/>
      <c r="O253" s="139"/>
      <c r="P253" s="139"/>
      <c r="Q253" s="139"/>
      <c r="R253" s="139"/>
      <c r="S253" s="139"/>
      <c r="T253" s="139"/>
    </row>
    <row r="254" spans="1:41" s="152" customFormat="1">
      <c r="J254" s="151" t="s">
        <v>9107</v>
      </c>
      <c r="K254" s="151" t="s">
        <v>9108</v>
      </c>
      <c r="L254" s="151" t="s">
        <v>9109</v>
      </c>
      <c r="M254" s="151" t="s">
        <v>9110</v>
      </c>
      <c r="N254" s="151" t="s">
        <v>9111</v>
      </c>
      <c r="O254" s="151" t="s">
        <v>9112</v>
      </c>
      <c r="P254" s="151" t="s">
        <v>9113</v>
      </c>
      <c r="Q254" s="151" t="s">
        <v>9114</v>
      </c>
      <c r="R254" s="151" t="s">
        <v>9115</v>
      </c>
      <c r="S254" s="151" t="s">
        <v>9116</v>
      </c>
      <c r="T254" s="151" t="s">
        <v>9117</v>
      </c>
      <c r="U254" s="151" t="s">
        <v>9118</v>
      </c>
      <c r="V254" s="151" t="s">
        <v>9119</v>
      </c>
      <c r="W254" s="151" t="s">
        <v>9120</v>
      </c>
      <c r="X254" s="151" t="s">
        <v>9121</v>
      </c>
      <c r="Y254" s="151" t="s">
        <v>9122</v>
      </c>
      <c r="Z254" s="151" t="s">
        <v>9123</v>
      </c>
      <c r="AA254" s="151" t="s">
        <v>9124</v>
      </c>
      <c r="AB254" s="151" t="s">
        <v>9125</v>
      </c>
      <c r="AC254" s="151" t="s">
        <v>9126</v>
      </c>
      <c r="AD254" s="151" t="s">
        <v>9127</v>
      </c>
      <c r="AE254" s="151" t="s">
        <v>9128</v>
      </c>
      <c r="AF254" s="151" t="s">
        <v>9129</v>
      </c>
      <c r="AG254" s="151" t="s">
        <v>9130</v>
      </c>
      <c r="AH254" s="151" t="s">
        <v>9131</v>
      </c>
      <c r="AI254" s="151" t="s">
        <v>9132</v>
      </c>
      <c r="AJ254" s="151"/>
      <c r="AK254" s="151"/>
      <c r="AL254" s="151"/>
      <c r="AM254" s="151"/>
      <c r="AN254" s="151"/>
      <c r="AO254" s="151"/>
    </row>
    <row r="255" spans="1:41" s="152" customFormat="1">
      <c r="A255" s="152">
        <v>1094</v>
      </c>
      <c r="B255" s="152" t="s">
        <v>1564</v>
      </c>
      <c r="C255" s="152" t="s">
        <v>9133</v>
      </c>
      <c r="D255" s="152" t="s">
        <v>9134</v>
      </c>
      <c r="E255" s="152">
        <v>1999</v>
      </c>
      <c r="F255" s="152" t="s">
        <v>9135</v>
      </c>
      <c r="G255" s="152" t="s">
        <v>9136</v>
      </c>
      <c r="H255" s="152" t="s">
        <v>9137</v>
      </c>
      <c r="I255" s="152" t="s">
        <v>9138</v>
      </c>
      <c r="J255" s="152">
        <v>852</v>
      </c>
      <c r="K255" s="152">
        <v>20</v>
      </c>
      <c r="L255" s="152">
        <v>11000</v>
      </c>
      <c r="M255" s="150">
        <v>15</v>
      </c>
      <c r="N255" s="152">
        <v>15</v>
      </c>
      <c r="O255" s="152">
        <v>10</v>
      </c>
      <c r="P255" s="164">
        <v>40000</v>
      </c>
      <c r="Q255" s="152">
        <v>14000</v>
      </c>
      <c r="R255" s="152">
        <v>70000</v>
      </c>
      <c r="S255" s="152">
        <v>120000</v>
      </c>
      <c r="T255" s="152">
        <v>2</v>
      </c>
      <c r="U255" s="152">
        <v>3</v>
      </c>
      <c r="V255" s="152">
        <v>50</v>
      </c>
      <c r="W255" s="152">
        <v>12</v>
      </c>
      <c r="X255" s="152">
        <v>8</v>
      </c>
      <c r="Y255" s="152">
        <v>30000</v>
      </c>
      <c r="Z255" s="152">
        <v>539</v>
      </c>
      <c r="AA255" s="152">
        <v>782</v>
      </c>
      <c r="AB255" s="152">
        <v>816</v>
      </c>
      <c r="AC255" s="152">
        <v>740</v>
      </c>
      <c r="AD255" s="152">
        <v>643</v>
      </c>
      <c r="AE255" s="152">
        <v>14.5</v>
      </c>
      <c r="AF255" s="152">
        <v>11.7</v>
      </c>
      <c r="AG255" s="152">
        <v>100.58</v>
      </c>
      <c r="AH255" s="152">
        <v>1.35</v>
      </c>
      <c r="AI255" s="152">
        <v>50000</v>
      </c>
    </row>
    <row r="256" spans="1:41" s="152" customFormat="1">
      <c r="A256" s="152" t="s">
        <v>9</v>
      </c>
      <c r="O256" s="152" t="s">
        <v>9139</v>
      </c>
      <c r="R256" s="152" t="s">
        <v>9140</v>
      </c>
      <c r="S256" s="152" t="s">
        <v>9141</v>
      </c>
      <c r="AG256" s="152" t="s">
        <v>9142</v>
      </c>
    </row>
    <row r="257" spans="1:67" s="152" customFormat="1">
      <c r="J257" s="151" t="s">
        <v>9143</v>
      </c>
      <c r="K257" s="151" t="s">
        <v>9144</v>
      </c>
      <c r="L257" s="151" t="s">
        <v>9145</v>
      </c>
      <c r="M257" s="151" t="s">
        <v>9146</v>
      </c>
      <c r="N257" s="151" t="s">
        <v>9147</v>
      </c>
      <c r="O257" s="151" t="s">
        <v>9148</v>
      </c>
      <c r="P257" s="151" t="s">
        <v>9149</v>
      </c>
      <c r="Q257" s="151" t="s">
        <v>9150</v>
      </c>
      <c r="R257" s="151" t="s">
        <v>9151</v>
      </c>
      <c r="S257" s="151" t="s">
        <v>9152</v>
      </c>
      <c r="T257" s="151" t="s">
        <v>9153</v>
      </c>
      <c r="U257" s="151" t="s">
        <v>9154</v>
      </c>
      <c r="V257" s="151" t="s">
        <v>9155</v>
      </c>
      <c r="W257" s="151" t="s">
        <v>9156</v>
      </c>
      <c r="X257" s="151" t="s">
        <v>9157</v>
      </c>
      <c r="Y257" s="151" t="s">
        <v>9158</v>
      </c>
      <c r="Z257" s="151" t="s">
        <v>9159</v>
      </c>
      <c r="AA257" s="151" t="s">
        <v>9160</v>
      </c>
      <c r="AB257" s="151" t="s">
        <v>9161</v>
      </c>
      <c r="AC257" s="151"/>
      <c r="AD257" s="151"/>
      <c r="AE257" s="151"/>
      <c r="AF257" s="151"/>
      <c r="AG257" s="151"/>
      <c r="AH257" s="151"/>
    </row>
    <row r="258" spans="1:67" s="152" customFormat="1">
      <c r="A258" s="152">
        <v>1095</v>
      </c>
      <c r="B258" s="152" t="s">
        <v>7195</v>
      </c>
      <c r="C258" s="152" t="s">
        <v>9162</v>
      </c>
      <c r="D258" s="152" t="s">
        <v>338</v>
      </c>
      <c r="E258" s="152">
        <v>2012</v>
      </c>
      <c r="F258" s="152" t="s">
        <v>9163</v>
      </c>
      <c r="G258" s="152" t="s">
        <v>9164</v>
      </c>
      <c r="H258" s="152" t="s">
        <v>9164</v>
      </c>
      <c r="I258" s="152" t="s">
        <v>9165</v>
      </c>
      <c r="J258" s="152">
        <v>486</v>
      </c>
      <c r="K258" s="152">
        <v>77</v>
      </c>
      <c r="L258" s="152">
        <v>129</v>
      </c>
      <c r="M258" s="152">
        <v>71</v>
      </c>
      <c r="N258" s="152">
        <v>30</v>
      </c>
      <c r="O258" s="152">
        <v>21</v>
      </c>
      <c r="P258" s="152">
        <v>60</v>
      </c>
      <c r="Q258" s="152">
        <v>9</v>
      </c>
      <c r="R258" s="152">
        <v>13</v>
      </c>
      <c r="S258" s="152">
        <v>12</v>
      </c>
      <c r="T258" s="152">
        <v>5</v>
      </c>
      <c r="U258" s="152">
        <v>12082099</v>
      </c>
      <c r="V258" s="152">
        <v>5441500</v>
      </c>
      <c r="W258" s="152">
        <v>14461500</v>
      </c>
      <c r="X258" s="152">
        <v>6624100</v>
      </c>
      <c r="Y258" s="152">
        <v>1339800</v>
      </c>
      <c r="Z258" s="152">
        <v>3126700</v>
      </c>
      <c r="AA258" s="152">
        <v>2.2000000000000002</v>
      </c>
      <c r="AB258" s="152">
        <v>3.5</v>
      </c>
    </row>
    <row r="259" spans="1:67" s="152" customFormat="1">
      <c r="A259" s="152" t="s">
        <v>9</v>
      </c>
      <c r="S259" s="152" t="s">
        <v>8480</v>
      </c>
    </row>
    <row r="260" spans="1:67" s="134" customFormat="1">
      <c r="J260" s="134" t="s">
        <v>9680</v>
      </c>
    </row>
    <row r="261" spans="1:67" s="134" customFormat="1">
      <c r="A261" s="134">
        <v>1096</v>
      </c>
      <c r="B261" s="140" t="s">
        <v>9681</v>
      </c>
      <c r="C261" s="140" t="s">
        <v>9682</v>
      </c>
      <c r="D261" s="134" t="s">
        <v>9683</v>
      </c>
      <c r="I261" s="134" t="s">
        <v>9684</v>
      </c>
      <c r="J261" s="149">
        <v>11234657</v>
      </c>
    </row>
    <row r="262" spans="1:67" s="134" customFormat="1">
      <c r="A262" s="134" t="s">
        <v>9</v>
      </c>
      <c r="B262" s="140"/>
    </row>
    <row r="263" spans="1:67" s="134" customFormat="1">
      <c r="J263" s="134" t="s">
        <v>9680</v>
      </c>
    </row>
    <row r="264" spans="1:67" s="134" customFormat="1">
      <c r="A264" s="134">
        <v>1097</v>
      </c>
      <c r="B264" s="140" t="s">
        <v>9681</v>
      </c>
      <c r="C264" s="140" t="s">
        <v>9685</v>
      </c>
      <c r="I264" s="134" t="s">
        <v>9686</v>
      </c>
      <c r="J264" s="149">
        <v>2365964</v>
      </c>
    </row>
    <row r="265" spans="1:67" s="134" customFormat="1">
      <c r="A265" s="134" t="s">
        <v>9</v>
      </c>
    </row>
    <row r="266" spans="1:67" s="134" customFormat="1">
      <c r="J266" s="134" t="s">
        <v>9687</v>
      </c>
    </row>
    <row r="267" spans="1:67" s="134" customFormat="1">
      <c r="A267" s="134">
        <v>1098</v>
      </c>
      <c r="B267" s="140" t="s">
        <v>9681</v>
      </c>
      <c r="C267" s="208" t="s">
        <v>9688</v>
      </c>
      <c r="D267" s="134" t="s">
        <v>667</v>
      </c>
      <c r="I267" s="134" t="s">
        <v>9689</v>
      </c>
      <c r="J267" s="156">
        <v>950000</v>
      </c>
    </row>
    <row r="268" spans="1:67" s="134" customFormat="1">
      <c r="A268" s="134" t="s">
        <v>9</v>
      </c>
      <c r="C268" s="208"/>
    </row>
    <row r="269" spans="1:67" s="134" customFormat="1">
      <c r="J269" s="134" t="s">
        <v>9010</v>
      </c>
    </row>
    <row r="270" spans="1:67" s="134" customFormat="1">
      <c r="A270" s="134">
        <v>1099</v>
      </c>
      <c r="B270" s="134" t="s">
        <v>9011</v>
      </c>
      <c r="C270" s="165" t="s">
        <v>9012</v>
      </c>
      <c r="D270" s="134" t="s">
        <v>5625</v>
      </c>
      <c r="I270" s="134" t="s">
        <v>9013</v>
      </c>
      <c r="J270" s="134">
        <v>3000000</v>
      </c>
      <c r="N270" s="139"/>
      <c r="O270" s="139"/>
      <c r="P270" s="139"/>
      <c r="Q270" s="139"/>
      <c r="R270" s="139"/>
      <c r="S270" s="139"/>
      <c r="T270" s="139"/>
      <c r="U270" s="139"/>
      <c r="V270" s="139"/>
    </row>
    <row r="271" spans="1:67" s="134" customFormat="1">
      <c r="A271" s="139" t="s">
        <v>9</v>
      </c>
      <c r="B271" s="139"/>
      <c r="C271" s="139"/>
      <c r="D271" s="139"/>
      <c r="E271" s="139"/>
      <c r="F271" s="139"/>
      <c r="G271" s="139"/>
      <c r="H271" s="139"/>
      <c r="I271" s="139"/>
      <c r="J271" s="139"/>
      <c r="K271" s="139"/>
      <c r="L271" s="139"/>
      <c r="M271" s="139"/>
      <c r="N271" s="139"/>
      <c r="O271" s="139"/>
      <c r="P271" s="139"/>
      <c r="Q271" s="139"/>
      <c r="R271" s="139"/>
      <c r="S271" s="139"/>
      <c r="T271" s="139"/>
      <c r="U271" s="139"/>
      <c r="V271" s="139"/>
    </row>
    <row r="272" spans="1:67" s="134" customFormat="1">
      <c r="A272" s="139"/>
      <c r="B272" s="139"/>
      <c r="C272" s="139"/>
      <c r="D272" s="139"/>
      <c r="E272" s="139"/>
      <c r="F272" s="139"/>
      <c r="G272" s="139"/>
      <c r="H272" s="139"/>
      <c r="I272" s="139"/>
      <c r="J272" s="133" t="s">
        <v>9014</v>
      </c>
      <c r="K272" s="139" t="s">
        <v>9015</v>
      </c>
      <c r="L272" s="139" t="s">
        <v>9016</v>
      </c>
      <c r="M272" s="139" t="s">
        <v>9017</v>
      </c>
      <c r="N272" s="139" t="s">
        <v>9018</v>
      </c>
      <c r="O272" s="139" t="s">
        <v>9019</v>
      </c>
      <c r="P272" s="139" t="s">
        <v>9020</v>
      </c>
      <c r="Q272" s="139" t="s">
        <v>9021</v>
      </c>
      <c r="R272" s="139" t="s">
        <v>9022</v>
      </c>
      <c r="S272" s="139" t="s">
        <v>9023</v>
      </c>
      <c r="T272" s="139" t="s">
        <v>9024</v>
      </c>
      <c r="U272" s="139" t="s">
        <v>9025</v>
      </c>
      <c r="V272" s="139" t="s">
        <v>9026</v>
      </c>
      <c r="W272" s="134" t="s">
        <v>9027</v>
      </c>
      <c r="X272" s="134" t="s">
        <v>9028</v>
      </c>
      <c r="Y272" s="134" t="s">
        <v>9029</v>
      </c>
      <c r="Z272" s="134" t="s">
        <v>9030</v>
      </c>
      <c r="AA272" s="134" t="s">
        <v>9031</v>
      </c>
      <c r="AB272" s="134" t="s">
        <v>9032</v>
      </c>
      <c r="AC272" s="134" t="s">
        <v>9033</v>
      </c>
      <c r="AD272" s="134" t="s">
        <v>9034</v>
      </c>
      <c r="AE272" s="139" t="s">
        <v>9035</v>
      </c>
      <c r="AF272" s="134" t="s">
        <v>9036</v>
      </c>
      <c r="AG272" s="134" t="s">
        <v>9037</v>
      </c>
      <c r="AH272" s="134" t="s">
        <v>9038</v>
      </c>
      <c r="AI272" s="134" t="s">
        <v>9039</v>
      </c>
      <c r="AJ272" s="134" t="s">
        <v>9040</v>
      </c>
      <c r="AK272" s="134" t="s">
        <v>9041</v>
      </c>
      <c r="AL272" s="134" t="s">
        <v>9042</v>
      </c>
      <c r="AM272" s="139" t="s">
        <v>9043</v>
      </c>
      <c r="AN272" s="134" t="s">
        <v>9044</v>
      </c>
      <c r="AO272" s="134" t="s">
        <v>9045</v>
      </c>
      <c r="AP272" s="134" t="s">
        <v>9046</v>
      </c>
      <c r="AQ272" s="134" t="s">
        <v>9047</v>
      </c>
      <c r="AR272" s="134" t="s">
        <v>9048</v>
      </c>
      <c r="AS272" s="134" t="s">
        <v>9049</v>
      </c>
      <c r="AT272" s="134" t="s">
        <v>9050</v>
      </c>
      <c r="AU272" s="134" t="s">
        <v>9051</v>
      </c>
      <c r="AV272" s="134" t="s">
        <v>9052</v>
      </c>
      <c r="AW272" s="134" t="s">
        <v>9053</v>
      </c>
      <c r="AX272" s="134" t="s">
        <v>9054</v>
      </c>
      <c r="AY272" s="134" t="s">
        <v>9055</v>
      </c>
      <c r="AZ272" s="134" t="s">
        <v>9056</v>
      </c>
      <c r="BA272" s="134" t="s">
        <v>9057</v>
      </c>
      <c r="BB272" s="134" t="s">
        <v>9058</v>
      </c>
      <c r="BC272" s="134" t="s">
        <v>9059</v>
      </c>
      <c r="BD272" s="134" t="s">
        <v>9060</v>
      </c>
      <c r="BE272" s="134" t="s">
        <v>9061</v>
      </c>
      <c r="BF272" s="134" t="s">
        <v>9062</v>
      </c>
      <c r="BG272" s="134" t="s">
        <v>9063</v>
      </c>
      <c r="BH272" s="134" t="s">
        <v>9064</v>
      </c>
      <c r="BI272" s="139" t="s">
        <v>9065</v>
      </c>
      <c r="BJ272" s="134" t="s">
        <v>9066</v>
      </c>
      <c r="BK272" s="134" t="s">
        <v>9067</v>
      </c>
      <c r="BL272" s="139" t="s">
        <v>9068</v>
      </c>
      <c r="BM272" s="139" t="s">
        <v>9069</v>
      </c>
      <c r="BN272" s="134" t="s">
        <v>9070</v>
      </c>
      <c r="BO272" s="134" t="s">
        <v>9071</v>
      </c>
    </row>
    <row r="273" spans="1:67" s="134" customFormat="1">
      <c r="A273" s="139">
        <v>1100</v>
      </c>
      <c r="B273" s="139" t="s">
        <v>9072</v>
      </c>
      <c r="C273" s="139" t="s">
        <v>9073</v>
      </c>
      <c r="D273" s="139" t="s">
        <v>1505</v>
      </c>
      <c r="E273" s="139"/>
      <c r="F273" s="139" t="s">
        <v>9074</v>
      </c>
      <c r="G273" s="139" t="s">
        <v>9075</v>
      </c>
      <c r="H273" s="139"/>
      <c r="I273" s="139" t="s">
        <v>9076</v>
      </c>
      <c r="J273" s="134">
        <v>1</v>
      </c>
      <c r="K273" s="134">
        <v>1</v>
      </c>
      <c r="L273" s="134">
        <v>1</v>
      </c>
      <c r="M273" s="134">
        <v>1</v>
      </c>
      <c r="N273" s="134">
        <v>1</v>
      </c>
      <c r="O273" s="134">
        <v>1</v>
      </c>
      <c r="P273" s="134">
        <v>1</v>
      </c>
      <c r="Q273" s="134">
        <v>1</v>
      </c>
      <c r="R273" s="134">
        <v>1</v>
      </c>
      <c r="S273" s="134">
        <v>1</v>
      </c>
      <c r="T273" s="134">
        <v>1</v>
      </c>
      <c r="U273" s="134">
        <v>1</v>
      </c>
      <c r="V273" s="134">
        <v>1</v>
      </c>
      <c r="W273" s="134">
        <v>1</v>
      </c>
      <c r="X273" s="134">
        <v>1</v>
      </c>
      <c r="Y273" s="134">
        <v>1</v>
      </c>
      <c r="Z273" s="134">
        <v>1</v>
      </c>
      <c r="AA273" s="134">
        <v>1</v>
      </c>
      <c r="AB273" s="134">
        <v>1</v>
      </c>
      <c r="AC273" s="134">
        <v>1</v>
      </c>
      <c r="AD273" s="134">
        <v>1</v>
      </c>
      <c r="AE273" s="134">
        <v>1</v>
      </c>
      <c r="AF273" s="134">
        <v>1</v>
      </c>
      <c r="AG273" s="134">
        <v>1</v>
      </c>
      <c r="AH273" s="134">
        <v>1</v>
      </c>
      <c r="AI273" s="134">
        <v>1</v>
      </c>
      <c r="AJ273" s="134">
        <v>1</v>
      </c>
      <c r="AK273" s="134">
        <v>1</v>
      </c>
      <c r="AL273" s="134">
        <v>1</v>
      </c>
      <c r="AM273" s="134">
        <v>1</v>
      </c>
      <c r="AN273" s="134">
        <v>1</v>
      </c>
      <c r="AO273" s="134">
        <v>1</v>
      </c>
      <c r="AP273" s="134">
        <v>1</v>
      </c>
      <c r="AQ273" s="134">
        <v>1</v>
      </c>
      <c r="AR273" s="134">
        <v>1</v>
      </c>
      <c r="AS273" s="134">
        <v>1</v>
      </c>
      <c r="AT273" s="134">
        <v>1</v>
      </c>
      <c r="AU273" s="134">
        <v>1</v>
      </c>
      <c r="AV273" s="134">
        <v>1</v>
      </c>
      <c r="AW273" s="134">
        <v>1</v>
      </c>
      <c r="AX273" s="134">
        <v>1</v>
      </c>
      <c r="AY273" s="134">
        <v>1</v>
      </c>
      <c r="AZ273" s="134">
        <v>1</v>
      </c>
      <c r="BA273" s="134">
        <v>1</v>
      </c>
      <c r="BB273" s="134">
        <v>1</v>
      </c>
      <c r="BC273" s="134">
        <v>1</v>
      </c>
      <c r="BD273" s="134">
        <v>1</v>
      </c>
      <c r="BE273" s="134">
        <v>1</v>
      </c>
      <c r="BF273" s="134">
        <v>1</v>
      </c>
      <c r="BG273" s="134">
        <v>1</v>
      </c>
      <c r="BH273" s="134">
        <v>1</v>
      </c>
      <c r="BI273" s="134">
        <v>1</v>
      </c>
      <c r="BJ273" s="134">
        <v>1</v>
      </c>
      <c r="BK273" s="134">
        <v>1</v>
      </c>
      <c r="BL273" s="139">
        <v>3</v>
      </c>
      <c r="BM273" s="139">
        <v>10</v>
      </c>
      <c r="BN273" s="134">
        <v>60000000</v>
      </c>
      <c r="BO273" s="134">
        <v>13320000</v>
      </c>
    </row>
    <row r="274" spans="1:67" s="134" customFormat="1">
      <c r="A274" s="139" t="s">
        <v>9</v>
      </c>
      <c r="B274" s="139"/>
      <c r="C274" s="139"/>
      <c r="D274" s="139"/>
      <c r="E274" s="139"/>
      <c r="F274" s="139"/>
      <c r="G274" s="139"/>
      <c r="H274" s="139"/>
      <c r="I274" s="139"/>
      <c r="L274" s="139" t="s">
        <v>9077</v>
      </c>
      <c r="M274" s="139" t="s">
        <v>9077</v>
      </c>
      <c r="N274" s="139" t="s">
        <v>9077</v>
      </c>
      <c r="O274" s="139" t="s">
        <v>9077</v>
      </c>
      <c r="P274" s="139" t="s">
        <v>9077</v>
      </c>
      <c r="Q274" s="139" t="s">
        <v>9077</v>
      </c>
      <c r="R274" s="139" t="s">
        <v>9077</v>
      </c>
      <c r="S274" s="139"/>
      <c r="T274" s="139" t="s">
        <v>9077</v>
      </c>
      <c r="U274" s="139" t="s">
        <v>9077</v>
      </c>
      <c r="V274" s="139" t="s">
        <v>9077</v>
      </c>
      <c r="W274" s="139" t="s">
        <v>9077</v>
      </c>
      <c r="X274" s="134" t="s">
        <v>9077</v>
      </c>
      <c r="Z274" s="139" t="s">
        <v>9077</v>
      </c>
      <c r="AA274" s="139" t="s">
        <v>9077</v>
      </c>
      <c r="AB274" s="139" t="s">
        <v>9077</v>
      </c>
      <c r="AC274" s="139" t="s">
        <v>9077</v>
      </c>
      <c r="AD274" s="139" t="s">
        <v>9077</v>
      </c>
      <c r="AE274" s="139" t="s">
        <v>9077</v>
      </c>
      <c r="AF274" s="134" t="s">
        <v>9078</v>
      </c>
      <c r="AG274" s="139" t="s">
        <v>9077</v>
      </c>
      <c r="AH274" s="134" t="s">
        <v>9079</v>
      </c>
      <c r="AI274" s="139" t="s">
        <v>9077</v>
      </c>
      <c r="AJ274" s="139" t="s">
        <v>9077</v>
      </c>
      <c r="AK274" s="139" t="s">
        <v>9077</v>
      </c>
      <c r="AL274" s="139" t="s">
        <v>9077</v>
      </c>
      <c r="AM274" s="139" t="s">
        <v>9077</v>
      </c>
      <c r="AN274" s="139" t="s">
        <v>9077</v>
      </c>
      <c r="AP274" s="139" t="s">
        <v>9077</v>
      </c>
      <c r="AQ274" s="139" t="s">
        <v>9077</v>
      </c>
      <c r="AR274" s="139" t="s">
        <v>9077</v>
      </c>
      <c r="AT274" s="139" t="s">
        <v>9080</v>
      </c>
      <c r="AU274" s="139" t="s">
        <v>9080</v>
      </c>
      <c r="AV274" s="139" t="s">
        <v>9080</v>
      </c>
      <c r="AW274" s="139" t="s">
        <v>9080</v>
      </c>
      <c r="AX274" s="139" t="s">
        <v>9080</v>
      </c>
      <c r="AY274" s="139" t="s">
        <v>9080</v>
      </c>
      <c r="AZ274" s="139" t="s">
        <v>9080</v>
      </c>
      <c r="BA274" s="139" t="s">
        <v>9080</v>
      </c>
      <c r="BB274" s="139" t="s">
        <v>9080</v>
      </c>
      <c r="BC274" s="139" t="s">
        <v>9080</v>
      </c>
      <c r="BD274" s="139" t="s">
        <v>9080</v>
      </c>
      <c r="BE274" s="139" t="s">
        <v>9077</v>
      </c>
      <c r="BF274" s="139" t="s">
        <v>9077</v>
      </c>
      <c r="BG274" s="139" t="s">
        <v>9077</v>
      </c>
      <c r="BH274" s="139" t="s">
        <v>9077</v>
      </c>
      <c r="BJ274" s="139" t="s">
        <v>9077</v>
      </c>
      <c r="BK274" s="139" t="s">
        <v>9077</v>
      </c>
      <c r="BL274" s="139" t="s">
        <v>9077</v>
      </c>
      <c r="BM274" s="139" t="s">
        <v>9077</v>
      </c>
    </row>
    <row r="275" spans="1:67" s="134" customFormat="1">
      <c r="A275" s="139"/>
      <c r="B275" s="139"/>
      <c r="C275" s="139"/>
      <c r="D275" s="139"/>
      <c r="E275" s="139"/>
      <c r="F275" s="139"/>
      <c r="G275" s="139"/>
      <c r="H275" s="139"/>
      <c r="I275" s="139"/>
      <c r="J275" s="139" t="s">
        <v>8733</v>
      </c>
      <c r="K275" s="139"/>
      <c r="L275" s="139"/>
      <c r="M275" s="139"/>
      <c r="N275" s="139"/>
      <c r="O275" s="139"/>
      <c r="P275" s="139"/>
      <c r="Q275" s="139"/>
      <c r="R275" s="139"/>
      <c r="S275" s="139"/>
      <c r="T275" s="139"/>
      <c r="U275" s="139"/>
      <c r="V275" s="139"/>
    </row>
    <row r="276" spans="1:67" s="134" customFormat="1">
      <c r="A276" s="139">
        <v>1101</v>
      </c>
      <c r="B276" s="139" t="s">
        <v>9081</v>
      </c>
      <c r="C276" s="139" t="s">
        <v>9082</v>
      </c>
      <c r="D276" s="139" t="s">
        <v>6794</v>
      </c>
      <c r="E276" s="139"/>
      <c r="F276" s="167" t="s">
        <v>9083</v>
      </c>
      <c r="G276" s="139"/>
      <c r="H276" s="139"/>
      <c r="I276" s="139" t="s">
        <v>9084</v>
      </c>
      <c r="J276" s="139">
        <v>271000</v>
      </c>
      <c r="K276" s="139"/>
      <c r="L276" s="139"/>
      <c r="M276" s="139"/>
      <c r="N276" s="139"/>
      <c r="O276" s="139"/>
      <c r="P276" s="139"/>
      <c r="Q276" s="139"/>
      <c r="R276" s="139"/>
      <c r="S276" s="139"/>
      <c r="T276" s="139"/>
      <c r="U276" s="139"/>
      <c r="V276" s="139"/>
    </row>
    <row r="277" spans="1:67" s="134" customFormat="1">
      <c r="A277" s="139" t="s">
        <v>9</v>
      </c>
      <c r="B277" s="139"/>
      <c r="C277" s="139"/>
      <c r="D277" s="139"/>
      <c r="E277" s="139"/>
      <c r="F277" s="139"/>
      <c r="G277" s="139"/>
      <c r="H277" s="139"/>
      <c r="I277" s="139"/>
      <c r="J277" s="139"/>
      <c r="K277" s="139"/>
      <c r="M277" s="139"/>
      <c r="N277" s="139"/>
      <c r="O277" s="139"/>
      <c r="P277" s="139"/>
      <c r="Q277" s="139"/>
      <c r="R277" s="139"/>
      <c r="S277" s="139"/>
      <c r="T277" s="139"/>
      <c r="U277" s="139"/>
      <c r="V277" s="139"/>
      <c r="W277" s="139"/>
      <c r="X277" s="139"/>
    </row>
    <row r="278" spans="1:67" s="152" customFormat="1">
      <c r="J278" s="151" t="s">
        <v>9166</v>
      </c>
      <c r="K278" s="151"/>
      <c r="L278" s="151"/>
      <c r="M278" s="151"/>
      <c r="N278" s="151"/>
    </row>
    <row r="279" spans="1:67" s="152" customFormat="1" ht="16.5" customHeight="1">
      <c r="A279" s="152">
        <v>1103</v>
      </c>
      <c r="B279" s="152" t="s">
        <v>7850</v>
      </c>
      <c r="C279" s="152" t="s">
        <v>9167</v>
      </c>
      <c r="D279" s="166">
        <v>2011</v>
      </c>
      <c r="E279" s="152">
        <v>2011</v>
      </c>
      <c r="F279" s="152" t="s">
        <v>9168</v>
      </c>
      <c r="G279" s="152" t="s">
        <v>9169</v>
      </c>
      <c r="H279" s="152" t="s">
        <v>9169</v>
      </c>
      <c r="I279" s="152" t="s">
        <v>9169</v>
      </c>
      <c r="J279" s="152">
        <v>45000</v>
      </c>
    </row>
    <row r="280" spans="1:67" s="152" customFormat="1">
      <c r="A280" s="152" t="s">
        <v>9</v>
      </c>
      <c r="J280" s="166" t="s">
        <v>9179</v>
      </c>
    </row>
    <row r="281" spans="1:67" s="152" customFormat="1">
      <c r="J281" s="151" t="s">
        <v>9170</v>
      </c>
      <c r="K281" s="151" t="s">
        <v>9171</v>
      </c>
      <c r="L281" s="151" t="s">
        <v>9172</v>
      </c>
      <c r="M281" s="151" t="s">
        <v>9173</v>
      </c>
      <c r="N281" s="151"/>
      <c r="O281" s="151"/>
      <c r="P281" s="151"/>
      <c r="Q281" s="151"/>
      <c r="R281" s="151"/>
      <c r="S281" s="151"/>
      <c r="T281" s="151"/>
      <c r="U281" s="151"/>
      <c r="V281" s="151"/>
      <c r="W281" s="151"/>
    </row>
    <row r="282" spans="1:67" s="152" customFormat="1">
      <c r="A282" s="152">
        <v>1104</v>
      </c>
      <c r="B282" s="152" t="s">
        <v>7850</v>
      </c>
      <c r="C282" s="152" t="s">
        <v>9174</v>
      </c>
      <c r="D282" s="152" t="s">
        <v>1505</v>
      </c>
      <c r="E282" s="152">
        <v>2012</v>
      </c>
      <c r="F282" s="152" t="s">
        <v>9175</v>
      </c>
      <c r="G282" s="152" t="s">
        <v>9176</v>
      </c>
      <c r="H282" s="152" t="s">
        <v>9176</v>
      </c>
      <c r="I282" s="152" t="s">
        <v>9176</v>
      </c>
      <c r="J282" s="152">
        <v>1</v>
      </c>
      <c r="K282" s="152">
        <v>1</v>
      </c>
      <c r="L282" s="152">
        <v>1</v>
      </c>
      <c r="M282" s="152">
        <v>1</v>
      </c>
    </row>
    <row r="283" spans="1:67" s="152" customFormat="1">
      <c r="A283" s="152" t="s">
        <v>819</v>
      </c>
      <c r="J283" s="168" t="s">
        <v>9177</v>
      </c>
      <c r="K283" s="152" t="s">
        <v>9177</v>
      </c>
      <c r="L283" s="152" t="s">
        <v>9177</v>
      </c>
      <c r="M283" s="152" t="s">
        <v>9177</v>
      </c>
    </row>
    <row r="284" spans="1:67">
      <c r="A284" s="133"/>
      <c r="J284" s="139" t="s">
        <v>8643</v>
      </c>
      <c r="K284" s="139" t="s">
        <v>8644</v>
      </c>
      <c r="L284" s="139" t="s">
        <v>8645</v>
      </c>
    </row>
    <row r="285" spans="1:67">
      <c r="A285" s="133">
        <v>1105</v>
      </c>
      <c r="B285" s="139" t="s">
        <v>7850</v>
      </c>
      <c r="C285" s="139" t="s">
        <v>8646</v>
      </c>
      <c r="D285" s="139" t="s">
        <v>8647</v>
      </c>
      <c r="F285" s="139" t="s">
        <v>8648</v>
      </c>
      <c r="G285" s="139" t="s">
        <v>8649</v>
      </c>
      <c r="J285" s="139">
        <v>1</v>
      </c>
      <c r="K285" s="153">
        <v>1</v>
      </c>
      <c r="L285" s="153">
        <v>1</v>
      </c>
    </row>
    <row r="286" spans="1:67">
      <c r="A286" s="133" t="s">
        <v>9</v>
      </c>
      <c r="E286" s="134"/>
      <c r="H286" s="134"/>
    </row>
  </sheetData>
  <hyperlinks>
    <hyperlink ref="C270" r:id="rId1" display="http://www.fao.org/srilanka/programmes-and-projects/project-list/en/"/>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election activeCell="C4" sqref="C4"/>
    </sheetView>
  </sheetViews>
  <sheetFormatPr defaultColWidth="13.5" defaultRowHeight="15" customHeight="1"/>
  <cols>
    <col min="1" max="1" width="10.875" customWidth="1"/>
    <col min="2" max="2" width="12.375" customWidth="1"/>
    <col min="3" max="3" width="11" customWidth="1"/>
    <col min="4" max="4" width="10.875" customWidth="1"/>
    <col min="5" max="21" width="11" customWidth="1"/>
  </cols>
  <sheetData>
    <row r="1" spans="1:21" ht="15.75" customHeight="1" thickBot="1">
      <c r="A1" s="4"/>
      <c r="B1" s="5" t="s">
        <v>12</v>
      </c>
      <c r="C1" s="1" t="s">
        <v>22</v>
      </c>
      <c r="D1" s="6" t="s">
        <v>13</v>
      </c>
      <c r="E1" s="1"/>
      <c r="F1" s="1"/>
      <c r="G1" s="1"/>
      <c r="H1" s="1"/>
      <c r="I1" s="1"/>
      <c r="J1" s="1"/>
      <c r="K1" s="1"/>
      <c r="L1" s="1"/>
      <c r="M1" s="1"/>
      <c r="N1" s="1"/>
      <c r="O1" s="1"/>
      <c r="P1" s="1"/>
      <c r="Q1" s="1"/>
      <c r="R1" s="1"/>
      <c r="S1" s="1"/>
      <c r="T1" s="1"/>
      <c r="U1" s="1"/>
    </row>
    <row r="2" spans="1:21" ht="15.75" customHeight="1" thickBot="1">
      <c r="A2" s="4" t="s">
        <v>14</v>
      </c>
      <c r="B2" s="10">
        <v>147</v>
      </c>
      <c r="C2">
        <v>148</v>
      </c>
      <c r="D2" s="6">
        <f>SUM(C2:C2)/B2</f>
        <v>1.0068027210884354</v>
      </c>
    </row>
    <row r="3" spans="1:21" ht="15.75" customHeight="1" thickBot="1">
      <c r="A3" s="4" t="s">
        <v>15</v>
      </c>
      <c r="B3" s="10">
        <v>93</v>
      </c>
      <c r="C3">
        <v>89</v>
      </c>
      <c r="D3" s="6">
        <f>SUM(C3:C3)/B3</f>
        <v>0.956989247311828</v>
      </c>
    </row>
    <row r="4" spans="1:21" ht="15.75" customHeight="1" thickBot="1">
      <c r="A4" s="4" t="s">
        <v>16</v>
      </c>
      <c r="B4" s="10">
        <v>166</v>
      </c>
      <c r="C4">
        <v>162</v>
      </c>
      <c r="D4" s="6">
        <f>SUM(C4:C4)/B4</f>
        <v>0.97590361445783136</v>
      </c>
    </row>
    <row r="5" spans="1:21" ht="15.75" customHeight="1">
      <c r="A5" s="7" t="s">
        <v>17</v>
      </c>
      <c r="B5" s="8">
        <f>SUM(B2:B3:B4)</f>
        <v>406</v>
      </c>
      <c r="C5" s="8">
        <f>SUM(C2:C3:C4)</f>
        <v>399</v>
      </c>
      <c r="D5" s="9">
        <f>SUM(C2:C4)/SUM(B2:B4)</f>
        <v>0.98275862068965514</v>
      </c>
    </row>
    <row r="6" spans="1:21" ht="15.75" customHeight="1">
      <c r="A6" s="2"/>
      <c r="B6" s="3"/>
      <c r="D6" s="1"/>
    </row>
    <row r="7" spans="1:21" ht="15.75" customHeight="1">
      <c r="A7" s="2"/>
      <c r="B7" s="3"/>
      <c r="D7" s="1"/>
    </row>
    <row r="8" spans="1:21" ht="15.75" customHeight="1">
      <c r="A8" s="2"/>
      <c r="B8" s="3"/>
      <c r="D8" s="1"/>
    </row>
    <row r="9" spans="1:21" ht="15.75" customHeight="1">
      <c r="A9" s="2"/>
      <c r="B9" s="3"/>
      <c r="D9" s="1"/>
    </row>
    <row r="10" spans="1:21" ht="15.75" customHeight="1">
      <c r="A10" s="2"/>
      <c r="B10" s="3"/>
      <c r="D10" s="1"/>
    </row>
    <row r="11" spans="1:21" ht="15.75" customHeight="1">
      <c r="A11" s="2"/>
      <c r="B11" s="3"/>
      <c r="D11" s="1"/>
    </row>
    <row r="12" spans="1:21" ht="15.75" customHeight="1">
      <c r="A12" s="2"/>
      <c r="B12" s="3"/>
      <c r="D12" s="1"/>
    </row>
    <row r="13" spans="1:21" ht="15.75" customHeight="1">
      <c r="A13" s="2"/>
      <c r="B13" s="3"/>
      <c r="D13" s="1"/>
    </row>
    <row r="14" spans="1:21" ht="15.75" customHeight="1">
      <c r="A14" s="2"/>
      <c r="B14" s="3"/>
      <c r="D14" s="1"/>
    </row>
    <row r="15" spans="1:21" ht="15.75" customHeight="1">
      <c r="A15" s="2"/>
      <c r="B15" s="3"/>
      <c r="D15" s="1"/>
    </row>
    <row r="16" spans="1:21" ht="15.75" customHeight="1">
      <c r="A16" s="2"/>
      <c r="B16" s="3"/>
      <c r="D16" s="1"/>
    </row>
    <row r="17" spans="1:4" ht="15.75" customHeight="1">
      <c r="A17" s="2"/>
      <c r="B17" s="3"/>
      <c r="D17" s="1"/>
    </row>
    <row r="18" spans="1:4" ht="15.75" customHeight="1">
      <c r="A18" s="2"/>
      <c r="B18" s="3"/>
      <c r="D18" s="1"/>
    </row>
    <row r="19" spans="1:4" ht="15.75" customHeight="1">
      <c r="A19" s="2"/>
      <c r="B19" s="3"/>
      <c r="D19" s="1"/>
    </row>
    <row r="20" spans="1:4" ht="15.75" customHeight="1">
      <c r="A20" s="2"/>
      <c r="B20" s="3"/>
      <c r="D20" s="1"/>
    </row>
    <row r="21" spans="1:4" ht="15.75" customHeight="1">
      <c r="A21" s="2"/>
      <c r="B21" s="3"/>
      <c r="D21" s="1"/>
    </row>
    <row r="22" spans="1:4" ht="15.75" customHeight="1">
      <c r="A22" s="2"/>
      <c r="B22" s="3"/>
      <c r="D22" s="1"/>
    </row>
    <row r="23" spans="1:4" ht="15.75" customHeight="1">
      <c r="A23" s="2"/>
      <c r="B23" s="3"/>
      <c r="D23" s="1"/>
    </row>
    <row r="24" spans="1:4" ht="15.75" customHeight="1">
      <c r="A24" s="2"/>
      <c r="B24" s="3"/>
      <c r="D24" s="1"/>
    </row>
    <row r="25" spans="1:4" ht="15.75" customHeight="1">
      <c r="A25" s="2"/>
      <c r="B25" s="3"/>
      <c r="D25" s="1"/>
    </row>
    <row r="26" spans="1:4" ht="15.75" customHeight="1">
      <c r="A26" s="2"/>
      <c r="B26" s="3"/>
      <c r="D26" s="1"/>
    </row>
    <row r="27" spans="1:4" ht="15.75" customHeight="1">
      <c r="A27" s="2"/>
      <c r="B27" s="3"/>
      <c r="D27" s="1"/>
    </row>
    <row r="28" spans="1:4" ht="15.75" customHeight="1">
      <c r="A28" s="2"/>
      <c r="B28" s="3"/>
      <c r="D28" s="1"/>
    </row>
    <row r="29" spans="1:4" ht="15.75" customHeight="1">
      <c r="A29" s="2"/>
      <c r="B29" s="3"/>
      <c r="D29" s="1"/>
    </row>
    <row r="30" spans="1:4" ht="15.75" customHeight="1">
      <c r="A30" s="2"/>
      <c r="B30" s="3"/>
      <c r="D30" s="1"/>
    </row>
    <row r="31" spans="1:4" ht="15.75" customHeight="1">
      <c r="A31" s="2"/>
      <c r="B31" s="3"/>
      <c r="D31" s="1"/>
    </row>
    <row r="32" spans="1:4" ht="15.75" customHeight="1">
      <c r="A32" s="2"/>
      <c r="B32" s="3"/>
      <c r="D32" s="1"/>
    </row>
    <row r="33" spans="1:4" ht="15.75" customHeight="1">
      <c r="A33" s="2"/>
      <c r="B33" s="3"/>
      <c r="D33" s="1"/>
    </row>
    <row r="34" spans="1:4" ht="15.75" customHeight="1">
      <c r="A34" s="2"/>
      <c r="B34" s="3"/>
      <c r="D34" s="1"/>
    </row>
    <row r="35" spans="1:4" ht="15.75" customHeight="1">
      <c r="A35" s="2"/>
      <c r="B35" s="3"/>
      <c r="D35" s="1"/>
    </row>
    <row r="36" spans="1:4" ht="15.75" customHeight="1">
      <c r="A36" s="2"/>
      <c r="B36" s="3"/>
      <c r="D36" s="1"/>
    </row>
    <row r="37" spans="1:4" ht="15.75" customHeight="1">
      <c r="A37" s="2"/>
      <c r="B37" s="3"/>
      <c r="D37" s="1"/>
    </row>
    <row r="38" spans="1:4" ht="15.75" customHeight="1">
      <c r="A38" s="2"/>
      <c r="B38" s="3"/>
      <c r="D38" s="1"/>
    </row>
    <row r="39" spans="1:4" ht="15.75" customHeight="1">
      <c r="A39" s="2"/>
      <c r="B39" s="3"/>
      <c r="D39" s="1"/>
    </row>
    <row r="40" spans="1:4" ht="15.75" customHeight="1">
      <c r="A40" s="2"/>
      <c r="B40" s="3"/>
      <c r="D40" s="1"/>
    </row>
    <row r="41" spans="1:4" ht="15.75" customHeight="1">
      <c r="A41" s="2"/>
      <c r="B41" s="3"/>
      <c r="D41" s="1"/>
    </row>
    <row r="42" spans="1:4" ht="15.75" customHeight="1">
      <c r="A42" s="2"/>
      <c r="B42" s="3"/>
      <c r="D42" s="1"/>
    </row>
    <row r="43" spans="1:4" ht="15.75" customHeight="1">
      <c r="A43" s="2"/>
      <c r="B43" s="3"/>
      <c r="D43" s="1"/>
    </row>
    <row r="44" spans="1:4" ht="15.75" customHeight="1">
      <c r="A44" s="2"/>
      <c r="B44" s="3"/>
      <c r="D44" s="1"/>
    </row>
    <row r="45" spans="1:4" ht="15.75" customHeight="1">
      <c r="A45" s="2"/>
      <c r="B45" s="3"/>
      <c r="D45" s="1"/>
    </row>
    <row r="46" spans="1:4" ht="15.75" customHeight="1">
      <c r="A46" s="2"/>
      <c r="B46" s="3"/>
      <c r="D46" s="1"/>
    </row>
    <row r="47" spans="1:4" ht="15.75" customHeight="1">
      <c r="A47" s="2"/>
      <c r="B47" s="3"/>
      <c r="D47" s="1"/>
    </row>
    <row r="48" spans="1:4" ht="15.75" customHeight="1">
      <c r="A48" s="2"/>
      <c r="B48" s="3"/>
      <c r="D48" s="1"/>
    </row>
    <row r="49" spans="1:4" ht="15.75" customHeight="1">
      <c r="A49" s="2"/>
      <c r="B49" s="3"/>
      <c r="D49" s="1"/>
    </row>
    <row r="50" spans="1:4" ht="15.75" customHeight="1">
      <c r="A50" s="2"/>
      <c r="B50" s="3"/>
      <c r="D50" s="1"/>
    </row>
    <row r="51" spans="1:4" ht="15.75" customHeight="1">
      <c r="A51" s="2"/>
      <c r="B51" s="3"/>
      <c r="D51" s="1"/>
    </row>
    <row r="52" spans="1:4" ht="15.75" customHeight="1">
      <c r="A52" s="2"/>
      <c r="B52" s="3"/>
      <c r="D52" s="1"/>
    </row>
    <row r="53" spans="1:4" ht="15.75" customHeight="1">
      <c r="A53" s="2"/>
      <c r="B53" s="3"/>
      <c r="D53" s="1"/>
    </row>
    <row r="54" spans="1:4" ht="15.75" customHeight="1">
      <c r="A54" s="2"/>
      <c r="B54" s="3"/>
      <c r="D54" s="1"/>
    </row>
    <row r="55" spans="1:4" ht="15.75" customHeight="1">
      <c r="A55" s="2"/>
      <c r="B55" s="3"/>
      <c r="D55" s="1"/>
    </row>
    <row r="56" spans="1:4" ht="15.75" customHeight="1">
      <c r="A56" s="2"/>
      <c r="B56" s="3"/>
      <c r="D56" s="1"/>
    </row>
    <row r="57" spans="1:4" ht="15.75" customHeight="1">
      <c r="A57" s="2"/>
      <c r="B57" s="3"/>
      <c r="D57" s="1"/>
    </row>
    <row r="58" spans="1:4" ht="15.75" customHeight="1">
      <c r="A58" s="2"/>
      <c r="B58" s="3"/>
      <c r="D58" s="1"/>
    </row>
    <row r="59" spans="1:4" ht="15.75" customHeight="1">
      <c r="A59" s="2"/>
      <c r="B59" s="3"/>
      <c r="D59" s="1"/>
    </row>
    <row r="60" spans="1:4" ht="15.75" customHeight="1">
      <c r="A60" s="2"/>
      <c r="B60" s="3"/>
      <c r="D60" s="1"/>
    </row>
    <row r="61" spans="1:4" ht="15.75" customHeight="1">
      <c r="A61" s="2"/>
      <c r="B61" s="3"/>
      <c r="D61" s="1"/>
    </row>
    <row r="62" spans="1:4" ht="15.75" customHeight="1">
      <c r="A62" s="2"/>
      <c r="B62" s="3"/>
      <c r="D62" s="1"/>
    </row>
    <row r="63" spans="1:4" ht="15.75" customHeight="1">
      <c r="A63" s="2"/>
      <c r="B63" s="3"/>
      <c r="D63" s="1"/>
    </row>
    <row r="64" spans="1:4" ht="15.75" customHeight="1">
      <c r="A64" s="2"/>
      <c r="B64" s="3"/>
      <c r="D64" s="1"/>
    </row>
    <row r="65" spans="1:4" ht="15.75" customHeight="1">
      <c r="A65" s="2"/>
      <c r="B65" s="3"/>
      <c r="D65" s="1"/>
    </row>
    <row r="66" spans="1:4" ht="15.75" customHeight="1">
      <c r="A66" s="2"/>
      <c r="B66" s="3"/>
      <c r="D66" s="1"/>
    </row>
    <row r="67" spans="1:4" ht="15.75" customHeight="1">
      <c r="A67" s="2"/>
      <c r="B67" s="3"/>
      <c r="D67" s="1"/>
    </row>
    <row r="68" spans="1:4" ht="15.75" customHeight="1">
      <c r="A68" s="2"/>
      <c r="B68" s="3"/>
      <c r="D68" s="1"/>
    </row>
    <row r="69" spans="1:4" ht="15.75" customHeight="1">
      <c r="A69" s="2"/>
      <c r="B69" s="3"/>
      <c r="D69" s="1"/>
    </row>
    <row r="70" spans="1:4" ht="15.75" customHeight="1">
      <c r="A70" s="2"/>
      <c r="B70" s="3"/>
      <c r="D70" s="1"/>
    </row>
    <row r="71" spans="1:4" ht="15.75" customHeight="1">
      <c r="A71" s="2"/>
      <c r="B71" s="3"/>
      <c r="D71" s="1"/>
    </row>
    <row r="72" spans="1:4" ht="15.75" customHeight="1">
      <c r="A72" s="2"/>
      <c r="B72" s="3"/>
      <c r="D72" s="1"/>
    </row>
    <row r="73" spans="1:4" ht="15.75" customHeight="1">
      <c r="A73" s="2"/>
      <c r="B73" s="3"/>
      <c r="D73" s="1"/>
    </row>
    <row r="74" spans="1:4" ht="15.75" customHeight="1">
      <c r="A74" s="2"/>
      <c r="B74" s="3"/>
      <c r="D74" s="1"/>
    </row>
    <row r="75" spans="1:4" ht="15.75" customHeight="1">
      <c r="A75" s="2"/>
      <c r="B75" s="3"/>
      <c r="D75" s="1"/>
    </row>
    <row r="76" spans="1:4" ht="15.75" customHeight="1">
      <c r="A76" s="2"/>
      <c r="B76" s="3"/>
      <c r="D76" s="1"/>
    </row>
    <row r="77" spans="1:4" ht="15.75" customHeight="1">
      <c r="A77" s="2"/>
      <c r="B77" s="3"/>
      <c r="D77" s="1"/>
    </row>
    <row r="78" spans="1:4" ht="15.75" customHeight="1">
      <c r="A78" s="2"/>
      <c r="B78" s="3"/>
      <c r="D78" s="1"/>
    </row>
    <row r="79" spans="1:4" ht="15.75" customHeight="1">
      <c r="A79" s="2"/>
      <c r="B79" s="3"/>
      <c r="D79" s="1"/>
    </row>
    <row r="80" spans="1:4" ht="15.75" customHeight="1">
      <c r="A80" s="2"/>
      <c r="B80" s="3"/>
      <c r="D80" s="1"/>
    </row>
    <row r="81" spans="1:4" ht="15.75" customHeight="1">
      <c r="A81" s="2"/>
      <c r="B81" s="3"/>
      <c r="D81" s="1"/>
    </row>
    <row r="82" spans="1:4" ht="15.75" customHeight="1">
      <c r="A82" s="2"/>
      <c r="B82" s="3"/>
      <c r="D82" s="1"/>
    </row>
    <row r="83" spans="1:4" ht="15.75" customHeight="1">
      <c r="A83" s="2"/>
      <c r="B83" s="3"/>
      <c r="D83" s="1"/>
    </row>
    <row r="84" spans="1:4" ht="15.75" customHeight="1">
      <c r="A84" s="2"/>
      <c r="B84" s="3"/>
      <c r="D84" s="1"/>
    </row>
    <row r="85" spans="1:4" ht="15.75" customHeight="1">
      <c r="A85" s="2"/>
      <c r="B85" s="3"/>
      <c r="D85" s="1"/>
    </row>
    <row r="86" spans="1:4" ht="15.75" customHeight="1">
      <c r="A86" s="2"/>
      <c r="B86" s="3"/>
      <c r="D86" s="1"/>
    </row>
    <row r="87" spans="1:4" ht="15.75" customHeight="1">
      <c r="A87" s="2"/>
      <c r="B87" s="3"/>
      <c r="D87" s="1"/>
    </row>
    <row r="88" spans="1:4" ht="15.75" customHeight="1">
      <c r="A88" s="2"/>
      <c r="B88" s="3"/>
      <c r="D88" s="1"/>
    </row>
    <row r="89" spans="1:4" ht="15.75" customHeight="1">
      <c r="A89" s="2"/>
      <c r="B89" s="3"/>
      <c r="D89" s="1"/>
    </row>
    <row r="90" spans="1:4" ht="15.75" customHeight="1">
      <c r="A90" s="2"/>
      <c r="B90" s="3"/>
      <c r="D90" s="1"/>
    </row>
    <row r="91" spans="1:4" ht="15.75" customHeight="1">
      <c r="A91" s="2"/>
      <c r="B91" s="3"/>
      <c r="D91" s="1"/>
    </row>
    <row r="92" spans="1:4" ht="15.75" customHeight="1">
      <c r="A92" s="2"/>
      <c r="B92" s="3"/>
      <c r="D92" s="1"/>
    </row>
    <row r="93" spans="1:4" ht="15.75" customHeight="1">
      <c r="A93" s="2"/>
      <c r="B93" s="3"/>
      <c r="D93" s="1"/>
    </row>
    <row r="94" spans="1:4" ht="15.75" customHeight="1">
      <c r="A94" s="2"/>
      <c r="B94" s="3"/>
      <c r="D94" s="1"/>
    </row>
    <row r="95" spans="1:4" ht="15.75" customHeight="1">
      <c r="A95" s="2"/>
      <c r="B95" s="3"/>
      <c r="D95" s="1"/>
    </row>
    <row r="96" spans="1:4" ht="15.75" customHeight="1">
      <c r="A96" s="2"/>
      <c r="B96" s="3"/>
      <c r="D96" s="1"/>
    </row>
    <row r="97" spans="1:4" ht="15.75" customHeight="1">
      <c r="A97" s="2"/>
      <c r="B97" s="3"/>
      <c r="D97" s="1"/>
    </row>
    <row r="98" spans="1:4" ht="15.75" customHeight="1">
      <c r="A98" s="2"/>
      <c r="B98" s="3"/>
      <c r="D98" s="1"/>
    </row>
    <row r="99" spans="1:4" ht="15.75" customHeight="1">
      <c r="A99" s="2"/>
      <c r="B99" s="3"/>
      <c r="D99" s="1"/>
    </row>
    <row r="100" spans="1:4" ht="15.75" customHeight="1">
      <c r="A100" s="2"/>
      <c r="B100" s="3"/>
      <c r="D100" s="1"/>
    </row>
    <row r="101" spans="1:4" ht="15.75" customHeight="1">
      <c r="A101" s="2"/>
      <c r="B101" s="3"/>
      <c r="D101" s="1"/>
    </row>
    <row r="102" spans="1:4" ht="15.75" customHeight="1">
      <c r="A102" s="2"/>
      <c r="B102" s="3"/>
      <c r="D102" s="1"/>
    </row>
    <row r="103" spans="1:4" ht="15.75" customHeight="1">
      <c r="A103" s="2"/>
      <c r="B103" s="3"/>
      <c r="D103" s="1"/>
    </row>
    <row r="104" spans="1:4" ht="15.75" customHeight="1">
      <c r="A104" s="2"/>
      <c r="B104" s="3"/>
      <c r="D104" s="1"/>
    </row>
    <row r="105" spans="1:4" ht="15.75" customHeight="1">
      <c r="A105" s="2"/>
      <c r="B105" s="3"/>
      <c r="D105" s="1"/>
    </row>
    <row r="106" spans="1:4" ht="15.75" customHeight="1">
      <c r="A106" s="2"/>
      <c r="B106" s="3"/>
      <c r="D106" s="1"/>
    </row>
    <row r="107" spans="1:4" ht="15.75" customHeight="1">
      <c r="A107" s="2"/>
      <c r="B107" s="3"/>
      <c r="D107" s="1"/>
    </row>
    <row r="108" spans="1:4" ht="15.75" customHeight="1">
      <c r="A108" s="2"/>
      <c r="B108" s="3"/>
      <c r="D108" s="1"/>
    </row>
    <row r="109" spans="1:4" ht="15.75" customHeight="1">
      <c r="A109" s="2"/>
      <c r="B109" s="3"/>
      <c r="D109" s="1"/>
    </row>
    <row r="110" spans="1:4" ht="15.75" customHeight="1">
      <c r="A110" s="2"/>
      <c r="B110" s="3"/>
      <c r="D110" s="1"/>
    </row>
    <row r="111" spans="1:4" ht="15.75" customHeight="1">
      <c r="A111" s="2"/>
      <c r="B111" s="3"/>
      <c r="D111" s="1"/>
    </row>
    <row r="112" spans="1:4" ht="15.75" customHeight="1">
      <c r="A112" s="2"/>
      <c r="B112" s="3"/>
      <c r="D112" s="1"/>
    </row>
    <row r="113" spans="1:4" ht="15.75" customHeight="1">
      <c r="A113" s="2"/>
      <c r="B113" s="3"/>
      <c r="D113" s="1"/>
    </row>
    <row r="114" spans="1:4" ht="15.75" customHeight="1">
      <c r="A114" s="2"/>
      <c r="B114" s="3"/>
      <c r="D114" s="1"/>
    </row>
    <row r="115" spans="1:4" ht="15.75" customHeight="1">
      <c r="A115" s="2"/>
      <c r="B115" s="3"/>
      <c r="D115" s="1"/>
    </row>
    <row r="116" spans="1:4" ht="15.75" customHeight="1">
      <c r="A116" s="2"/>
      <c r="B116" s="3"/>
      <c r="D116" s="1"/>
    </row>
    <row r="117" spans="1:4" ht="15.75" customHeight="1">
      <c r="A117" s="2"/>
      <c r="B117" s="3"/>
      <c r="D117" s="1"/>
    </row>
    <row r="118" spans="1:4" ht="15.75" customHeight="1">
      <c r="A118" s="2"/>
      <c r="B118" s="3"/>
      <c r="D118" s="1"/>
    </row>
    <row r="119" spans="1:4" ht="15.75" customHeight="1">
      <c r="A119" s="2"/>
      <c r="B119" s="3"/>
      <c r="D119" s="1"/>
    </row>
    <row r="120" spans="1:4" ht="15.75" customHeight="1">
      <c r="A120" s="2"/>
      <c r="B120" s="3"/>
      <c r="D120" s="1"/>
    </row>
    <row r="121" spans="1:4" ht="15.75" customHeight="1">
      <c r="A121" s="2"/>
      <c r="B121" s="3"/>
      <c r="D121" s="1"/>
    </row>
    <row r="122" spans="1:4" ht="15.75" customHeight="1">
      <c r="A122" s="2"/>
      <c r="B122" s="3"/>
      <c r="D122" s="1"/>
    </row>
    <row r="123" spans="1:4" ht="15.75" customHeight="1">
      <c r="A123" s="2"/>
      <c r="B123" s="3"/>
      <c r="D123" s="1"/>
    </row>
    <row r="124" spans="1:4" ht="15.75" customHeight="1">
      <c r="A124" s="2"/>
      <c r="B124" s="3"/>
      <c r="D124" s="1"/>
    </row>
    <row r="125" spans="1:4" ht="15.75" customHeight="1">
      <c r="A125" s="2"/>
      <c r="B125" s="3"/>
      <c r="D125" s="1"/>
    </row>
    <row r="126" spans="1:4" ht="15.75" customHeight="1">
      <c r="A126" s="2"/>
      <c r="B126" s="3"/>
      <c r="D126" s="1"/>
    </row>
    <row r="127" spans="1:4" ht="15.75" customHeight="1">
      <c r="A127" s="2"/>
      <c r="B127" s="3"/>
      <c r="D127" s="1"/>
    </row>
    <row r="128" spans="1:4" ht="15.75" customHeight="1">
      <c r="A128" s="2"/>
      <c r="B128" s="3"/>
      <c r="D128" s="1"/>
    </row>
    <row r="129" spans="1:4" ht="15.75" customHeight="1">
      <c r="A129" s="2"/>
      <c r="B129" s="3"/>
      <c r="D129" s="1"/>
    </row>
    <row r="130" spans="1:4" ht="15.75" customHeight="1">
      <c r="A130" s="2"/>
      <c r="B130" s="3"/>
      <c r="D130" s="1"/>
    </row>
    <row r="131" spans="1:4" ht="15.75" customHeight="1">
      <c r="A131" s="2"/>
      <c r="B131" s="3"/>
      <c r="D131" s="1"/>
    </row>
    <row r="132" spans="1:4" ht="15.75" customHeight="1">
      <c r="A132" s="2"/>
      <c r="B132" s="3"/>
      <c r="D132" s="1"/>
    </row>
    <row r="133" spans="1:4" ht="15.75" customHeight="1">
      <c r="A133" s="2"/>
      <c r="B133" s="3"/>
      <c r="D133" s="1"/>
    </row>
    <row r="134" spans="1:4" ht="15.75" customHeight="1">
      <c r="A134" s="2"/>
      <c r="B134" s="3"/>
      <c r="D134" s="1"/>
    </row>
    <row r="135" spans="1:4" ht="15.75" customHeight="1">
      <c r="A135" s="2"/>
      <c r="B135" s="3"/>
      <c r="D135" s="1"/>
    </row>
    <row r="136" spans="1:4" ht="15.75" customHeight="1">
      <c r="A136" s="2"/>
      <c r="B136" s="3"/>
      <c r="D136" s="1"/>
    </row>
    <row r="137" spans="1:4" ht="15.75" customHeight="1">
      <c r="A137" s="2"/>
      <c r="B137" s="3"/>
      <c r="D137" s="1"/>
    </row>
    <row r="138" spans="1:4" ht="15.75" customHeight="1">
      <c r="A138" s="2"/>
      <c r="B138" s="3"/>
      <c r="D138" s="1"/>
    </row>
    <row r="139" spans="1:4" ht="15.75" customHeight="1">
      <c r="A139" s="2"/>
      <c r="B139" s="3"/>
      <c r="D139" s="1"/>
    </row>
    <row r="140" spans="1:4" ht="15.75" customHeight="1">
      <c r="A140" s="2"/>
      <c r="B140" s="3"/>
      <c r="D140" s="1"/>
    </row>
    <row r="141" spans="1:4" ht="15.75" customHeight="1">
      <c r="A141" s="2"/>
      <c r="B141" s="3"/>
      <c r="D141" s="1"/>
    </row>
    <row r="142" spans="1:4" ht="15.75" customHeight="1">
      <c r="A142" s="2"/>
      <c r="B142" s="3"/>
      <c r="D142" s="1"/>
    </row>
    <row r="143" spans="1:4" ht="15.75" customHeight="1">
      <c r="A143" s="2"/>
      <c r="B143" s="3"/>
      <c r="D143" s="1"/>
    </row>
    <row r="144" spans="1:4" ht="15.75" customHeight="1">
      <c r="A144" s="2"/>
      <c r="B144" s="3"/>
      <c r="D144" s="1"/>
    </row>
    <row r="145" spans="1:4" ht="15.75" customHeight="1">
      <c r="A145" s="2"/>
      <c r="B145" s="3"/>
      <c r="D145" s="1"/>
    </row>
    <row r="146" spans="1:4" ht="15.75" customHeight="1">
      <c r="A146" s="2"/>
      <c r="B146" s="3"/>
      <c r="D146" s="1"/>
    </row>
    <row r="147" spans="1:4" ht="15.75" customHeight="1">
      <c r="A147" s="2"/>
      <c r="B147" s="3"/>
      <c r="D147" s="1"/>
    </row>
    <row r="148" spans="1:4" ht="15.75" customHeight="1">
      <c r="A148" s="2"/>
      <c r="B148" s="3"/>
      <c r="D148" s="1"/>
    </row>
    <row r="149" spans="1:4" ht="15.75" customHeight="1">
      <c r="A149" s="2"/>
      <c r="B149" s="3"/>
      <c r="D149" s="1"/>
    </row>
    <row r="150" spans="1:4" ht="15.75" customHeight="1">
      <c r="A150" s="2"/>
      <c r="B150" s="3"/>
      <c r="D150" s="1"/>
    </row>
    <row r="151" spans="1:4" ht="15.75" customHeight="1">
      <c r="A151" s="2"/>
      <c r="B151" s="3"/>
      <c r="D151" s="1"/>
    </row>
    <row r="152" spans="1:4" ht="15.75" customHeight="1">
      <c r="A152" s="2"/>
      <c r="B152" s="3"/>
      <c r="D152" s="1"/>
    </row>
    <row r="153" spans="1:4" ht="15.75" customHeight="1">
      <c r="A153" s="2"/>
      <c r="B153" s="3"/>
      <c r="D153" s="1"/>
    </row>
    <row r="154" spans="1:4" ht="15.75" customHeight="1">
      <c r="A154" s="2"/>
      <c r="B154" s="3"/>
      <c r="D154" s="1"/>
    </row>
    <row r="155" spans="1:4" ht="15.75" customHeight="1">
      <c r="A155" s="2"/>
      <c r="B155" s="3"/>
      <c r="D155" s="1"/>
    </row>
    <row r="156" spans="1:4" ht="15.75" customHeight="1">
      <c r="A156" s="2"/>
      <c r="B156" s="3"/>
      <c r="D156" s="1"/>
    </row>
    <row r="157" spans="1:4" ht="15.75" customHeight="1">
      <c r="A157" s="2"/>
      <c r="B157" s="3"/>
      <c r="D157" s="1"/>
    </row>
    <row r="158" spans="1:4" ht="15.75" customHeight="1">
      <c r="A158" s="2"/>
      <c r="B158" s="3"/>
      <c r="D158" s="1"/>
    </row>
    <row r="159" spans="1:4" ht="15.75" customHeight="1">
      <c r="A159" s="2"/>
      <c r="B159" s="3"/>
      <c r="D159" s="1"/>
    </row>
    <row r="160" spans="1:4" ht="15.75" customHeight="1">
      <c r="A160" s="2"/>
      <c r="B160" s="3"/>
      <c r="D160" s="1"/>
    </row>
    <row r="161" spans="1:4" ht="15.75" customHeight="1">
      <c r="A161" s="2"/>
      <c r="B161" s="3"/>
      <c r="D161" s="1"/>
    </row>
    <row r="162" spans="1:4" ht="15.75" customHeight="1">
      <c r="A162" s="2"/>
      <c r="B162" s="3"/>
      <c r="D162" s="1"/>
    </row>
    <row r="163" spans="1:4" ht="15.75" customHeight="1">
      <c r="A163" s="2"/>
      <c r="B163" s="3"/>
      <c r="D163" s="1"/>
    </row>
    <row r="164" spans="1:4" ht="15.75" customHeight="1">
      <c r="A164" s="2"/>
      <c r="B164" s="3"/>
      <c r="D164" s="1"/>
    </row>
    <row r="165" spans="1:4" ht="15.75" customHeight="1">
      <c r="A165" s="2"/>
      <c r="B165" s="3"/>
      <c r="D165" s="1"/>
    </row>
    <row r="166" spans="1:4" ht="15.75" customHeight="1">
      <c r="A166" s="2"/>
      <c r="B166" s="3"/>
      <c r="D166" s="1"/>
    </row>
    <row r="167" spans="1:4" ht="15.75" customHeight="1">
      <c r="A167" s="2"/>
      <c r="B167" s="3"/>
      <c r="D167" s="1"/>
    </row>
    <row r="168" spans="1:4" ht="15.75" customHeight="1">
      <c r="A168" s="2"/>
      <c r="B168" s="3"/>
      <c r="D168" s="1"/>
    </row>
    <row r="169" spans="1:4" ht="15.75" customHeight="1">
      <c r="A169" s="2"/>
      <c r="B169" s="3"/>
      <c r="D169" s="1"/>
    </row>
    <row r="170" spans="1:4" ht="15.75" customHeight="1">
      <c r="A170" s="2"/>
      <c r="B170" s="3"/>
      <c r="D170" s="1"/>
    </row>
    <row r="171" spans="1:4" ht="15.75" customHeight="1">
      <c r="A171" s="2"/>
      <c r="B171" s="3"/>
      <c r="D171" s="1"/>
    </row>
    <row r="172" spans="1:4" ht="15.75" customHeight="1">
      <c r="A172" s="2"/>
      <c r="B172" s="3"/>
      <c r="D172" s="1"/>
    </row>
    <row r="173" spans="1:4" ht="15.75" customHeight="1">
      <c r="A173" s="2"/>
      <c r="B173" s="3"/>
      <c r="D173" s="1"/>
    </row>
    <row r="174" spans="1:4" ht="15.75" customHeight="1">
      <c r="A174" s="2"/>
      <c r="B174" s="3"/>
      <c r="D174" s="1"/>
    </row>
    <row r="175" spans="1:4" ht="15.75" customHeight="1">
      <c r="A175" s="2"/>
      <c r="B175" s="3"/>
      <c r="D175" s="1"/>
    </row>
    <row r="176" spans="1:4" ht="15.75" customHeight="1">
      <c r="A176" s="2"/>
      <c r="B176" s="3"/>
      <c r="D176" s="1"/>
    </row>
    <row r="177" spans="1:4" ht="15.75" customHeight="1">
      <c r="A177" s="2"/>
      <c r="B177" s="3"/>
      <c r="D177" s="1"/>
    </row>
    <row r="178" spans="1:4" ht="15.75" customHeight="1">
      <c r="A178" s="2"/>
      <c r="B178" s="3"/>
      <c r="D178" s="1"/>
    </row>
    <row r="179" spans="1:4" ht="15.75" customHeight="1">
      <c r="A179" s="2"/>
      <c r="B179" s="3"/>
      <c r="D179" s="1"/>
    </row>
    <row r="180" spans="1:4" ht="15.75" customHeight="1">
      <c r="A180" s="2"/>
      <c r="B180" s="3"/>
      <c r="D180" s="1"/>
    </row>
    <row r="181" spans="1:4" ht="15.75" customHeight="1">
      <c r="A181" s="2"/>
      <c r="B181" s="3"/>
      <c r="D181" s="1"/>
    </row>
    <row r="182" spans="1:4" ht="15.75" customHeight="1">
      <c r="A182" s="2"/>
      <c r="B182" s="3"/>
      <c r="D182" s="1"/>
    </row>
    <row r="183" spans="1:4" ht="15.75" customHeight="1">
      <c r="A183" s="2"/>
      <c r="B183" s="3"/>
      <c r="D183" s="1"/>
    </row>
    <row r="184" spans="1:4" ht="15.75" customHeight="1">
      <c r="A184" s="2"/>
      <c r="B184" s="3"/>
      <c r="D184" s="1"/>
    </row>
    <row r="185" spans="1:4" ht="15.75" customHeight="1">
      <c r="A185" s="2"/>
      <c r="B185" s="3"/>
      <c r="D185" s="1"/>
    </row>
    <row r="186" spans="1:4" ht="15.75" customHeight="1">
      <c r="A186" s="2"/>
      <c r="B186" s="3"/>
      <c r="D186" s="1"/>
    </row>
    <row r="187" spans="1:4" ht="15.75" customHeight="1">
      <c r="A187" s="2"/>
      <c r="B187" s="3"/>
      <c r="D187" s="1"/>
    </row>
    <row r="188" spans="1:4" ht="15.75" customHeight="1">
      <c r="A188" s="2"/>
      <c r="B188" s="3"/>
      <c r="D188" s="1"/>
    </row>
    <row r="189" spans="1:4" ht="15.75" customHeight="1">
      <c r="A189" s="2"/>
      <c r="B189" s="3"/>
      <c r="D189" s="1"/>
    </row>
    <row r="190" spans="1:4" ht="15.75" customHeight="1">
      <c r="A190" s="2"/>
      <c r="B190" s="3"/>
      <c r="D190" s="1"/>
    </row>
    <row r="191" spans="1:4" ht="15.75" customHeight="1">
      <c r="A191" s="2"/>
      <c r="B191" s="3"/>
      <c r="D191" s="1"/>
    </row>
    <row r="192" spans="1:4" ht="15.75" customHeight="1">
      <c r="A192" s="2"/>
      <c r="B192" s="3"/>
      <c r="D192" s="1"/>
    </row>
    <row r="193" spans="1:4" ht="15.75" customHeight="1">
      <c r="A193" s="2"/>
      <c r="B193" s="3"/>
      <c r="D193" s="1"/>
    </row>
    <row r="194" spans="1:4" ht="15.75" customHeight="1">
      <c r="A194" s="2"/>
      <c r="B194" s="3"/>
      <c r="D194" s="1"/>
    </row>
    <row r="195" spans="1:4" ht="15.75" customHeight="1">
      <c r="A195" s="2"/>
      <c r="B195" s="3"/>
      <c r="D195" s="1"/>
    </row>
    <row r="196" spans="1:4" ht="15.75" customHeight="1">
      <c r="A196" s="2"/>
      <c r="B196" s="3"/>
      <c r="D196" s="1"/>
    </row>
    <row r="197" spans="1:4" ht="15.75" customHeight="1">
      <c r="A197" s="2"/>
      <c r="B197" s="3"/>
      <c r="D197" s="1"/>
    </row>
    <row r="198" spans="1:4" ht="15.75" customHeight="1">
      <c r="A198" s="2"/>
      <c r="B198" s="3"/>
      <c r="D198" s="1"/>
    </row>
    <row r="199" spans="1:4" ht="15.75" customHeight="1">
      <c r="A199" s="2"/>
      <c r="B199" s="3"/>
      <c r="D199" s="1"/>
    </row>
    <row r="200" spans="1:4" ht="15.75" customHeight="1">
      <c r="A200" s="2"/>
      <c r="B200" s="3"/>
      <c r="D200" s="1"/>
    </row>
    <row r="201" spans="1:4" ht="15.75" customHeight="1">
      <c r="A201" s="2"/>
      <c r="B201" s="3"/>
      <c r="D201" s="1"/>
    </row>
    <row r="202" spans="1:4" ht="15.75" customHeight="1">
      <c r="A202" s="2"/>
      <c r="B202" s="3"/>
      <c r="D202" s="1"/>
    </row>
    <row r="203" spans="1:4" ht="15.75" customHeight="1">
      <c r="A203" s="2"/>
      <c r="B203" s="3"/>
      <c r="D203" s="1"/>
    </row>
    <row r="204" spans="1:4" ht="15.75" customHeight="1">
      <c r="A204" s="2"/>
      <c r="B204" s="3"/>
      <c r="D204" s="1"/>
    </row>
    <row r="205" spans="1:4" ht="15.75" customHeight="1">
      <c r="A205" s="2"/>
      <c r="B205" s="3"/>
      <c r="D205" s="1"/>
    </row>
    <row r="206" spans="1:4" ht="15.75" customHeight="1">
      <c r="A206" s="2"/>
      <c r="B206" s="3"/>
      <c r="D206" s="1"/>
    </row>
    <row r="207" spans="1:4" ht="15.75" customHeight="1">
      <c r="A207" s="2"/>
      <c r="B207" s="3"/>
      <c r="D207" s="1"/>
    </row>
    <row r="208" spans="1:4" ht="15.75" customHeight="1">
      <c r="A208" s="2"/>
      <c r="B208" s="3"/>
      <c r="D208" s="1"/>
    </row>
    <row r="209" spans="1:4" ht="15.75" customHeight="1">
      <c r="A209" s="2"/>
      <c r="B209" s="3"/>
      <c r="D209" s="1"/>
    </row>
    <row r="210" spans="1:4" ht="15.75" customHeight="1">
      <c r="A210" s="2"/>
      <c r="B210" s="3"/>
      <c r="D210" s="1"/>
    </row>
    <row r="211" spans="1:4" ht="15.75" customHeight="1">
      <c r="A211" s="2"/>
      <c r="B211" s="3"/>
      <c r="D211" s="1"/>
    </row>
    <row r="212" spans="1:4" ht="15.75" customHeight="1">
      <c r="A212" s="2"/>
      <c r="B212" s="3"/>
      <c r="D212" s="1"/>
    </row>
    <row r="213" spans="1:4" ht="15.75" customHeight="1">
      <c r="A213" s="2"/>
      <c r="B213" s="3"/>
      <c r="D213" s="1"/>
    </row>
    <row r="214" spans="1:4" ht="15.75" customHeight="1">
      <c r="A214" s="2"/>
      <c r="B214" s="3"/>
      <c r="D214" s="1"/>
    </row>
    <row r="215" spans="1:4" ht="15.75" customHeight="1">
      <c r="A215" s="2"/>
      <c r="B215" s="3"/>
      <c r="D215" s="1"/>
    </row>
    <row r="216" spans="1:4" ht="15.75" customHeight="1">
      <c r="A216" s="2"/>
      <c r="B216" s="3"/>
      <c r="D216" s="1"/>
    </row>
    <row r="217" spans="1:4" ht="15.75" customHeight="1">
      <c r="A217" s="2"/>
      <c r="B217" s="3"/>
      <c r="D217" s="1"/>
    </row>
    <row r="218" spans="1:4" ht="15.75" customHeight="1">
      <c r="A218" s="2"/>
      <c r="B218" s="3"/>
      <c r="D218" s="1"/>
    </row>
    <row r="219" spans="1:4" ht="15.75" customHeight="1">
      <c r="A219" s="2"/>
      <c r="B219" s="3"/>
      <c r="D219" s="1"/>
    </row>
    <row r="220" spans="1:4" ht="15.75" customHeight="1">
      <c r="A220" s="2"/>
      <c r="B220" s="3"/>
      <c r="D220" s="1"/>
    </row>
    <row r="221" spans="1:4" ht="15.75" customHeight="1">
      <c r="A221" s="2"/>
      <c r="B221" s="3"/>
      <c r="D221" s="1"/>
    </row>
    <row r="222" spans="1:4" ht="15.75" customHeight="1">
      <c r="A222" s="2"/>
      <c r="B222" s="3"/>
      <c r="D222" s="1"/>
    </row>
    <row r="223" spans="1:4" ht="15.75" customHeight="1">
      <c r="A223" s="2"/>
      <c r="B223" s="3"/>
      <c r="D223" s="1"/>
    </row>
    <row r="224" spans="1:4" ht="15.75" customHeight="1">
      <c r="A224" s="2"/>
      <c r="B224" s="3"/>
      <c r="D224" s="1"/>
    </row>
    <row r="225" spans="1:4" ht="15.75" customHeight="1">
      <c r="A225" s="2"/>
      <c r="B225" s="3"/>
      <c r="D225" s="1"/>
    </row>
    <row r="226" spans="1:4" ht="15.75" customHeight="1">
      <c r="A226" s="2"/>
      <c r="B226" s="3"/>
      <c r="D226" s="1"/>
    </row>
    <row r="227" spans="1:4" ht="15.75" customHeight="1">
      <c r="A227" s="2"/>
      <c r="B227" s="3"/>
      <c r="D227" s="1"/>
    </row>
    <row r="228" spans="1:4" ht="15.75" customHeight="1">
      <c r="A228" s="2"/>
      <c r="B228" s="3"/>
      <c r="D228" s="1"/>
    </row>
    <row r="229" spans="1:4" ht="15.75" customHeight="1">
      <c r="A229" s="2"/>
      <c r="B229" s="3"/>
      <c r="D229" s="1"/>
    </row>
    <row r="230" spans="1:4" ht="15.75" customHeight="1">
      <c r="A230" s="2"/>
      <c r="B230" s="3"/>
      <c r="D230" s="1"/>
    </row>
    <row r="231" spans="1:4" ht="15.75" customHeight="1">
      <c r="A231" s="2"/>
      <c r="B231" s="3"/>
      <c r="D231" s="1"/>
    </row>
    <row r="232" spans="1:4" ht="15.75" customHeight="1">
      <c r="A232" s="2"/>
      <c r="B232" s="3"/>
      <c r="D232" s="1"/>
    </row>
    <row r="233" spans="1:4" ht="15.75" customHeight="1">
      <c r="A233" s="2"/>
      <c r="B233" s="3"/>
      <c r="D233" s="1"/>
    </row>
    <row r="234" spans="1:4" ht="15.75" customHeight="1">
      <c r="A234" s="2"/>
      <c r="B234" s="3"/>
      <c r="D234" s="1"/>
    </row>
    <row r="235" spans="1:4" ht="15.75" customHeight="1">
      <c r="A235" s="2"/>
      <c r="B235" s="3"/>
      <c r="D235" s="1"/>
    </row>
    <row r="236" spans="1:4" ht="15.75" customHeight="1">
      <c r="A236" s="2"/>
      <c r="B236" s="3"/>
      <c r="D236" s="1"/>
    </row>
    <row r="237" spans="1:4" ht="15.75" customHeight="1">
      <c r="A237" s="2"/>
      <c r="B237" s="3"/>
      <c r="D237" s="1"/>
    </row>
    <row r="238" spans="1:4" ht="15.75" customHeight="1">
      <c r="A238" s="2"/>
      <c r="B238" s="3"/>
      <c r="D238" s="1"/>
    </row>
    <row r="239" spans="1:4" ht="15.75" customHeight="1">
      <c r="A239" s="2"/>
      <c r="B239" s="3"/>
      <c r="D239" s="1"/>
    </row>
    <row r="240" spans="1:4" ht="15.75" customHeight="1">
      <c r="A240" s="2"/>
      <c r="B240" s="3"/>
      <c r="D240" s="1"/>
    </row>
    <row r="241" spans="1:4" ht="15.75" customHeight="1">
      <c r="A241" s="2"/>
      <c r="B241" s="3"/>
      <c r="D241" s="1"/>
    </row>
    <row r="242" spans="1:4" ht="15.75" customHeight="1">
      <c r="A242" s="2"/>
      <c r="B242" s="3"/>
      <c r="D242" s="1"/>
    </row>
    <row r="243" spans="1:4" ht="15.75" customHeight="1">
      <c r="A243" s="2"/>
      <c r="B243" s="3"/>
      <c r="D243" s="1"/>
    </row>
    <row r="244" spans="1:4" ht="15.75" customHeight="1">
      <c r="A244" s="2"/>
      <c r="B244" s="3"/>
      <c r="D244" s="1"/>
    </row>
    <row r="245" spans="1:4" ht="15.75" customHeight="1">
      <c r="A245" s="2"/>
      <c r="B245" s="3"/>
      <c r="D245" s="1"/>
    </row>
    <row r="246" spans="1:4" ht="15.75" customHeight="1">
      <c r="A246" s="2"/>
      <c r="B246" s="3"/>
      <c r="D246" s="1"/>
    </row>
    <row r="247" spans="1:4" ht="15.75" customHeight="1">
      <c r="A247" s="2"/>
      <c r="B247" s="3"/>
      <c r="D247" s="1"/>
    </row>
    <row r="248" spans="1:4" ht="15.75" customHeight="1">
      <c r="A248" s="2"/>
      <c r="B248" s="3"/>
      <c r="D248" s="1"/>
    </row>
    <row r="249" spans="1:4" ht="15.75" customHeight="1">
      <c r="A249" s="2"/>
      <c r="B249" s="3"/>
      <c r="D249" s="1"/>
    </row>
    <row r="250" spans="1:4" ht="15.75" customHeight="1">
      <c r="A250" s="2"/>
      <c r="B250" s="3"/>
      <c r="D250" s="1"/>
    </row>
    <row r="251" spans="1:4" ht="15.75" customHeight="1">
      <c r="A251" s="2"/>
      <c r="B251" s="3"/>
      <c r="D251" s="1"/>
    </row>
    <row r="252" spans="1:4" ht="15.75" customHeight="1">
      <c r="A252" s="2"/>
      <c r="B252" s="3"/>
      <c r="D252" s="1"/>
    </row>
    <row r="253" spans="1:4" ht="15.75" customHeight="1">
      <c r="A253" s="2"/>
      <c r="B253" s="3"/>
      <c r="D253" s="1"/>
    </row>
    <row r="254" spans="1:4" ht="15.75" customHeight="1">
      <c r="A254" s="2"/>
      <c r="B254" s="3"/>
      <c r="D254" s="1"/>
    </row>
    <row r="255" spans="1:4" ht="15.75" customHeight="1">
      <c r="A255" s="2"/>
      <c r="B255" s="3"/>
      <c r="D255" s="1"/>
    </row>
    <row r="256" spans="1:4" ht="15.75" customHeight="1">
      <c r="A256" s="2"/>
      <c r="B256" s="3"/>
      <c r="D256" s="1"/>
    </row>
    <row r="257" spans="1:4" ht="15.75" customHeight="1">
      <c r="A257" s="2"/>
      <c r="B257" s="3"/>
      <c r="D257" s="1"/>
    </row>
    <row r="258" spans="1:4" ht="15.75" customHeight="1">
      <c r="A258" s="2"/>
      <c r="B258" s="3"/>
      <c r="D258" s="1"/>
    </row>
    <row r="259" spans="1:4" ht="15.75" customHeight="1">
      <c r="A259" s="2"/>
      <c r="B259" s="3"/>
      <c r="D259" s="1"/>
    </row>
    <row r="260" spans="1:4" ht="15.75" customHeight="1">
      <c r="A260" s="2"/>
      <c r="B260" s="3"/>
      <c r="D260" s="1"/>
    </row>
    <row r="261" spans="1:4" ht="15.75" customHeight="1">
      <c r="A261" s="2"/>
      <c r="B261" s="3"/>
      <c r="D261" s="1"/>
    </row>
    <row r="262" spans="1:4" ht="15.75" customHeight="1">
      <c r="A262" s="2"/>
      <c r="B262" s="3"/>
      <c r="D262" s="1"/>
    </row>
    <row r="263" spans="1:4" ht="15.75" customHeight="1">
      <c r="A263" s="2"/>
      <c r="B263" s="3"/>
      <c r="D263" s="1"/>
    </row>
    <row r="264" spans="1:4" ht="15.75" customHeight="1">
      <c r="A264" s="2"/>
      <c r="B264" s="3"/>
      <c r="D264" s="1"/>
    </row>
    <row r="265" spans="1:4" ht="15.75" customHeight="1">
      <c r="A265" s="2"/>
      <c r="B265" s="3"/>
      <c r="D265" s="1"/>
    </row>
    <row r="266" spans="1:4" ht="15.75" customHeight="1">
      <c r="A266" s="2"/>
      <c r="B266" s="3"/>
      <c r="D266" s="1"/>
    </row>
    <row r="267" spans="1:4" ht="15.75" customHeight="1">
      <c r="A267" s="2"/>
      <c r="B267" s="3"/>
      <c r="D267" s="1"/>
    </row>
    <row r="268" spans="1:4" ht="15.75" customHeight="1">
      <c r="A268" s="2"/>
      <c r="B268" s="3"/>
      <c r="D268" s="1"/>
    </row>
    <row r="269" spans="1:4" ht="15.75" customHeight="1">
      <c r="A269" s="2"/>
      <c r="B269" s="3"/>
      <c r="D269" s="1"/>
    </row>
    <row r="270" spans="1:4" ht="15.75" customHeight="1">
      <c r="A270" s="2"/>
      <c r="B270" s="3"/>
      <c r="D270" s="1"/>
    </row>
    <row r="271" spans="1:4" ht="15.75" customHeight="1">
      <c r="A271" s="2"/>
      <c r="B271" s="3"/>
      <c r="D271" s="1"/>
    </row>
    <row r="272" spans="1:4" ht="15.75" customHeight="1">
      <c r="A272" s="2"/>
      <c r="B272" s="3"/>
      <c r="D272" s="1"/>
    </row>
    <row r="273" spans="1:4" ht="15.75" customHeight="1">
      <c r="A273" s="2"/>
      <c r="B273" s="3"/>
      <c r="D273" s="1"/>
    </row>
    <row r="274" spans="1:4" ht="15.75" customHeight="1">
      <c r="A274" s="2"/>
      <c r="B274" s="3"/>
      <c r="D274" s="1"/>
    </row>
    <row r="275" spans="1:4" ht="15.75" customHeight="1">
      <c r="A275" s="2"/>
      <c r="B275" s="3"/>
      <c r="D275" s="1"/>
    </row>
    <row r="276" spans="1:4" ht="15.75" customHeight="1">
      <c r="A276" s="2"/>
      <c r="B276" s="3"/>
      <c r="D276" s="1"/>
    </row>
    <row r="277" spans="1:4" ht="15.75" customHeight="1">
      <c r="A277" s="2"/>
      <c r="B277" s="3"/>
      <c r="D277" s="1"/>
    </row>
    <row r="278" spans="1:4" ht="15.75" customHeight="1">
      <c r="A278" s="2"/>
      <c r="B278" s="3"/>
      <c r="D278" s="1"/>
    </row>
    <row r="279" spans="1:4" ht="15.75" customHeight="1">
      <c r="A279" s="2"/>
      <c r="B279" s="3"/>
      <c r="D279" s="1"/>
    </row>
    <row r="280" spans="1:4" ht="15.75" customHeight="1">
      <c r="A280" s="2"/>
      <c r="B280" s="3"/>
      <c r="D280" s="1"/>
    </row>
    <row r="281" spans="1:4" ht="15.75" customHeight="1">
      <c r="A281" s="2"/>
      <c r="B281" s="3"/>
      <c r="D281" s="1"/>
    </row>
    <row r="282" spans="1:4" ht="15.75" customHeight="1">
      <c r="A282" s="2"/>
      <c r="B282" s="3"/>
      <c r="D282" s="1"/>
    </row>
    <row r="283" spans="1:4" ht="15.75" customHeight="1">
      <c r="A283" s="2"/>
      <c r="B283" s="3"/>
      <c r="D283" s="1"/>
    </row>
    <row r="284" spans="1:4" ht="15.75" customHeight="1">
      <c r="A284" s="2"/>
      <c r="B284" s="3"/>
      <c r="D284" s="1"/>
    </row>
    <row r="285" spans="1:4" ht="15.75" customHeight="1">
      <c r="A285" s="2"/>
      <c r="B285" s="3"/>
      <c r="D285" s="1"/>
    </row>
    <row r="286" spans="1:4" ht="15.75" customHeight="1">
      <c r="A286" s="2"/>
      <c r="B286" s="3"/>
      <c r="D286" s="1"/>
    </row>
    <row r="287" spans="1:4" ht="15.75" customHeight="1">
      <c r="A287" s="2"/>
      <c r="B287" s="3"/>
      <c r="D287" s="1"/>
    </row>
    <row r="288" spans="1:4" ht="15.75" customHeight="1">
      <c r="A288" s="2"/>
      <c r="B288" s="3"/>
      <c r="D288" s="1"/>
    </row>
    <row r="289" spans="1:4" ht="15.75" customHeight="1">
      <c r="A289" s="2"/>
      <c r="B289" s="3"/>
      <c r="D289" s="1"/>
    </row>
    <row r="290" spans="1:4" ht="15.75" customHeight="1">
      <c r="A290" s="2"/>
      <c r="B290" s="3"/>
      <c r="D290" s="1"/>
    </row>
    <row r="291" spans="1:4" ht="15.75" customHeight="1">
      <c r="A291" s="2"/>
      <c r="B291" s="3"/>
      <c r="D291" s="1"/>
    </row>
    <row r="292" spans="1:4" ht="15.75" customHeight="1">
      <c r="A292" s="2"/>
      <c r="B292" s="3"/>
      <c r="D292" s="1"/>
    </row>
    <row r="293" spans="1:4" ht="15.75" customHeight="1">
      <c r="A293" s="2"/>
      <c r="B293" s="3"/>
      <c r="D293" s="1"/>
    </row>
    <row r="294" spans="1:4" ht="15.75" customHeight="1">
      <c r="A294" s="2"/>
      <c r="B294" s="3"/>
      <c r="D294" s="1"/>
    </row>
    <row r="295" spans="1:4" ht="15.75" customHeight="1">
      <c r="A295" s="2"/>
      <c r="B295" s="3"/>
      <c r="D295" s="1"/>
    </row>
    <row r="296" spans="1:4" ht="15.75" customHeight="1">
      <c r="A296" s="2"/>
      <c r="B296" s="3"/>
      <c r="D296" s="1"/>
    </row>
    <row r="297" spans="1:4" ht="15.75" customHeight="1">
      <c r="A297" s="2"/>
      <c r="B297" s="3"/>
      <c r="D297" s="1"/>
    </row>
    <row r="298" spans="1:4" ht="15.75" customHeight="1">
      <c r="A298" s="2"/>
      <c r="B298" s="3"/>
      <c r="D298" s="1"/>
    </row>
    <row r="299" spans="1:4" ht="15.75" customHeight="1">
      <c r="A299" s="2"/>
      <c r="B299" s="3"/>
      <c r="D299" s="1"/>
    </row>
    <row r="300" spans="1:4" ht="15.75" customHeight="1">
      <c r="A300" s="2"/>
      <c r="B300" s="3"/>
      <c r="D300" s="1"/>
    </row>
    <row r="301" spans="1:4" ht="15.75" customHeight="1">
      <c r="A301" s="2"/>
      <c r="B301" s="3"/>
      <c r="D301" s="1"/>
    </row>
    <row r="302" spans="1:4" ht="15.75" customHeight="1">
      <c r="A302" s="2"/>
      <c r="B302" s="3"/>
      <c r="D302" s="1"/>
    </row>
    <row r="303" spans="1:4" ht="15.75" customHeight="1">
      <c r="A303" s="2"/>
      <c r="B303" s="3"/>
      <c r="D303" s="1"/>
    </row>
    <row r="304" spans="1:4" ht="15.75" customHeight="1">
      <c r="A304" s="2"/>
      <c r="B304" s="3"/>
      <c r="D304" s="1"/>
    </row>
    <row r="305" spans="1:4" ht="15.75" customHeight="1">
      <c r="A305" s="2"/>
      <c r="B305" s="3"/>
      <c r="D305" s="1"/>
    </row>
    <row r="306" spans="1:4" ht="15.75" customHeight="1">
      <c r="A306" s="2"/>
      <c r="B306" s="3"/>
      <c r="D306" s="1"/>
    </row>
    <row r="307" spans="1:4" ht="15.75" customHeight="1">
      <c r="A307" s="2"/>
      <c r="B307" s="3"/>
      <c r="D307" s="1"/>
    </row>
    <row r="308" spans="1:4" ht="15.75" customHeight="1">
      <c r="A308" s="2"/>
      <c r="B308" s="3"/>
      <c r="D308" s="1"/>
    </row>
    <row r="309" spans="1:4" ht="15.75" customHeight="1">
      <c r="A309" s="2"/>
      <c r="B309" s="3"/>
      <c r="D309" s="1"/>
    </row>
    <row r="310" spans="1:4" ht="15.75" customHeight="1">
      <c r="A310" s="2"/>
      <c r="B310" s="3"/>
      <c r="D310" s="1"/>
    </row>
    <row r="311" spans="1:4" ht="15.75" customHeight="1">
      <c r="A311" s="2"/>
      <c r="B311" s="3"/>
      <c r="D311" s="1"/>
    </row>
    <row r="312" spans="1:4" ht="15.75" customHeight="1">
      <c r="A312" s="2"/>
      <c r="B312" s="3"/>
      <c r="D312" s="1"/>
    </row>
    <row r="313" spans="1:4" ht="15.75" customHeight="1">
      <c r="A313" s="2"/>
      <c r="B313" s="3"/>
      <c r="D313" s="1"/>
    </row>
    <row r="314" spans="1:4" ht="15.75" customHeight="1">
      <c r="A314" s="2"/>
      <c r="B314" s="3"/>
      <c r="D314" s="1"/>
    </row>
    <row r="315" spans="1:4" ht="15.75" customHeight="1">
      <c r="A315" s="2"/>
      <c r="B315" s="3"/>
      <c r="D315" s="1"/>
    </row>
    <row r="316" spans="1:4" ht="15.75" customHeight="1">
      <c r="A316" s="2"/>
      <c r="B316" s="3"/>
      <c r="D316" s="1"/>
    </row>
    <row r="317" spans="1:4" ht="15.75" customHeight="1">
      <c r="A317" s="2"/>
      <c r="B317" s="3"/>
      <c r="D317" s="1"/>
    </row>
    <row r="318" spans="1:4" ht="15.75" customHeight="1">
      <c r="A318" s="2"/>
      <c r="B318" s="3"/>
      <c r="D318" s="1"/>
    </row>
    <row r="319" spans="1:4" ht="15.75" customHeight="1">
      <c r="A319" s="2"/>
      <c r="B319" s="3"/>
      <c r="D319" s="1"/>
    </row>
    <row r="320" spans="1:4" ht="15.75" customHeight="1">
      <c r="A320" s="2"/>
      <c r="B320" s="3"/>
      <c r="D320" s="1"/>
    </row>
    <row r="321" spans="1:4" ht="15.75" customHeight="1">
      <c r="A321" s="2"/>
      <c r="B321" s="3"/>
      <c r="D321" s="1"/>
    </row>
    <row r="322" spans="1:4" ht="15.75" customHeight="1">
      <c r="A322" s="2"/>
      <c r="B322" s="3"/>
      <c r="D322" s="1"/>
    </row>
    <row r="323" spans="1:4" ht="15.75" customHeight="1">
      <c r="A323" s="2"/>
      <c r="B323" s="3"/>
      <c r="D323" s="1"/>
    </row>
    <row r="324" spans="1:4" ht="15.75" customHeight="1">
      <c r="A324" s="2"/>
      <c r="B324" s="3"/>
      <c r="D324" s="1"/>
    </row>
    <row r="325" spans="1:4" ht="15.75" customHeight="1">
      <c r="A325" s="2"/>
      <c r="B325" s="3"/>
      <c r="D325" s="1"/>
    </row>
    <row r="326" spans="1:4" ht="15.75" customHeight="1">
      <c r="A326" s="2"/>
      <c r="B326" s="3"/>
      <c r="D326" s="1"/>
    </row>
    <row r="327" spans="1:4" ht="15.75" customHeight="1">
      <c r="A327" s="2"/>
      <c r="B327" s="3"/>
      <c r="D327" s="1"/>
    </row>
    <row r="328" spans="1:4" ht="15.75" customHeight="1">
      <c r="A328" s="2"/>
      <c r="B328" s="3"/>
      <c r="D328" s="1"/>
    </row>
    <row r="329" spans="1:4" ht="15.75" customHeight="1">
      <c r="A329" s="2"/>
      <c r="B329" s="3"/>
      <c r="D329" s="1"/>
    </row>
    <row r="330" spans="1:4" ht="15.75" customHeight="1">
      <c r="A330" s="2"/>
      <c r="B330" s="3"/>
      <c r="D330" s="1"/>
    </row>
    <row r="331" spans="1:4" ht="15.75" customHeight="1">
      <c r="A331" s="2"/>
      <c r="B331" s="3"/>
      <c r="D331" s="1"/>
    </row>
    <row r="332" spans="1:4" ht="15.75" customHeight="1">
      <c r="A332" s="2"/>
      <c r="B332" s="3"/>
      <c r="D332" s="1"/>
    </row>
    <row r="333" spans="1:4" ht="15.75" customHeight="1">
      <c r="A333" s="2"/>
      <c r="B333" s="3"/>
      <c r="D333" s="1"/>
    </row>
    <row r="334" spans="1:4" ht="15.75" customHeight="1">
      <c r="A334" s="2"/>
      <c r="B334" s="3"/>
      <c r="D334" s="1"/>
    </row>
    <row r="335" spans="1:4" ht="15.75" customHeight="1">
      <c r="A335" s="2"/>
      <c r="B335" s="3"/>
      <c r="D335" s="1"/>
    </row>
    <row r="336" spans="1:4" ht="15.75" customHeight="1">
      <c r="A336" s="2"/>
      <c r="B336" s="3"/>
      <c r="D336" s="1"/>
    </row>
    <row r="337" spans="1:4" ht="15.75" customHeight="1">
      <c r="A337" s="2"/>
      <c r="B337" s="3"/>
      <c r="D337" s="1"/>
    </row>
    <row r="338" spans="1:4" ht="15.75" customHeight="1">
      <c r="A338" s="2"/>
      <c r="B338" s="3"/>
      <c r="D338" s="1"/>
    </row>
    <row r="339" spans="1:4" ht="15.75" customHeight="1">
      <c r="A339" s="2"/>
      <c r="B339" s="3"/>
      <c r="D339" s="1"/>
    </row>
    <row r="340" spans="1:4" ht="15.75" customHeight="1">
      <c r="A340" s="2"/>
      <c r="B340" s="3"/>
      <c r="D340" s="1"/>
    </row>
    <row r="341" spans="1:4" ht="15.75" customHeight="1">
      <c r="A341" s="2"/>
      <c r="B341" s="3"/>
      <c r="D341" s="1"/>
    </row>
    <row r="342" spans="1:4" ht="15.75" customHeight="1">
      <c r="A342" s="2"/>
      <c r="B342" s="3"/>
      <c r="D342" s="1"/>
    </row>
    <row r="343" spans="1:4" ht="15.75" customHeight="1">
      <c r="A343" s="2"/>
      <c r="B343" s="3"/>
      <c r="D343" s="1"/>
    </row>
    <row r="344" spans="1:4" ht="15.75" customHeight="1">
      <c r="A344" s="2"/>
      <c r="B344" s="3"/>
      <c r="D344" s="1"/>
    </row>
    <row r="345" spans="1:4" ht="15.75" customHeight="1">
      <c r="A345" s="2"/>
      <c r="B345" s="3"/>
      <c r="D345" s="1"/>
    </row>
    <row r="346" spans="1:4" ht="15.75" customHeight="1">
      <c r="A346" s="2"/>
      <c r="B346" s="3"/>
      <c r="D346" s="1"/>
    </row>
    <row r="347" spans="1:4" ht="15.75" customHeight="1">
      <c r="A347" s="2"/>
      <c r="B347" s="3"/>
      <c r="D347" s="1"/>
    </row>
    <row r="348" spans="1:4" ht="15.75" customHeight="1">
      <c r="A348" s="2"/>
      <c r="B348" s="3"/>
      <c r="D348" s="1"/>
    </row>
    <row r="349" spans="1:4" ht="15.75" customHeight="1">
      <c r="A349" s="2"/>
      <c r="B349" s="3"/>
      <c r="D349" s="1"/>
    </row>
    <row r="350" spans="1:4" ht="15.75" customHeight="1">
      <c r="A350" s="2"/>
      <c r="B350" s="3"/>
      <c r="D350" s="1"/>
    </row>
    <row r="351" spans="1:4" ht="15.75" customHeight="1">
      <c r="A351" s="2"/>
      <c r="B351" s="3"/>
      <c r="D351" s="1"/>
    </row>
    <row r="352" spans="1:4" ht="15.75" customHeight="1">
      <c r="A352" s="2"/>
      <c r="B352" s="3"/>
      <c r="D352" s="1"/>
    </row>
    <row r="353" spans="1:4" ht="15.75" customHeight="1">
      <c r="A353" s="2"/>
      <c r="B353" s="3"/>
      <c r="D353" s="1"/>
    </row>
    <row r="354" spans="1:4" ht="15.75" customHeight="1">
      <c r="A354" s="2"/>
      <c r="B354" s="3"/>
      <c r="D354" s="1"/>
    </row>
    <row r="355" spans="1:4" ht="15.75" customHeight="1">
      <c r="A355" s="2"/>
      <c r="B355" s="3"/>
      <c r="D355" s="1"/>
    </row>
    <row r="356" spans="1:4" ht="15.75" customHeight="1">
      <c r="A356" s="2"/>
      <c r="B356" s="3"/>
      <c r="D356" s="1"/>
    </row>
    <row r="357" spans="1:4" ht="15.75" customHeight="1">
      <c r="A357" s="2"/>
      <c r="B357" s="3"/>
      <c r="D357" s="1"/>
    </row>
    <row r="358" spans="1:4" ht="15.75" customHeight="1">
      <c r="A358" s="2"/>
      <c r="B358" s="3"/>
      <c r="D358" s="1"/>
    </row>
    <row r="359" spans="1:4" ht="15.75" customHeight="1">
      <c r="A359" s="2"/>
      <c r="B359" s="3"/>
      <c r="D359" s="1"/>
    </row>
    <row r="360" spans="1:4" ht="15.75" customHeight="1">
      <c r="A360" s="2"/>
      <c r="B360" s="3"/>
      <c r="D360" s="1"/>
    </row>
    <row r="361" spans="1:4" ht="15.75" customHeight="1">
      <c r="A361" s="2"/>
      <c r="B361" s="3"/>
      <c r="D361" s="1"/>
    </row>
    <row r="362" spans="1:4" ht="15.75" customHeight="1">
      <c r="A362" s="2"/>
      <c r="B362" s="3"/>
      <c r="D362" s="1"/>
    </row>
    <row r="363" spans="1:4" ht="15.75" customHeight="1">
      <c r="A363" s="2"/>
      <c r="B363" s="3"/>
      <c r="D363" s="1"/>
    </row>
    <row r="364" spans="1:4" ht="15.75" customHeight="1">
      <c r="A364" s="2"/>
      <c r="B364" s="3"/>
      <c r="D364" s="1"/>
    </row>
    <row r="365" spans="1:4" ht="15.75" customHeight="1">
      <c r="A365" s="2"/>
      <c r="B365" s="3"/>
      <c r="D365" s="1"/>
    </row>
    <row r="366" spans="1:4" ht="15.75" customHeight="1">
      <c r="A366" s="2"/>
      <c r="B366" s="3"/>
      <c r="D366" s="1"/>
    </row>
    <row r="367" spans="1:4" ht="15.75" customHeight="1">
      <c r="A367" s="2"/>
      <c r="B367" s="3"/>
      <c r="D367" s="1"/>
    </row>
    <row r="368" spans="1:4" ht="15.75" customHeight="1">
      <c r="A368" s="2"/>
      <c r="B368" s="3"/>
      <c r="D368" s="1"/>
    </row>
    <row r="369" spans="1:4" ht="15.75" customHeight="1">
      <c r="A369" s="2"/>
      <c r="B369" s="3"/>
      <c r="D369" s="1"/>
    </row>
    <row r="370" spans="1:4" ht="15.75" customHeight="1">
      <c r="A370" s="2"/>
      <c r="B370" s="3"/>
      <c r="D370" s="1"/>
    </row>
    <row r="371" spans="1:4" ht="15.75" customHeight="1">
      <c r="A371" s="2"/>
      <c r="B371" s="3"/>
      <c r="D371" s="1"/>
    </row>
    <row r="372" spans="1:4" ht="15.75" customHeight="1">
      <c r="A372" s="2"/>
      <c r="B372" s="3"/>
      <c r="D372" s="1"/>
    </row>
    <row r="373" spans="1:4" ht="15.75" customHeight="1">
      <c r="A373" s="2"/>
      <c r="B373" s="3"/>
      <c r="D373" s="1"/>
    </row>
    <row r="374" spans="1:4" ht="15.75" customHeight="1">
      <c r="A374" s="2"/>
      <c r="B374" s="3"/>
      <c r="D374" s="1"/>
    </row>
    <row r="375" spans="1:4" ht="15.75" customHeight="1">
      <c r="A375" s="2"/>
      <c r="B375" s="3"/>
      <c r="D375" s="1"/>
    </row>
    <row r="376" spans="1:4" ht="15.75" customHeight="1">
      <c r="A376" s="2"/>
      <c r="B376" s="3"/>
      <c r="D376" s="1"/>
    </row>
    <row r="377" spans="1:4" ht="15.75" customHeight="1">
      <c r="A377" s="2"/>
      <c r="B377" s="3"/>
      <c r="D377" s="1"/>
    </row>
    <row r="378" spans="1:4" ht="15.75" customHeight="1">
      <c r="A378" s="2"/>
      <c r="B378" s="3"/>
      <c r="D378" s="1"/>
    </row>
    <row r="379" spans="1:4" ht="15.75" customHeight="1">
      <c r="A379" s="2"/>
      <c r="B379" s="3"/>
      <c r="D379" s="1"/>
    </row>
    <row r="380" spans="1:4" ht="15.75" customHeight="1">
      <c r="A380" s="2"/>
      <c r="B380" s="3"/>
      <c r="D380" s="1"/>
    </row>
    <row r="381" spans="1:4" ht="15.75" customHeight="1">
      <c r="A381" s="2"/>
      <c r="B381" s="3"/>
      <c r="D381" s="1"/>
    </row>
    <row r="382" spans="1:4" ht="15.75" customHeight="1">
      <c r="A382" s="2"/>
      <c r="B382" s="3"/>
      <c r="D382" s="1"/>
    </row>
    <row r="383" spans="1:4" ht="15.75" customHeight="1">
      <c r="A383" s="2"/>
      <c r="B383" s="3"/>
      <c r="D383" s="1"/>
    </row>
    <row r="384" spans="1:4" ht="15.75" customHeight="1">
      <c r="A384" s="2"/>
      <c r="B384" s="3"/>
      <c r="D384" s="1"/>
    </row>
    <row r="385" spans="1:4" ht="15.75" customHeight="1">
      <c r="A385" s="2"/>
      <c r="B385" s="3"/>
      <c r="D385" s="1"/>
    </row>
    <row r="386" spans="1:4" ht="15.75" customHeight="1">
      <c r="A386" s="2"/>
      <c r="B386" s="3"/>
      <c r="D386" s="1"/>
    </row>
    <row r="387" spans="1:4" ht="15.75" customHeight="1">
      <c r="A387" s="2"/>
      <c r="B387" s="3"/>
      <c r="D387" s="1"/>
    </row>
    <row r="388" spans="1:4" ht="15.75" customHeight="1">
      <c r="A388" s="2"/>
      <c r="B388" s="3"/>
      <c r="D388" s="1"/>
    </row>
    <row r="389" spans="1:4" ht="15.75" customHeight="1">
      <c r="A389" s="2"/>
      <c r="B389" s="3"/>
      <c r="D389" s="1"/>
    </row>
    <row r="390" spans="1:4" ht="15.75" customHeight="1">
      <c r="A390" s="2"/>
      <c r="B390" s="3"/>
      <c r="D390" s="1"/>
    </row>
    <row r="391" spans="1:4" ht="15.75" customHeight="1">
      <c r="A391" s="2"/>
      <c r="B391" s="3"/>
      <c r="D391" s="1"/>
    </row>
    <row r="392" spans="1:4" ht="15.75" customHeight="1">
      <c r="A392" s="2"/>
      <c r="B392" s="3"/>
      <c r="D392" s="1"/>
    </row>
    <row r="393" spans="1:4" ht="15.75" customHeight="1">
      <c r="A393" s="2"/>
      <c r="B393" s="3"/>
      <c r="D393" s="1"/>
    </row>
    <row r="394" spans="1:4" ht="15.75" customHeight="1">
      <c r="A394" s="2"/>
      <c r="B394" s="3"/>
      <c r="D394" s="1"/>
    </row>
    <row r="395" spans="1:4" ht="15.75" customHeight="1">
      <c r="A395" s="2"/>
      <c r="B395" s="3"/>
      <c r="D395" s="1"/>
    </row>
    <row r="396" spans="1:4" ht="15.75" customHeight="1">
      <c r="A396" s="2"/>
      <c r="B396" s="3"/>
      <c r="D396" s="1"/>
    </row>
    <row r="397" spans="1:4" ht="15.75" customHeight="1">
      <c r="A397" s="2"/>
      <c r="B397" s="3"/>
      <c r="D397" s="1"/>
    </row>
    <row r="398" spans="1:4" ht="15.75" customHeight="1">
      <c r="A398" s="2"/>
      <c r="B398" s="3"/>
      <c r="D398" s="1"/>
    </row>
    <row r="399" spans="1:4" ht="15.75" customHeight="1">
      <c r="A399" s="2"/>
      <c r="B399" s="3"/>
      <c r="D399" s="1"/>
    </row>
    <row r="400" spans="1:4" ht="15.75" customHeight="1">
      <c r="A400" s="2"/>
      <c r="B400" s="3"/>
      <c r="D400" s="1"/>
    </row>
    <row r="401" spans="1:4" ht="15.75" customHeight="1">
      <c r="A401" s="2"/>
      <c r="B401" s="3"/>
      <c r="D401" s="1"/>
    </row>
    <row r="402" spans="1:4" ht="15.75" customHeight="1">
      <c r="A402" s="2"/>
      <c r="B402" s="3"/>
      <c r="D402" s="1"/>
    </row>
    <row r="403" spans="1:4" ht="15.75" customHeight="1">
      <c r="A403" s="2"/>
      <c r="B403" s="3"/>
      <c r="D403" s="1"/>
    </row>
    <row r="404" spans="1:4" ht="15.75" customHeight="1">
      <c r="A404" s="2"/>
      <c r="B404" s="3"/>
      <c r="D404" s="1"/>
    </row>
    <row r="405" spans="1:4" ht="15.75" customHeight="1">
      <c r="A405" s="2"/>
      <c r="B405" s="3"/>
      <c r="D405" s="1"/>
    </row>
    <row r="406" spans="1:4" ht="15.75" customHeight="1">
      <c r="A406" s="2"/>
      <c r="B406" s="3"/>
      <c r="D406" s="1"/>
    </row>
    <row r="407" spans="1:4" ht="15.75" customHeight="1">
      <c r="A407" s="2"/>
      <c r="B407" s="3"/>
      <c r="D407" s="1"/>
    </row>
    <row r="408" spans="1:4" ht="15.75" customHeight="1">
      <c r="A408" s="2"/>
      <c r="B408" s="3"/>
      <c r="D408" s="1"/>
    </row>
    <row r="409" spans="1:4" ht="15.75" customHeight="1">
      <c r="A409" s="2"/>
      <c r="B409" s="3"/>
      <c r="D409" s="1"/>
    </row>
    <row r="410" spans="1:4" ht="15.75" customHeight="1">
      <c r="A410" s="2"/>
      <c r="B410" s="3"/>
      <c r="D410" s="1"/>
    </row>
    <row r="411" spans="1:4" ht="15.75" customHeight="1">
      <c r="A411" s="2"/>
      <c r="B411" s="3"/>
      <c r="D411" s="1"/>
    </row>
    <row r="412" spans="1:4" ht="15.75" customHeight="1">
      <c r="A412" s="2"/>
      <c r="B412" s="3"/>
      <c r="D412" s="1"/>
    </row>
    <row r="413" spans="1:4" ht="15.75" customHeight="1">
      <c r="A413" s="2"/>
      <c r="B413" s="3"/>
      <c r="D413" s="1"/>
    </row>
    <row r="414" spans="1:4" ht="15.75" customHeight="1">
      <c r="A414" s="2"/>
      <c r="B414" s="3"/>
      <c r="D414" s="1"/>
    </row>
    <row r="415" spans="1:4" ht="15.75" customHeight="1">
      <c r="A415" s="2"/>
      <c r="B415" s="3"/>
      <c r="D415" s="1"/>
    </row>
    <row r="416" spans="1:4" ht="15.75" customHeight="1">
      <c r="A416" s="2"/>
      <c r="B416" s="3"/>
      <c r="D416" s="1"/>
    </row>
    <row r="417" spans="1:4" ht="15.75" customHeight="1">
      <c r="A417" s="2"/>
      <c r="B417" s="3"/>
      <c r="D417" s="1"/>
    </row>
    <row r="418" spans="1:4" ht="15.75" customHeight="1">
      <c r="A418" s="2"/>
      <c r="B418" s="3"/>
      <c r="D418" s="1"/>
    </row>
    <row r="419" spans="1:4" ht="15.75" customHeight="1">
      <c r="A419" s="2"/>
      <c r="B419" s="3"/>
      <c r="D419" s="1"/>
    </row>
    <row r="420" spans="1:4" ht="15.75" customHeight="1">
      <c r="A420" s="2"/>
      <c r="B420" s="3"/>
      <c r="D420" s="1"/>
    </row>
    <row r="421" spans="1:4" ht="15.75" customHeight="1">
      <c r="A421" s="2"/>
      <c r="B421" s="3"/>
      <c r="D421" s="1"/>
    </row>
    <row r="422" spans="1:4" ht="15.75" customHeight="1">
      <c r="A422" s="2"/>
      <c r="B422" s="3"/>
      <c r="D422" s="1"/>
    </row>
    <row r="423" spans="1:4" ht="15.75" customHeight="1">
      <c r="A423" s="2"/>
      <c r="B423" s="3"/>
      <c r="D423" s="1"/>
    </row>
    <row r="424" spans="1:4" ht="15.75" customHeight="1">
      <c r="A424" s="2"/>
      <c r="B424" s="3"/>
      <c r="D424" s="1"/>
    </row>
    <row r="425" spans="1:4" ht="15.75" customHeight="1">
      <c r="A425" s="2"/>
      <c r="B425" s="3"/>
      <c r="D425" s="1"/>
    </row>
    <row r="426" spans="1:4" ht="15.75" customHeight="1">
      <c r="A426" s="2"/>
      <c r="B426" s="3"/>
      <c r="D426" s="1"/>
    </row>
    <row r="427" spans="1:4" ht="15.75" customHeight="1">
      <c r="A427" s="2"/>
      <c r="B427" s="3"/>
      <c r="D427" s="1"/>
    </row>
    <row r="428" spans="1:4" ht="15.75" customHeight="1">
      <c r="A428" s="2"/>
      <c r="B428" s="3"/>
      <c r="D428" s="1"/>
    </row>
    <row r="429" spans="1:4" ht="15.75" customHeight="1">
      <c r="A429" s="2"/>
      <c r="B429" s="3"/>
      <c r="D429" s="1"/>
    </row>
    <row r="430" spans="1:4" ht="15.75" customHeight="1">
      <c r="A430" s="2"/>
      <c r="B430" s="3"/>
      <c r="D430" s="1"/>
    </row>
    <row r="431" spans="1:4" ht="15.75" customHeight="1">
      <c r="A431" s="2"/>
      <c r="B431" s="3"/>
      <c r="D431" s="1"/>
    </row>
    <row r="432" spans="1:4" ht="15.75" customHeight="1">
      <c r="A432" s="2"/>
      <c r="B432" s="3"/>
      <c r="D432" s="1"/>
    </row>
    <row r="433" spans="1:4" ht="15.75" customHeight="1">
      <c r="A433" s="2"/>
      <c r="B433" s="3"/>
      <c r="D433" s="1"/>
    </row>
    <row r="434" spans="1:4" ht="15.75" customHeight="1">
      <c r="A434" s="2"/>
      <c r="B434" s="3"/>
      <c r="D434" s="1"/>
    </row>
    <row r="435" spans="1:4" ht="15.75" customHeight="1">
      <c r="A435" s="2"/>
      <c r="B435" s="3"/>
      <c r="D435" s="1"/>
    </row>
    <row r="436" spans="1:4" ht="15.75" customHeight="1">
      <c r="A436" s="2"/>
      <c r="B436" s="3"/>
      <c r="D436" s="1"/>
    </row>
    <row r="437" spans="1:4" ht="15.75" customHeight="1">
      <c r="A437" s="2"/>
      <c r="B437" s="3"/>
      <c r="D437" s="1"/>
    </row>
    <row r="438" spans="1:4" ht="15.75" customHeight="1">
      <c r="A438" s="2"/>
      <c r="B438" s="3"/>
      <c r="D438" s="1"/>
    </row>
    <row r="439" spans="1:4" ht="15.75" customHeight="1">
      <c r="A439" s="2"/>
      <c r="B439" s="3"/>
      <c r="D439" s="1"/>
    </row>
    <row r="440" spans="1:4" ht="15.75" customHeight="1">
      <c r="A440" s="2"/>
      <c r="B440" s="3"/>
      <c r="D440" s="1"/>
    </row>
    <row r="441" spans="1:4" ht="15.75" customHeight="1">
      <c r="A441" s="2"/>
      <c r="B441" s="3"/>
      <c r="D441" s="1"/>
    </row>
    <row r="442" spans="1:4" ht="15.75" customHeight="1">
      <c r="A442" s="2"/>
      <c r="B442" s="3"/>
      <c r="D442" s="1"/>
    </row>
    <row r="443" spans="1:4" ht="15.75" customHeight="1">
      <c r="A443" s="2"/>
      <c r="B443" s="3"/>
      <c r="D443" s="1"/>
    </row>
    <row r="444" spans="1:4" ht="15.75" customHeight="1">
      <c r="A444" s="2"/>
      <c r="B444" s="3"/>
      <c r="D444" s="1"/>
    </row>
    <row r="445" spans="1:4" ht="15.75" customHeight="1">
      <c r="A445" s="2"/>
      <c r="B445" s="3"/>
      <c r="D445" s="1"/>
    </row>
    <row r="446" spans="1:4" ht="15.75" customHeight="1">
      <c r="A446" s="2"/>
      <c r="B446" s="3"/>
      <c r="D446" s="1"/>
    </row>
    <row r="447" spans="1:4" ht="15.75" customHeight="1">
      <c r="A447" s="2"/>
      <c r="B447" s="3"/>
      <c r="D447" s="1"/>
    </row>
    <row r="448" spans="1:4" ht="15.75" customHeight="1">
      <c r="A448" s="2"/>
      <c r="B448" s="3"/>
      <c r="D448" s="1"/>
    </row>
    <row r="449" spans="1:4" ht="15.75" customHeight="1">
      <c r="A449" s="2"/>
      <c r="B449" s="3"/>
      <c r="D449" s="1"/>
    </row>
    <row r="450" spans="1:4" ht="15.75" customHeight="1">
      <c r="A450" s="2"/>
      <c r="B450" s="3"/>
      <c r="D450" s="1"/>
    </row>
    <row r="451" spans="1:4" ht="15.75" customHeight="1">
      <c r="A451" s="2"/>
      <c r="B451" s="3"/>
      <c r="D451" s="1"/>
    </row>
    <row r="452" spans="1:4" ht="15.75" customHeight="1">
      <c r="A452" s="2"/>
      <c r="B452" s="3"/>
      <c r="D452" s="1"/>
    </row>
    <row r="453" spans="1:4" ht="15.75" customHeight="1">
      <c r="A453" s="2"/>
      <c r="B453" s="3"/>
      <c r="D453" s="1"/>
    </row>
    <row r="454" spans="1:4" ht="15.75" customHeight="1">
      <c r="A454" s="2"/>
      <c r="B454" s="3"/>
      <c r="D454" s="1"/>
    </row>
    <row r="455" spans="1:4" ht="15.75" customHeight="1">
      <c r="A455" s="2"/>
      <c r="B455" s="3"/>
      <c r="D455" s="1"/>
    </row>
    <row r="456" spans="1:4" ht="15.75" customHeight="1">
      <c r="A456" s="2"/>
      <c r="B456" s="3"/>
      <c r="D456" s="1"/>
    </row>
    <row r="457" spans="1:4" ht="15.75" customHeight="1">
      <c r="A457" s="2"/>
      <c r="B457" s="3"/>
      <c r="D457" s="1"/>
    </row>
    <row r="458" spans="1:4" ht="15.75" customHeight="1">
      <c r="A458" s="2"/>
      <c r="B458" s="3"/>
      <c r="D458" s="1"/>
    </row>
    <row r="459" spans="1:4" ht="15.75" customHeight="1">
      <c r="A459" s="2"/>
      <c r="B459" s="3"/>
      <c r="D459" s="1"/>
    </row>
    <row r="460" spans="1:4" ht="15.75" customHeight="1">
      <c r="A460" s="2"/>
      <c r="B460" s="3"/>
      <c r="D460" s="1"/>
    </row>
    <row r="461" spans="1:4" ht="15.75" customHeight="1">
      <c r="A461" s="2"/>
      <c r="B461" s="3"/>
      <c r="D461" s="1"/>
    </row>
    <row r="462" spans="1:4" ht="15.75" customHeight="1">
      <c r="A462" s="2"/>
      <c r="B462" s="3"/>
      <c r="D462" s="1"/>
    </row>
    <row r="463" spans="1:4" ht="15.75" customHeight="1">
      <c r="A463" s="2"/>
      <c r="B463" s="3"/>
      <c r="D463" s="1"/>
    </row>
    <row r="464" spans="1:4" ht="15.75" customHeight="1">
      <c r="A464" s="2"/>
      <c r="B464" s="3"/>
      <c r="D464" s="1"/>
    </row>
    <row r="465" spans="1:4" ht="15.75" customHeight="1">
      <c r="A465" s="2"/>
      <c r="B465" s="3"/>
      <c r="D465" s="1"/>
    </row>
    <row r="466" spans="1:4" ht="15.75" customHeight="1">
      <c r="A466" s="2"/>
      <c r="B466" s="3"/>
      <c r="D466" s="1"/>
    </row>
    <row r="467" spans="1:4" ht="15.75" customHeight="1">
      <c r="A467" s="2"/>
      <c r="B467" s="3"/>
      <c r="D467" s="1"/>
    </row>
    <row r="468" spans="1:4" ht="15.75" customHeight="1">
      <c r="A468" s="2"/>
      <c r="B468" s="3"/>
      <c r="D468" s="1"/>
    </row>
    <row r="469" spans="1:4" ht="15.75" customHeight="1">
      <c r="A469" s="2"/>
      <c r="B469" s="3"/>
      <c r="D469" s="1"/>
    </row>
    <row r="470" spans="1:4" ht="15.75" customHeight="1">
      <c r="A470" s="2"/>
      <c r="B470" s="3"/>
      <c r="D470" s="1"/>
    </row>
    <row r="471" spans="1:4" ht="15.75" customHeight="1">
      <c r="A471" s="2"/>
      <c r="B471" s="3"/>
      <c r="D471" s="1"/>
    </row>
    <row r="472" spans="1:4" ht="15.75" customHeight="1">
      <c r="A472" s="2"/>
      <c r="B472" s="3"/>
      <c r="D472" s="1"/>
    </row>
    <row r="473" spans="1:4" ht="15.75" customHeight="1">
      <c r="A473" s="2"/>
      <c r="B473" s="3"/>
      <c r="D473" s="1"/>
    </row>
    <row r="474" spans="1:4" ht="15.75" customHeight="1">
      <c r="A474" s="2"/>
      <c r="B474" s="3"/>
      <c r="D474" s="1"/>
    </row>
    <row r="475" spans="1:4" ht="15.75" customHeight="1">
      <c r="A475" s="2"/>
      <c r="B475" s="3"/>
      <c r="D475" s="1"/>
    </row>
    <row r="476" spans="1:4" ht="15.75" customHeight="1">
      <c r="A476" s="2"/>
      <c r="B476" s="3"/>
      <c r="D476" s="1"/>
    </row>
    <row r="477" spans="1:4" ht="15.75" customHeight="1">
      <c r="A477" s="2"/>
      <c r="B477" s="3"/>
      <c r="D477" s="1"/>
    </row>
    <row r="478" spans="1:4" ht="15.75" customHeight="1">
      <c r="A478" s="2"/>
      <c r="B478" s="3"/>
      <c r="D478" s="1"/>
    </row>
    <row r="479" spans="1:4" ht="15.75" customHeight="1">
      <c r="A479" s="2"/>
      <c r="B479" s="3"/>
      <c r="D479" s="1"/>
    </row>
    <row r="480" spans="1:4" ht="15.75" customHeight="1">
      <c r="A480" s="2"/>
      <c r="B480" s="3"/>
      <c r="D480" s="1"/>
    </row>
    <row r="481" spans="1:4" ht="15.75" customHeight="1">
      <c r="A481" s="2"/>
      <c r="B481" s="3"/>
      <c r="D481" s="1"/>
    </row>
    <row r="482" spans="1:4" ht="15.75" customHeight="1">
      <c r="A482" s="2"/>
      <c r="B482" s="3"/>
      <c r="D482" s="1"/>
    </row>
    <row r="483" spans="1:4" ht="15.75" customHeight="1">
      <c r="A483" s="2"/>
      <c r="B483" s="3"/>
      <c r="D483" s="1"/>
    </row>
    <row r="484" spans="1:4" ht="15.75" customHeight="1">
      <c r="A484" s="2"/>
      <c r="B484" s="3"/>
      <c r="D484" s="1"/>
    </row>
    <row r="485" spans="1:4" ht="15.75" customHeight="1">
      <c r="A485" s="2"/>
      <c r="B485" s="3"/>
      <c r="D485" s="1"/>
    </row>
    <row r="486" spans="1:4" ht="15.75" customHeight="1">
      <c r="A486" s="2"/>
      <c r="B486" s="3"/>
      <c r="D486" s="1"/>
    </row>
    <row r="487" spans="1:4" ht="15.75" customHeight="1">
      <c r="A487" s="2"/>
      <c r="B487" s="3"/>
      <c r="D487" s="1"/>
    </row>
    <row r="488" spans="1:4" ht="15.75" customHeight="1">
      <c r="A488" s="2"/>
      <c r="B488" s="3"/>
      <c r="D488" s="1"/>
    </row>
    <row r="489" spans="1:4" ht="15.75" customHeight="1">
      <c r="A489" s="2"/>
      <c r="B489" s="3"/>
      <c r="D489" s="1"/>
    </row>
    <row r="490" spans="1:4" ht="15.75" customHeight="1">
      <c r="A490" s="2"/>
      <c r="B490" s="3"/>
      <c r="D490" s="1"/>
    </row>
    <row r="491" spans="1:4" ht="15.75" customHeight="1">
      <c r="A491" s="2"/>
      <c r="B491" s="3"/>
      <c r="D491" s="1"/>
    </row>
    <row r="492" spans="1:4" ht="15.75" customHeight="1">
      <c r="A492" s="2"/>
      <c r="B492" s="3"/>
      <c r="D492" s="1"/>
    </row>
    <row r="493" spans="1:4" ht="15.75" customHeight="1">
      <c r="A493" s="2"/>
      <c r="B493" s="3"/>
      <c r="D493" s="1"/>
    </row>
    <row r="494" spans="1:4" ht="15.75" customHeight="1">
      <c r="A494" s="2"/>
      <c r="B494" s="3"/>
      <c r="D494" s="1"/>
    </row>
    <row r="495" spans="1:4" ht="15.75" customHeight="1">
      <c r="A495" s="2"/>
      <c r="B495" s="3"/>
      <c r="D495" s="1"/>
    </row>
    <row r="496" spans="1:4" ht="15.75" customHeight="1">
      <c r="A496" s="2"/>
      <c r="B496" s="3"/>
      <c r="D496" s="1"/>
    </row>
    <row r="497" spans="1:4" ht="15.75" customHeight="1">
      <c r="A497" s="2"/>
      <c r="B497" s="3"/>
      <c r="D497" s="1"/>
    </row>
    <row r="498" spans="1:4" ht="15.75" customHeight="1">
      <c r="A498" s="2"/>
      <c r="B498" s="3"/>
      <c r="D498" s="1"/>
    </row>
    <row r="499" spans="1:4" ht="15.75" customHeight="1">
      <c r="A499" s="2"/>
      <c r="B499" s="3"/>
      <c r="D499" s="1"/>
    </row>
    <row r="500" spans="1:4" ht="15.75" customHeight="1">
      <c r="A500" s="2"/>
      <c r="B500" s="3"/>
      <c r="D500" s="1"/>
    </row>
    <row r="501" spans="1:4" ht="15.75" customHeight="1">
      <c r="A501" s="2"/>
      <c r="B501" s="3"/>
      <c r="D501" s="1"/>
    </row>
    <row r="502" spans="1:4" ht="15.75" customHeight="1">
      <c r="A502" s="2"/>
      <c r="B502" s="3"/>
      <c r="D502" s="1"/>
    </row>
    <row r="503" spans="1:4" ht="15.75" customHeight="1">
      <c r="A503" s="2"/>
      <c r="B503" s="3"/>
      <c r="D503" s="1"/>
    </row>
    <row r="504" spans="1:4" ht="15.75" customHeight="1">
      <c r="A504" s="2"/>
      <c r="B504" s="3"/>
      <c r="D504" s="1"/>
    </row>
    <row r="505" spans="1:4" ht="15.75" customHeight="1">
      <c r="A505" s="2"/>
      <c r="B505" s="3"/>
      <c r="D505" s="1"/>
    </row>
    <row r="506" spans="1:4" ht="15.75" customHeight="1">
      <c r="A506" s="2"/>
      <c r="B506" s="3"/>
      <c r="D506" s="1"/>
    </row>
    <row r="507" spans="1:4" ht="15.75" customHeight="1">
      <c r="A507" s="2"/>
      <c r="B507" s="3"/>
      <c r="D507" s="1"/>
    </row>
    <row r="508" spans="1:4" ht="15.75" customHeight="1">
      <c r="A508" s="2"/>
      <c r="B508" s="3"/>
      <c r="D508" s="1"/>
    </row>
    <row r="509" spans="1:4" ht="15.75" customHeight="1">
      <c r="A509" s="2"/>
      <c r="B509" s="3"/>
      <c r="D509" s="1"/>
    </row>
    <row r="510" spans="1:4" ht="15.75" customHeight="1">
      <c r="A510" s="2"/>
      <c r="B510" s="3"/>
      <c r="D510" s="1"/>
    </row>
    <row r="511" spans="1:4" ht="15.75" customHeight="1">
      <c r="A511" s="2"/>
      <c r="B511" s="3"/>
      <c r="D511" s="1"/>
    </row>
    <row r="512" spans="1:4" ht="15.75" customHeight="1">
      <c r="A512" s="2"/>
      <c r="B512" s="3"/>
      <c r="D512" s="1"/>
    </row>
    <row r="513" spans="1:4" ht="15.75" customHeight="1">
      <c r="A513" s="2"/>
      <c r="B513" s="3"/>
      <c r="D513" s="1"/>
    </row>
    <row r="514" spans="1:4" ht="15.75" customHeight="1">
      <c r="A514" s="2"/>
      <c r="B514" s="3"/>
      <c r="D514" s="1"/>
    </row>
    <row r="515" spans="1:4" ht="15.75" customHeight="1">
      <c r="A515" s="2"/>
      <c r="B515" s="3"/>
      <c r="D515" s="1"/>
    </row>
    <row r="516" spans="1:4" ht="15.75" customHeight="1">
      <c r="A516" s="2"/>
      <c r="B516" s="3"/>
      <c r="D516" s="1"/>
    </row>
    <row r="517" spans="1:4" ht="15.75" customHeight="1">
      <c r="A517" s="2"/>
      <c r="B517" s="3"/>
      <c r="D517" s="1"/>
    </row>
    <row r="518" spans="1:4" ht="15.75" customHeight="1">
      <c r="A518" s="2"/>
      <c r="B518" s="3"/>
      <c r="D518" s="1"/>
    </row>
    <row r="519" spans="1:4" ht="15.75" customHeight="1">
      <c r="A519" s="2"/>
      <c r="B519" s="3"/>
      <c r="D519" s="1"/>
    </row>
    <row r="520" spans="1:4" ht="15.75" customHeight="1">
      <c r="A520" s="2"/>
      <c r="B520" s="3"/>
      <c r="D520" s="1"/>
    </row>
    <row r="521" spans="1:4" ht="15.75" customHeight="1">
      <c r="A521" s="2"/>
      <c r="B521" s="3"/>
      <c r="D521" s="1"/>
    </row>
    <row r="522" spans="1:4" ht="15.75" customHeight="1">
      <c r="A522" s="2"/>
      <c r="B522" s="3"/>
      <c r="D522" s="1"/>
    </row>
    <row r="523" spans="1:4" ht="15.75" customHeight="1">
      <c r="A523" s="2"/>
      <c r="B523" s="3"/>
      <c r="D523" s="1"/>
    </row>
    <row r="524" spans="1:4" ht="15.75" customHeight="1">
      <c r="A524" s="2"/>
      <c r="B524" s="3"/>
      <c r="D524" s="1"/>
    </row>
    <row r="525" spans="1:4" ht="15.75" customHeight="1">
      <c r="A525" s="2"/>
      <c r="B525" s="3"/>
      <c r="D525" s="1"/>
    </row>
    <row r="526" spans="1:4" ht="15.75" customHeight="1">
      <c r="A526" s="2"/>
      <c r="B526" s="3"/>
      <c r="D526" s="1"/>
    </row>
    <row r="527" spans="1:4" ht="15.75" customHeight="1">
      <c r="A527" s="2"/>
      <c r="B527" s="3"/>
      <c r="D527" s="1"/>
    </row>
    <row r="528" spans="1:4" ht="15.75" customHeight="1">
      <c r="A528" s="2"/>
      <c r="B528" s="3"/>
      <c r="D528" s="1"/>
    </row>
    <row r="529" spans="1:4" ht="15.75" customHeight="1">
      <c r="A529" s="2"/>
      <c r="B529" s="3"/>
      <c r="D529" s="1"/>
    </row>
    <row r="530" spans="1:4" ht="15.75" customHeight="1">
      <c r="A530" s="2"/>
      <c r="B530" s="3"/>
      <c r="D530" s="1"/>
    </row>
    <row r="531" spans="1:4" ht="15.75" customHeight="1">
      <c r="A531" s="2"/>
      <c r="B531" s="3"/>
      <c r="D531" s="1"/>
    </row>
    <row r="532" spans="1:4" ht="15.75" customHeight="1">
      <c r="A532" s="2"/>
      <c r="B532" s="3"/>
      <c r="D532" s="1"/>
    </row>
    <row r="533" spans="1:4" ht="15.75" customHeight="1">
      <c r="A533" s="2"/>
      <c r="B533" s="3"/>
      <c r="D533" s="1"/>
    </row>
    <row r="534" spans="1:4" ht="15.75" customHeight="1">
      <c r="A534" s="2"/>
      <c r="B534" s="3"/>
      <c r="D534" s="1"/>
    </row>
    <row r="535" spans="1:4" ht="15.75" customHeight="1">
      <c r="A535" s="2"/>
      <c r="B535" s="3"/>
      <c r="D535" s="1"/>
    </row>
    <row r="536" spans="1:4" ht="15.75" customHeight="1">
      <c r="A536" s="2"/>
      <c r="B536" s="3"/>
      <c r="D536" s="1"/>
    </row>
    <row r="537" spans="1:4" ht="15.75" customHeight="1">
      <c r="A537" s="2"/>
      <c r="B537" s="3"/>
      <c r="D537" s="1"/>
    </row>
    <row r="538" spans="1:4" ht="15.75" customHeight="1">
      <c r="A538" s="2"/>
      <c r="B538" s="3"/>
      <c r="D538" s="1"/>
    </row>
    <row r="539" spans="1:4" ht="15.75" customHeight="1">
      <c r="A539" s="2"/>
      <c r="B539" s="3"/>
      <c r="D539" s="1"/>
    </row>
    <row r="540" spans="1:4" ht="15.75" customHeight="1">
      <c r="A540" s="2"/>
      <c r="B540" s="3"/>
      <c r="D540" s="1"/>
    </row>
    <row r="541" spans="1:4" ht="15.75" customHeight="1">
      <c r="A541" s="2"/>
      <c r="B541" s="3"/>
      <c r="D541" s="1"/>
    </row>
    <row r="542" spans="1:4" ht="15.75" customHeight="1">
      <c r="A542" s="2"/>
      <c r="B542" s="3"/>
      <c r="D542" s="1"/>
    </row>
    <row r="543" spans="1:4" ht="15.75" customHeight="1">
      <c r="A543" s="2"/>
      <c r="B543" s="3"/>
      <c r="D543" s="1"/>
    </row>
    <row r="544" spans="1:4" ht="15.75" customHeight="1">
      <c r="A544" s="2"/>
      <c r="B544" s="3"/>
      <c r="D544" s="1"/>
    </row>
    <row r="545" spans="1:4" ht="15.75" customHeight="1">
      <c r="A545" s="2"/>
      <c r="B545" s="3"/>
      <c r="D545" s="1"/>
    </row>
    <row r="546" spans="1:4" ht="15.75" customHeight="1">
      <c r="A546" s="2"/>
      <c r="B546" s="3"/>
      <c r="D546" s="1"/>
    </row>
    <row r="547" spans="1:4" ht="15.75" customHeight="1">
      <c r="A547" s="2"/>
      <c r="B547" s="3"/>
      <c r="D547" s="1"/>
    </row>
    <row r="548" spans="1:4" ht="15.75" customHeight="1">
      <c r="A548" s="2"/>
      <c r="B548" s="3"/>
      <c r="D548" s="1"/>
    </row>
    <row r="549" spans="1:4" ht="15.75" customHeight="1">
      <c r="A549" s="2"/>
      <c r="B549" s="3"/>
      <c r="D549" s="1"/>
    </row>
    <row r="550" spans="1:4" ht="15.75" customHeight="1">
      <c r="A550" s="2"/>
      <c r="B550" s="3"/>
      <c r="D550" s="1"/>
    </row>
    <row r="551" spans="1:4" ht="15.75" customHeight="1">
      <c r="A551" s="2"/>
      <c r="B551" s="3"/>
      <c r="D551" s="1"/>
    </row>
    <row r="552" spans="1:4" ht="15.75" customHeight="1">
      <c r="A552" s="2"/>
      <c r="B552" s="3"/>
      <c r="D552" s="1"/>
    </row>
    <row r="553" spans="1:4" ht="15.75" customHeight="1">
      <c r="A553" s="2"/>
      <c r="B553" s="3"/>
      <c r="D553" s="1"/>
    </row>
    <row r="554" spans="1:4" ht="15.75" customHeight="1">
      <c r="A554" s="2"/>
      <c r="B554" s="3"/>
      <c r="D554" s="1"/>
    </row>
    <row r="555" spans="1:4" ht="15.75" customHeight="1">
      <c r="A555" s="2"/>
      <c r="B555" s="3"/>
      <c r="D555" s="1"/>
    </row>
    <row r="556" spans="1:4" ht="15.75" customHeight="1">
      <c r="A556" s="2"/>
      <c r="B556" s="3"/>
      <c r="D556" s="1"/>
    </row>
    <row r="557" spans="1:4" ht="15.75" customHeight="1">
      <c r="A557" s="2"/>
      <c r="B557" s="3"/>
      <c r="D557" s="1"/>
    </row>
    <row r="558" spans="1:4" ht="15.75" customHeight="1">
      <c r="A558" s="2"/>
      <c r="B558" s="3"/>
      <c r="D558" s="1"/>
    </row>
    <row r="559" spans="1:4" ht="15.75" customHeight="1">
      <c r="A559" s="2"/>
      <c r="B559" s="3"/>
      <c r="D559" s="1"/>
    </row>
    <row r="560" spans="1:4" ht="15.75" customHeight="1">
      <c r="A560" s="2"/>
      <c r="B560" s="3"/>
      <c r="D560" s="1"/>
    </row>
    <row r="561" spans="1:4" ht="15.75" customHeight="1">
      <c r="A561" s="2"/>
      <c r="B561" s="3"/>
      <c r="D561" s="1"/>
    </row>
    <row r="562" spans="1:4" ht="15.75" customHeight="1">
      <c r="A562" s="2"/>
      <c r="B562" s="3"/>
      <c r="D562" s="1"/>
    </row>
    <row r="563" spans="1:4" ht="15.75" customHeight="1">
      <c r="A563" s="2"/>
      <c r="B563" s="3"/>
      <c r="D563" s="1"/>
    </row>
    <row r="564" spans="1:4" ht="15.75" customHeight="1">
      <c r="A564" s="2"/>
      <c r="B564" s="3"/>
      <c r="D564" s="1"/>
    </row>
    <row r="565" spans="1:4" ht="15.75" customHeight="1">
      <c r="A565" s="2"/>
      <c r="B565" s="3"/>
      <c r="D565" s="1"/>
    </row>
    <row r="566" spans="1:4" ht="15.75" customHeight="1">
      <c r="A566" s="2"/>
      <c r="B566" s="3"/>
      <c r="D566" s="1"/>
    </row>
    <row r="567" spans="1:4" ht="15.75" customHeight="1">
      <c r="A567" s="2"/>
      <c r="B567" s="3"/>
      <c r="D567" s="1"/>
    </row>
    <row r="568" spans="1:4" ht="15.75" customHeight="1">
      <c r="A568" s="2"/>
      <c r="B568" s="3"/>
      <c r="D568" s="1"/>
    </row>
    <row r="569" spans="1:4" ht="15.75" customHeight="1">
      <c r="A569" s="2"/>
      <c r="B569" s="3"/>
      <c r="D569" s="1"/>
    </row>
    <row r="570" spans="1:4" ht="15.75" customHeight="1">
      <c r="A570" s="2"/>
      <c r="B570" s="3"/>
      <c r="D570" s="1"/>
    </row>
    <row r="571" spans="1:4" ht="15.75" customHeight="1">
      <c r="A571" s="2"/>
      <c r="B571" s="3"/>
      <c r="D571" s="1"/>
    </row>
    <row r="572" spans="1:4" ht="15.75" customHeight="1">
      <c r="A572" s="2"/>
      <c r="B572" s="3"/>
      <c r="D572" s="1"/>
    </row>
    <row r="573" spans="1:4" ht="15.75" customHeight="1">
      <c r="A573" s="2"/>
      <c r="B573" s="3"/>
      <c r="D573" s="1"/>
    </row>
    <row r="574" spans="1:4" ht="15.75" customHeight="1">
      <c r="A574" s="2"/>
      <c r="B574" s="3"/>
      <c r="D574" s="1"/>
    </row>
    <row r="575" spans="1:4" ht="15.75" customHeight="1">
      <c r="A575" s="2"/>
      <c r="B575" s="3"/>
      <c r="D575" s="1"/>
    </row>
    <row r="576" spans="1:4" ht="15.75" customHeight="1">
      <c r="A576" s="2"/>
      <c r="B576" s="3"/>
      <c r="D576" s="1"/>
    </row>
    <row r="577" spans="1:4" ht="15.75" customHeight="1">
      <c r="A577" s="2"/>
      <c r="B577" s="3"/>
      <c r="D577" s="1"/>
    </row>
    <row r="578" spans="1:4" ht="15.75" customHeight="1">
      <c r="A578" s="2"/>
      <c r="B578" s="3"/>
      <c r="D578" s="1"/>
    </row>
    <row r="579" spans="1:4" ht="15.75" customHeight="1">
      <c r="A579" s="2"/>
      <c r="B579" s="3"/>
      <c r="D579" s="1"/>
    </row>
    <row r="580" spans="1:4" ht="15.75" customHeight="1">
      <c r="A580" s="2"/>
      <c r="B580" s="3"/>
      <c r="D580" s="1"/>
    </row>
    <row r="581" spans="1:4" ht="15.75" customHeight="1">
      <c r="A581" s="2"/>
      <c r="B581" s="3"/>
      <c r="D581" s="1"/>
    </row>
    <row r="582" spans="1:4" ht="15.75" customHeight="1">
      <c r="A582" s="2"/>
      <c r="B582" s="3"/>
      <c r="D582" s="1"/>
    </row>
    <row r="583" spans="1:4" ht="15.75" customHeight="1">
      <c r="A583" s="2"/>
      <c r="B583" s="3"/>
      <c r="D583" s="1"/>
    </row>
    <row r="584" spans="1:4" ht="15.75" customHeight="1">
      <c r="A584" s="2"/>
      <c r="B584" s="3"/>
      <c r="D584" s="1"/>
    </row>
    <row r="585" spans="1:4" ht="15.75" customHeight="1">
      <c r="A585" s="2"/>
      <c r="B585" s="3"/>
      <c r="D585" s="1"/>
    </row>
    <row r="586" spans="1:4" ht="15.75" customHeight="1">
      <c r="A586" s="2"/>
      <c r="B586" s="3"/>
      <c r="D586" s="1"/>
    </row>
    <row r="587" spans="1:4" ht="15.75" customHeight="1">
      <c r="A587" s="2"/>
      <c r="B587" s="3"/>
      <c r="D587" s="1"/>
    </row>
    <row r="588" spans="1:4" ht="15.75" customHeight="1">
      <c r="A588" s="2"/>
      <c r="B588" s="3"/>
      <c r="D588" s="1"/>
    </row>
    <row r="589" spans="1:4" ht="15.75" customHeight="1">
      <c r="A589" s="2"/>
      <c r="B589" s="3"/>
      <c r="D589" s="1"/>
    </row>
    <row r="590" spans="1:4" ht="15.75" customHeight="1">
      <c r="A590" s="2"/>
      <c r="B590" s="3"/>
      <c r="D590" s="1"/>
    </row>
    <row r="591" spans="1:4" ht="15.75" customHeight="1">
      <c r="A591" s="2"/>
      <c r="B591" s="3"/>
      <c r="D591" s="1"/>
    </row>
    <row r="592" spans="1:4" ht="15.75" customHeight="1">
      <c r="A592" s="2"/>
      <c r="B592" s="3"/>
      <c r="D592" s="1"/>
    </row>
    <row r="593" spans="1:4" ht="15.75" customHeight="1">
      <c r="A593" s="2"/>
      <c r="B593" s="3"/>
      <c r="D593" s="1"/>
    </row>
    <row r="594" spans="1:4" ht="15.75" customHeight="1">
      <c r="A594" s="2"/>
      <c r="B594" s="3"/>
      <c r="D594" s="1"/>
    </row>
    <row r="595" spans="1:4" ht="15.75" customHeight="1">
      <c r="A595" s="2"/>
      <c r="B595" s="3"/>
      <c r="D595" s="1"/>
    </row>
    <row r="596" spans="1:4" ht="15.75" customHeight="1">
      <c r="A596" s="2"/>
      <c r="B596" s="3"/>
      <c r="D596" s="1"/>
    </row>
    <row r="597" spans="1:4" ht="15.75" customHeight="1">
      <c r="A597" s="2"/>
      <c r="B597" s="3"/>
      <c r="D597" s="1"/>
    </row>
    <row r="598" spans="1:4" ht="15.75" customHeight="1">
      <c r="A598" s="2"/>
      <c r="B598" s="3"/>
      <c r="D598" s="1"/>
    </row>
    <row r="599" spans="1:4" ht="15.75" customHeight="1">
      <c r="A599" s="2"/>
      <c r="B599" s="3"/>
      <c r="D599" s="1"/>
    </row>
    <row r="600" spans="1:4" ht="15.75" customHeight="1">
      <c r="A600" s="2"/>
      <c r="B600" s="3"/>
      <c r="D600" s="1"/>
    </row>
    <row r="601" spans="1:4" ht="15.75" customHeight="1">
      <c r="A601" s="2"/>
      <c r="B601" s="3"/>
      <c r="D601" s="1"/>
    </row>
    <row r="602" spans="1:4" ht="15.75" customHeight="1">
      <c r="A602" s="2"/>
      <c r="B602" s="3"/>
      <c r="D602" s="1"/>
    </row>
    <row r="603" spans="1:4" ht="15.75" customHeight="1">
      <c r="A603" s="2"/>
      <c r="B603" s="3"/>
      <c r="D603" s="1"/>
    </row>
    <row r="604" spans="1:4" ht="15.75" customHeight="1">
      <c r="A604" s="2"/>
      <c r="B604" s="3"/>
      <c r="D604" s="1"/>
    </row>
    <row r="605" spans="1:4" ht="15.75" customHeight="1">
      <c r="A605" s="2"/>
      <c r="B605" s="3"/>
      <c r="D605" s="1"/>
    </row>
    <row r="606" spans="1:4" ht="15.75" customHeight="1">
      <c r="A606" s="2"/>
      <c r="B606" s="3"/>
      <c r="D606" s="1"/>
    </row>
    <row r="607" spans="1:4" ht="15.75" customHeight="1">
      <c r="A607" s="2"/>
      <c r="B607" s="3"/>
      <c r="D607" s="1"/>
    </row>
    <row r="608" spans="1:4" ht="15.75" customHeight="1">
      <c r="A608" s="2"/>
      <c r="B608" s="3"/>
      <c r="D608" s="1"/>
    </row>
    <row r="609" spans="1:4" ht="15.75" customHeight="1">
      <c r="A609" s="2"/>
      <c r="B609" s="3"/>
      <c r="D609" s="1"/>
    </row>
    <row r="610" spans="1:4" ht="15.75" customHeight="1">
      <c r="A610" s="2"/>
      <c r="B610" s="3"/>
      <c r="D610" s="1"/>
    </row>
    <row r="611" spans="1:4" ht="15.75" customHeight="1">
      <c r="A611" s="2"/>
      <c r="B611" s="3"/>
      <c r="D611" s="1"/>
    </row>
    <row r="612" spans="1:4" ht="15.75" customHeight="1">
      <c r="A612" s="2"/>
      <c r="B612" s="3"/>
      <c r="D612" s="1"/>
    </row>
    <row r="613" spans="1:4" ht="15.75" customHeight="1">
      <c r="A613" s="2"/>
      <c r="B613" s="3"/>
      <c r="D613" s="1"/>
    </row>
    <row r="614" spans="1:4" ht="15.75" customHeight="1">
      <c r="A614" s="2"/>
      <c r="B614" s="3"/>
      <c r="D614" s="1"/>
    </row>
    <row r="615" spans="1:4" ht="15.75" customHeight="1">
      <c r="A615" s="2"/>
      <c r="B615" s="3"/>
      <c r="D615" s="1"/>
    </row>
    <row r="616" spans="1:4" ht="15.75" customHeight="1">
      <c r="A616" s="2"/>
      <c r="B616" s="3"/>
      <c r="D616" s="1"/>
    </row>
    <row r="617" spans="1:4" ht="15.75" customHeight="1">
      <c r="A617" s="2"/>
      <c r="B617" s="3"/>
      <c r="D617" s="1"/>
    </row>
    <row r="618" spans="1:4" ht="15.75" customHeight="1">
      <c r="A618" s="2"/>
      <c r="B618" s="3"/>
      <c r="D618" s="1"/>
    </row>
    <row r="619" spans="1:4" ht="15.75" customHeight="1">
      <c r="A619" s="2"/>
      <c r="B619" s="3"/>
      <c r="D619" s="1"/>
    </row>
    <row r="620" spans="1:4" ht="15.75" customHeight="1">
      <c r="A620" s="2"/>
      <c r="B620" s="3"/>
      <c r="D620" s="1"/>
    </row>
    <row r="621" spans="1:4" ht="15.75" customHeight="1">
      <c r="A621" s="2"/>
      <c r="B621" s="3"/>
      <c r="D621" s="1"/>
    </row>
    <row r="622" spans="1:4" ht="15.75" customHeight="1">
      <c r="A622" s="2"/>
      <c r="B622" s="3"/>
      <c r="D622" s="1"/>
    </row>
    <row r="623" spans="1:4" ht="15.75" customHeight="1">
      <c r="A623" s="2"/>
      <c r="B623" s="3"/>
      <c r="D623" s="1"/>
    </row>
    <row r="624" spans="1:4" ht="15.75" customHeight="1">
      <c r="A624" s="2"/>
      <c r="B624" s="3"/>
      <c r="D624" s="1"/>
    </row>
    <row r="625" spans="1:4" ht="15.75" customHeight="1">
      <c r="A625" s="2"/>
      <c r="B625" s="3"/>
      <c r="D625" s="1"/>
    </row>
    <row r="626" spans="1:4" ht="15.75" customHeight="1">
      <c r="A626" s="2"/>
      <c r="B626" s="3"/>
      <c r="D626" s="1"/>
    </row>
    <row r="627" spans="1:4" ht="15.75" customHeight="1">
      <c r="A627" s="2"/>
      <c r="B627" s="3"/>
      <c r="D627" s="1"/>
    </row>
    <row r="628" spans="1:4" ht="15.75" customHeight="1">
      <c r="A628" s="2"/>
      <c r="B628" s="3"/>
      <c r="D628" s="1"/>
    </row>
    <row r="629" spans="1:4" ht="15.75" customHeight="1">
      <c r="A629" s="2"/>
      <c r="B629" s="3"/>
      <c r="D629" s="1"/>
    </row>
    <row r="630" spans="1:4" ht="15.75" customHeight="1">
      <c r="A630" s="2"/>
      <c r="B630" s="3"/>
      <c r="D630" s="1"/>
    </row>
    <row r="631" spans="1:4" ht="15.75" customHeight="1">
      <c r="A631" s="2"/>
      <c r="B631" s="3"/>
      <c r="D631" s="1"/>
    </row>
    <row r="632" spans="1:4" ht="15.75" customHeight="1">
      <c r="A632" s="2"/>
      <c r="B632" s="3"/>
      <c r="D632" s="1"/>
    </row>
    <row r="633" spans="1:4" ht="15.75" customHeight="1">
      <c r="A633" s="2"/>
      <c r="B633" s="3"/>
      <c r="D633" s="1"/>
    </row>
    <row r="634" spans="1:4" ht="15.75" customHeight="1">
      <c r="A634" s="2"/>
      <c r="B634" s="3"/>
      <c r="D634" s="1"/>
    </row>
    <row r="635" spans="1:4" ht="15.75" customHeight="1">
      <c r="A635" s="2"/>
      <c r="B635" s="3"/>
      <c r="D635" s="1"/>
    </row>
    <row r="636" spans="1:4" ht="15.75" customHeight="1">
      <c r="A636" s="2"/>
      <c r="B636" s="3"/>
      <c r="D636" s="1"/>
    </row>
    <row r="637" spans="1:4" ht="15.75" customHeight="1">
      <c r="A637" s="2"/>
      <c r="B637" s="3"/>
      <c r="D637" s="1"/>
    </row>
    <row r="638" spans="1:4" ht="15.75" customHeight="1">
      <c r="A638" s="2"/>
      <c r="B638" s="3"/>
      <c r="D638" s="1"/>
    </row>
    <row r="639" spans="1:4" ht="15.75" customHeight="1">
      <c r="A639" s="2"/>
      <c r="B639" s="3"/>
      <c r="D639" s="1"/>
    </row>
    <row r="640" spans="1:4" ht="15.75" customHeight="1">
      <c r="A640" s="2"/>
      <c r="B640" s="3"/>
      <c r="D640" s="1"/>
    </row>
    <row r="641" spans="1:4" ht="15.75" customHeight="1">
      <c r="A641" s="2"/>
      <c r="B641" s="3"/>
      <c r="D641" s="1"/>
    </row>
    <row r="642" spans="1:4" ht="15.75" customHeight="1">
      <c r="A642" s="2"/>
      <c r="B642" s="3"/>
      <c r="D642" s="1"/>
    </row>
    <row r="643" spans="1:4" ht="15.75" customHeight="1">
      <c r="A643" s="2"/>
      <c r="B643" s="3"/>
      <c r="D643" s="1"/>
    </row>
    <row r="644" spans="1:4" ht="15.75" customHeight="1">
      <c r="A644" s="2"/>
      <c r="B644" s="3"/>
      <c r="D644" s="1"/>
    </row>
    <row r="645" spans="1:4" ht="15.75" customHeight="1">
      <c r="A645" s="2"/>
      <c r="B645" s="3"/>
      <c r="D645" s="1"/>
    </row>
    <row r="646" spans="1:4" ht="15.75" customHeight="1">
      <c r="A646" s="2"/>
      <c r="B646" s="3"/>
      <c r="D646" s="1"/>
    </row>
    <row r="647" spans="1:4" ht="15.75" customHeight="1">
      <c r="A647" s="2"/>
      <c r="B647" s="3"/>
      <c r="D647" s="1"/>
    </row>
    <row r="648" spans="1:4" ht="15.75" customHeight="1">
      <c r="A648" s="2"/>
      <c r="B648" s="3"/>
      <c r="D648" s="1"/>
    </row>
    <row r="649" spans="1:4" ht="15.75" customHeight="1">
      <c r="A649" s="2"/>
      <c r="B649" s="3"/>
      <c r="D649" s="1"/>
    </row>
    <row r="650" spans="1:4" ht="15.75" customHeight="1">
      <c r="A650" s="2"/>
      <c r="B650" s="3"/>
      <c r="D650" s="1"/>
    </row>
    <row r="651" spans="1:4" ht="15.75" customHeight="1">
      <c r="A651" s="2"/>
      <c r="B651" s="3"/>
      <c r="D651" s="1"/>
    </row>
    <row r="652" spans="1:4" ht="15.75" customHeight="1">
      <c r="A652" s="2"/>
      <c r="B652" s="3"/>
      <c r="D652" s="1"/>
    </row>
    <row r="653" spans="1:4" ht="15.75" customHeight="1">
      <c r="A653" s="2"/>
      <c r="B653" s="3"/>
      <c r="D653" s="1"/>
    </row>
    <row r="654" spans="1:4" ht="15.75" customHeight="1">
      <c r="A654" s="2"/>
      <c r="B654" s="3"/>
      <c r="D654" s="1"/>
    </row>
    <row r="655" spans="1:4" ht="15.75" customHeight="1">
      <c r="A655" s="2"/>
      <c r="B655" s="3"/>
      <c r="D655" s="1"/>
    </row>
    <row r="656" spans="1:4" ht="15.75" customHeight="1">
      <c r="A656" s="2"/>
      <c r="B656" s="3"/>
      <c r="D656" s="1"/>
    </row>
    <row r="657" spans="1:4" ht="15.75" customHeight="1">
      <c r="A657" s="2"/>
      <c r="B657" s="3"/>
      <c r="D657" s="1"/>
    </row>
    <row r="658" spans="1:4" ht="15.75" customHeight="1">
      <c r="A658" s="2"/>
      <c r="B658" s="3"/>
      <c r="D658" s="1"/>
    </row>
    <row r="659" spans="1:4" ht="15.75" customHeight="1">
      <c r="A659" s="2"/>
      <c r="B659" s="3"/>
      <c r="D659" s="1"/>
    </row>
    <row r="660" spans="1:4" ht="15.75" customHeight="1">
      <c r="A660" s="2"/>
      <c r="B660" s="3"/>
      <c r="D660" s="1"/>
    </row>
    <row r="661" spans="1:4" ht="15.75" customHeight="1">
      <c r="A661" s="2"/>
      <c r="B661" s="3"/>
      <c r="D661" s="1"/>
    </row>
    <row r="662" spans="1:4" ht="15.75" customHeight="1">
      <c r="A662" s="2"/>
      <c r="B662" s="3"/>
      <c r="D662" s="1"/>
    </row>
    <row r="663" spans="1:4" ht="15.75" customHeight="1">
      <c r="A663" s="2"/>
      <c r="B663" s="3"/>
      <c r="D663" s="1"/>
    </row>
    <row r="664" spans="1:4" ht="15.75" customHeight="1">
      <c r="A664" s="2"/>
      <c r="B664" s="3"/>
      <c r="D664" s="1"/>
    </row>
    <row r="665" spans="1:4" ht="15.75" customHeight="1">
      <c r="A665" s="2"/>
      <c r="B665" s="3"/>
      <c r="D665" s="1"/>
    </row>
    <row r="666" spans="1:4" ht="15.75" customHeight="1">
      <c r="A666" s="2"/>
      <c r="B666" s="3"/>
      <c r="D666" s="1"/>
    </row>
    <row r="667" spans="1:4" ht="15.75" customHeight="1">
      <c r="A667" s="2"/>
      <c r="B667" s="3"/>
      <c r="D667" s="1"/>
    </row>
    <row r="668" spans="1:4" ht="15.75" customHeight="1">
      <c r="A668" s="2"/>
      <c r="B668" s="3"/>
      <c r="D668" s="1"/>
    </row>
    <row r="669" spans="1:4" ht="15.75" customHeight="1">
      <c r="A669" s="2"/>
      <c r="B669" s="3"/>
      <c r="D669" s="1"/>
    </row>
    <row r="670" spans="1:4" ht="15.75" customHeight="1">
      <c r="A670" s="2"/>
      <c r="B670" s="3"/>
      <c r="D670" s="1"/>
    </row>
    <row r="671" spans="1:4" ht="15.75" customHeight="1">
      <c r="A671" s="2"/>
      <c r="B671" s="3"/>
      <c r="D671" s="1"/>
    </row>
    <row r="672" spans="1:4" ht="15.75" customHeight="1">
      <c r="A672" s="2"/>
      <c r="B672" s="3"/>
      <c r="D672" s="1"/>
    </row>
    <row r="673" spans="1:4" ht="15.75" customHeight="1">
      <c r="A673" s="2"/>
      <c r="B673" s="3"/>
      <c r="D673" s="1"/>
    </row>
    <row r="674" spans="1:4" ht="15.75" customHeight="1">
      <c r="A674" s="2"/>
      <c r="B674" s="3"/>
      <c r="D674" s="1"/>
    </row>
    <row r="675" spans="1:4" ht="15.75" customHeight="1">
      <c r="A675" s="2"/>
      <c r="B675" s="3"/>
      <c r="D675" s="1"/>
    </row>
    <row r="676" spans="1:4" ht="15.75" customHeight="1">
      <c r="A676" s="2"/>
      <c r="B676" s="3"/>
      <c r="D676" s="1"/>
    </row>
    <row r="677" spans="1:4" ht="15.75" customHeight="1">
      <c r="A677" s="2"/>
      <c r="B677" s="3"/>
      <c r="D677" s="1"/>
    </row>
    <row r="678" spans="1:4" ht="15.75" customHeight="1">
      <c r="A678" s="2"/>
      <c r="B678" s="3"/>
      <c r="D678" s="1"/>
    </row>
    <row r="679" spans="1:4" ht="15.75" customHeight="1">
      <c r="A679" s="2"/>
      <c r="B679" s="3"/>
      <c r="D679" s="1"/>
    </row>
    <row r="680" spans="1:4" ht="15.75" customHeight="1">
      <c r="A680" s="2"/>
      <c r="B680" s="3"/>
      <c r="D680" s="1"/>
    </row>
    <row r="681" spans="1:4" ht="15.75" customHeight="1">
      <c r="A681" s="2"/>
      <c r="B681" s="3"/>
      <c r="D681" s="1"/>
    </row>
    <row r="682" spans="1:4" ht="15.75" customHeight="1">
      <c r="A682" s="2"/>
      <c r="B682" s="3"/>
      <c r="D682" s="1"/>
    </row>
    <row r="683" spans="1:4" ht="15.75" customHeight="1">
      <c r="A683" s="2"/>
      <c r="B683" s="3"/>
      <c r="D683" s="1"/>
    </row>
    <row r="684" spans="1:4" ht="15.75" customHeight="1">
      <c r="A684" s="2"/>
      <c r="B684" s="3"/>
      <c r="D684" s="1"/>
    </row>
    <row r="685" spans="1:4" ht="15.75" customHeight="1">
      <c r="A685" s="2"/>
      <c r="B685" s="3"/>
      <c r="D685" s="1"/>
    </row>
    <row r="686" spans="1:4" ht="15.75" customHeight="1">
      <c r="A686" s="2"/>
      <c r="B686" s="3"/>
      <c r="D686" s="1"/>
    </row>
    <row r="687" spans="1:4" ht="15.75" customHeight="1">
      <c r="A687" s="2"/>
      <c r="B687" s="3"/>
      <c r="D687" s="1"/>
    </row>
    <row r="688" spans="1:4" ht="15.75" customHeight="1">
      <c r="A688" s="2"/>
      <c r="B688" s="3"/>
      <c r="D688" s="1"/>
    </row>
    <row r="689" spans="1:4" ht="15.75" customHeight="1">
      <c r="A689" s="2"/>
      <c r="B689" s="3"/>
      <c r="D689" s="1"/>
    </row>
    <row r="690" spans="1:4" ht="15.75" customHeight="1">
      <c r="A690" s="2"/>
      <c r="B690" s="3"/>
      <c r="D690" s="1"/>
    </row>
    <row r="691" spans="1:4" ht="15.75" customHeight="1">
      <c r="A691" s="2"/>
      <c r="B691" s="3"/>
      <c r="D691" s="1"/>
    </row>
    <row r="692" spans="1:4" ht="15.75" customHeight="1">
      <c r="A692" s="2"/>
      <c r="B692" s="3"/>
      <c r="D692" s="1"/>
    </row>
    <row r="693" spans="1:4" ht="15.75" customHeight="1">
      <c r="A693" s="2"/>
      <c r="B693" s="3"/>
      <c r="D693" s="1"/>
    </row>
    <row r="694" spans="1:4" ht="15.75" customHeight="1">
      <c r="A694" s="2"/>
      <c r="B694" s="3"/>
      <c r="D694" s="1"/>
    </row>
    <row r="695" spans="1:4" ht="15.75" customHeight="1">
      <c r="A695" s="2"/>
      <c r="B695" s="3"/>
      <c r="D695" s="1"/>
    </row>
    <row r="696" spans="1:4" ht="15.75" customHeight="1">
      <c r="A696" s="2"/>
      <c r="B696" s="3"/>
      <c r="D696" s="1"/>
    </row>
    <row r="697" spans="1:4" ht="15.75" customHeight="1">
      <c r="A697" s="2"/>
      <c r="B697" s="3"/>
      <c r="D697" s="1"/>
    </row>
    <row r="698" spans="1:4" ht="15.75" customHeight="1">
      <c r="A698" s="2"/>
      <c r="B698" s="3"/>
      <c r="D698" s="1"/>
    </row>
    <row r="699" spans="1:4" ht="15.75" customHeight="1">
      <c r="A699" s="2"/>
      <c r="B699" s="3"/>
      <c r="D699" s="1"/>
    </row>
    <row r="700" spans="1:4" ht="15.75" customHeight="1">
      <c r="A700" s="2"/>
      <c r="B700" s="3"/>
      <c r="D700" s="1"/>
    </row>
    <row r="701" spans="1:4" ht="15.75" customHeight="1">
      <c r="A701" s="2"/>
      <c r="B701" s="3"/>
      <c r="D701" s="1"/>
    </row>
    <row r="702" spans="1:4" ht="15.75" customHeight="1">
      <c r="A702" s="2"/>
      <c r="B702" s="3"/>
      <c r="D702" s="1"/>
    </row>
    <row r="703" spans="1:4" ht="15.75" customHeight="1">
      <c r="A703" s="2"/>
      <c r="B703" s="3"/>
      <c r="D703" s="1"/>
    </row>
    <row r="704" spans="1:4" ht="15.75" customHeight="1">
      <c r="A704" s="2"/>
      <c r="B704" s="3"/>
      <c r="D704" s="1"/>
    </row>
    <row r="705" spans="1:4" ht="15.75" customHeight="1">
      <c r="A705" s="2"/>
      <c r="B705" s="3"/>
      <c r="D705" s="1"/>
    </row>
    <row r="706" spans="1:4" ht="15.75" customHeight="1">
      <c r="A706" s="2"/>
      <c r="B706" s="3"/>
      <c r="D706" s="1"/>
    </row>
    <row r="707" spans="1:4" ht="15.75" customHeight="1">
      <c r="A707" s="2"/>
      <c r="B707" s="3"/>
      <c r="D707" s="1"/>
    </row>
    <row r="708" spans="1:4" ht="15.75" customHeight="1">
      <c r="A708" s="2"/>
      <c r="B708" s="3"/>
      <c r="D708" s="1"/>
    </row>
    <row r="709" spans="1:4" ht="15.75" customHeight="1">
      <c r="A709" s="2"/>
      <c r="B709" s="3"/>
      <c r="D709" s="1"/>
    </row>
    <row r="710" spans="1:4" ht="15.75" customHeight="1">
      <c r="A710" s="2"/>
      <c r="B710" s="3"/>
      <c r="D710" s="1"/>
    </row>
    <row r="711" spans="1:4" ht="15.75" customHeight="1">
      <c r="A711" s="2"/>
      <c r="B711" s="3"/>
      <c r="D711" s="1"/>
    </row>
    <row r="712" spans="1:4" ht="15.75" customHeight="1">
      <c r="A712" s="2"/>
      <c r="B712" s="3"/>
      <c r="D712" s="1"/>
    </row>
    <row r="713" spans="1:4" ht="15.75" customHeight="1">
      <c r="A713" s="2"/>
      <c r="B713" s="3"/>
      <c r="D713" s="1"/>
    </row>
    <row r="714" spans="1:4" ht="15.75" customHeight="1">
      <c r="A714" s="2"/>
      <c r="B714" s="3"/>
      <c r="D714" s="1"/>
    </row>
    <row r="715" spans="1:4" ht="15.75" customHeight="1">
      <c r="A715" s="2"/>
      <c r="B715" s="3"/>
      <c r="D715" s="1"/>
    </row>
    <row r="716" spans="1:4" ht="15.75" customHeight="1">
      <c r="A716" s="2"/>
      <c r="B716" s="3"/>
      <c r="D716" s="1"/>
    </row>
    <row r="717" spans="1:4" ht="15.75" customHeight="1">
      <c r="A717" s="2"/>
      <c r="B717" s="3"/>
      <c r="D717" s="1"/>
    </row>
    <row r="718" spans="1:4" ht="15.75" customHeight="1">
      <c r="A718" s="2"/>
      <c r="B718" s="3"/>
      <c r="D718" s="1"/>
    </row>
    <row r="719" spans="1:4" ht="15.75" customHeight="1">
      <c r="A719" s="2"/>
      <c r="B719" s="3"/>
      <c r="D719" s="1"/>
    </row>
    <row r="720" spans="1:4" ht="15.75" customHeight="1">
      <c r="A720" s="2"/>
      <c r="B720" s="3"/>
      <c r="D720" s="1"/>
    </row>
    <row r="721" spans="1:4" ht="15.75" customHeight="1">
      <c r="A721" s="2"/>
      <c r="B721" s="3"/>
      <c r="D721" s="1"/>
    </row>
    <row r="722" spans="1:4" ht="15.75" customHeight="1">
      <c r="A722" s="2"/>
      <c r="B722" s="3"/>
      <c r="D722" s="1"/>
    </row>
    <row r="723" spans="1:4" ht="15.75" customHeight="1">
      <c r="A723" s="2"/>
      <c r="B723" s="3"/>
      <c r="D723" s="1"/>
    </row>
    <row r="724" spans="1:4" ht="15.75" customHeight="1">
      <c r="A724" s="2"/>
      <c r="B724" s="3"/>
      <c r="D724" s="1"/>
    </row>
    <row r="725" spans="1:4" ht="15.75" customHeight="1">
      <c r="A725" s="2"/>
      <c r="B725" s="3"/>
      <c r="D725" s="1"/>
    </row>
    <row r="726" spans="1:4" ht="15.75" customHeight="1">
      <c r="A726" s="2"/>
      <c r="B726" s="3"/>
      <c r="D726" s="1"/>
    </row>
    <row r="727" spans="1:4" ht="15.75" customHeight="1">
      <c r="A727" s="2"/>
      <c r="B727" s="3"/>
      <c r="D727" s="1"/>
    </row>
    <row r="728" spans="1:4" ht="15.75" customHeight="1">
      <c r="A728" s="2"/>
      <c r="B728" s="3"/>
      <c r="D728" s="1"/>
    </row>
    <row r="729" spans="1:4" ht="15.75" customHeight="1">
      <c r="A729" s="2"/>
      <c r="B729" s="3"/>
      <c r="D729" s="1"/>
    </row>
    <row r="730" spans="1:4" ht="15.75" customHeight="1">
      <c r="A730" s="2"/>
      <c r="B730" s="3"/>
      <c r="D730" s="1"/>
    </row>
    <row r="731" spans="1:4" ht="15.75" customHeight="1">
      <c r="A731" s="2"/>
      <c r="B731" s="3"/>
      <c r="D731" s="1"/>
    </row>
    <row r="732" spans="1:4" ht="15.75" customHeight="1">
      <c r="A732" s="2"/>
      <c r="B732" s="3"/>
      <c r="D732" s="1"/>
    </row>
    <row r="733" spans="1:4" ht="15.75" customHeight="1">
      <c r="A733" s="2"/>
      <c r="B733" s="3"/>
      <c r="D733" s="1"/>
    </row>
    <row r="734" spans="1:4" ht="15.75" customHeight="1">
      <c r="A734" s="2"/>
      <c r="B734" s="3"/>
      <c r="D734" s="1"/>
    </row>
    <row r="735" spans="1:4" ht="15.75" customHeight="1">
      <c r="A735" s="2"/>
      <c r="B735" s="3"/>
      <c r="D735" s="1"/>
    </row>
    <row r="736" spans="1:4" ht="15.75" customHeight="1">
      <c r="A736" s="2"/>
      <c r="B736" s="3"/>
      <c r="D736" s="1"/>
    </row>
    <row r="737" spans="1:4" ht="15.75" customHeight="1">
      <c r="A737" s="2"/>
      <c r="B737" s="3"/>
      <c r="D737" s="1"/>
    </row>
    <row r="738" spans="1:4" ht="15.75" customHeight="1">
      <c r="A738" s="2"/>
      <c r="B738" s="3"/>
      <c r="D738" s="1"/>
    </row>
    <row r="739" spans="1:4" ht="15.75" customHeight="1">
      <c r="A739" s="2"/>
      <c r="B739" s="3"/>
      <c r="D739" s="1"/>
    </row>
    <row r="740" spans="1:4" ht="15.75" customHeight="1">
      <c r="A740" s="2"/>
      <c r="B740" s="3"/>
      <c r="D740" s="1"/>
    </row>
    <row r="741" spans="1:4" ht="15.75" customHeight="1">
      <c r="A741" s="2"/>
      <c r="B741" s="3"/>
      <c r="D741" s="1"/>
    </row>
    <row r="742" spans="1:4" ht="15.75" customHeight="1">
      <c r="A742" s="2"/>
      <c r="B742" s="3"/>
      <c r="D742" s="1"/>
    </row>
    <row r="743" spans="1:4" ht="15.75" customHeight="1">
      <c r="A743" s="2"/>
      <c r="B743" s="3"/>
      <c r="D743" s="1"/>
    </row>
    <row r="744" spans="1:4" ht="15.75" customHeight="1">
      <c r="A744" s="2"/>
      <c r="B744" s="3"/>
      <c r="D744" s="1"/>
    </row>
    <row r="745" spans="1:4" ht="15.75" customHeight="1">
      <c r="A745" s="2"/>
      <c r="B745" s="3"/>
      <c r="D745" s="1"/>
    </row>
    <row r="746" spans="1:4" ht="15.75" customHeight="1">
      <c r="A746" s="2"/>
      <c r="B746" s="3"/>
      <c r="D746" s="1"/>
    </row>
    <row r="747" spans="1:4" ht="15.75" customHeight="1">
      <c r="A747" s="2"/>
      <c r="B747" s="3"/>
      <c r="D747" s="1"/>
    </row>
    <row r="748" spans="1:4" ht="15.75" customHeight="1">
      <c r="A748" s="2"/>
      <c r="B748" s="3"/>
      <c r="D748" s="1"/>
    </row>
    <row r="749" spans="1:4" ht="15.75" customHeight="1">
      <c r="A749" s="2"/>
      <c r="B749" s="3"/>
      <c r="D749" s="1"/>
    </row>
    <row r="750" spans="1:4" ht="15.75" customHeight="1">
      <c r="A750" s="2"/>
      <c r="B750" s="3"/>
      <c r="D750" s="1"/>
    </row>
    <row r="751" spans="1:4" ht="15.75" customHeight="1">
      <c r="A751" s="2"/>
      <c r="B751" s="3"/>
      <c r="D751" s="1"/>
    </row>
    <row r="752" spans="1:4" ht="15.75" customHeight="1">
      <c r="A752" s="2"/>
      <c r="B752" s="3"/>
      <c r="D752" s="1"/>
    </row>
    <row r="753" spans="1:4" ht="15.75" customHeight="1">
      <c r="A753" s="2"/>
      <c r="B753" s="3"/>
      <c r="D753" s="1"/>
    </row>
    <row r="754" spans="1:4" ht="15.75" customHeight="1">
      <c r="A754" s="2"/>
      <c r="B754" s="3"/>
      <c r="D754" s="1"/>
    </row>
    <row r="755" spans="1:4" ht="15.75" customHeight="1">
      <c r="A755" s="2"/>
      <c r="B755" s="3"/>
      <c r="D755" s="1"/>
    </row>
    <row r="756" spans="1:4" ht="15.75" customHeight="1">
      <c r="A756" s="2"/>
      <c r="B756" s="3"/>
      <c r="D756" s="1"/>
    </row>
    <row r="757" spans="1:4" ht="15.75" customHeight="1">
      <c r="A757" s="2"/>
      <c r="B757" s="3"/>
      <c r="D757" s="1"/>
    </row>
    <row r="758" spans="1:4" ht="15.75" customHeight="1">
      <c r="A758" s="2"/>
      <c r="B758" s="3"/>
      <c r="D758" s="1"/>
    </row>
    <row r="759" spans="1:4" ht="15.75" customHeight="1">
      <c r="A759" s="2"/>
      <c r="B759" s="3"/>
      <c r="D759" s="1"/>
    </row>
    <row r="760" spans="1:4" ht="15.75" customHeight="1">
      <c r="A760" s="2"/>
      <c r="B760" s="3"/>
      <c r="D760" s="1"/>
    </row>
    <row r="761" spans="1:4" ht="15.75" customHeight="1">
      <c r="A761" s="2"/>
      <c r="B761" s="3"/>
      <c r="D761" s="1"/>
    </row>
    <row r="762" spans="1:4" ht="15.75" customHeight="1">
      <c r="A762" s="2"/>
      <c r="B762" s="3"/>
      <c r="D762" s="1"/>
    </row>
    <row r="763" spans="1:4" ht="15.75" customHeight="1">
      <c r="A763" s="2"/>
      <c r="B763" s="3"/>
      <c r="D763" s="1"/>
    </row>
    <row r="764" spans="1:4" ht="15.75" customHeight="1">
      <c r="A764" s="2"/>
      <c r="B764" s="3"/>
      <c r="D764" s="1"/>
    </row>
    <row r="765" spans="1:4" ht="15.75" customHeight="1">
      <c r="A765" s="2"/>
      <c r="B765" s="3"/>
      <c r="D765" s="1"/>
    </row>
    <row r="766" spans="1:4" ht="15.75" customHeight="1">
      <c r="A766" s="2"/>
      <c r="B766" s="3"/>
      <c r="D766" s="1"/>
    </row>
    <row r="767" spans="1:4" ht="15.75" customHeight="1">
      <c r="A767" s="2"/>
      <c r="B767" s="3"/>
      <c r="D767" s="1"/>
    </row>
    <row r="768" spans="1:4" ht="15.75" customHeight="1">
      <c r="A768" s="2"/>
      <c r="B768" s="3"/>
      <c r="D768" s="1"/>
    </row>
    <row r="769" spans="1:4" ht="15.75" customHeight="1">
      <c r="A769" s="2"/>
      <c r="B769" s="3"/>
      <c r="D769" s="1"/>
    </row>
    <row r="770" spans="1:4" ht="15.75" customHeight="1">
      <c r="A770" s="2"/>
      <c r="B770" s="3"/>
      <c r="D770" s="1"/>
    </row>
    <row r="771" spans="1:4" ht="15.75" customHeight="1">
      <c r="A771" s="2"/>
      <c r="B771" s="3"/>
      <c r="D771" s="1"/>
    </row>
    <row r="772" spans="1:4" ht="15.75" customHeight="1">
      <c r="A772" s="2"/>
      <c r="B772" s="3"/>
      <c r="D772" s="1"/>
    </row>
    <row r="773" spans="1:4" ht="15.75" customHeight="1">
      <c r="A773" s="2"/>
      <c r="B773" s="3"/>
      <c r="D773" s="1"/>
    </row>
    <row r="774" spans="1:4" ht="15.75" customHeight="1">
      <c r="A774" s="2"/>
      <c r="B774" s="3"/>
      <c r="D774" s="1"/>
    </row>
    <row r="775" spans="1:4" ht="15.75" customHeight="1">
      <c r="A775" s="2"/>
      <c r="B775" s="3"/>
      <c r="D775" s="1"/>
    </row>
    <row r="776" spans="1:4" ht="15.75" customHeight="1">
      <c r="A776" s="2"/>
      <c r="B776" s="3"/>
      <c r="D776" s="1"/>
    </row>
    <row r="777" spans="1:4" ht="15.75" customHeight="1">
      <c r="A777" s="2"/>
      <c r="B777" s="3"/>
      <c r="D777" s="1"/>
    </row>
    <row r="778" spans="1:4" ht="15.75" customHeight="1">
      <c r="A778" s="2"/>
      <c r="B778" s="3"/>
      <c r="D778" s="1"/>
    </row>
    <row r="779" spans="1:4" ht="15.75" customHeight="1">
      <c r="A779" s="2"/>
      <c r="B779" s="3"/>
      <c r="D779" s="1"/>
    </row>
    <row r="780" spans="1:4" ht="15.75" customHeight="1">
      <c r="A780" s="2"/>
      <c r="B780" s="3"/>
      <c r="D780" s="1"/>
    </row>
    <row r="781" spans="1:4" ht="15.75" customHeight="1">
      <c r="A781" s="2"/>
      <c r="B781" s="3"/>
      <c r="D781" s="1"/>
    </row>
    <row r="782" spans="1:4" ht="15.75" customHeight="1">
      <c r="A782" s="2"/>
      <c r="B782" s="3"/>
      <c r="D782" s="1"/>
    </row>
    <row r="783" spans="1:4" ht="15.75" customHeight="1">
      <c r="A783" s="2"/>
      <c r="B783" s="3"/>
      <c r="D783" s="1"/>
    </row>
    <row r="784" spans="1:4" ht="15.75" customHeight="1">
      <c r="A784" s="2"/>
      <c r="B784" s="3"/>
      <c r="D784" s="1"/>
    </row>
    <row r="785" spans="1:4" ht="15.75" customHeight="1">
      <c r="A785" s="2"/>
      <c r="B785" s="3"/>
      <c r="D785" s="1"/>
    </row>
    <row r="786" spans="1:4" ht="15.75" customHeight="1">
      <c r="A786" s="2"/>
      <c r="B786" s="3"/>
      <c r="D786" s="1"/>
    </row>
    <row r="787" spans="1:4" ht="15.75" customHeight="1">
      <c r="A787" s="2"/>
      <c r="B787" s="3"/>
      <c r="D787" s="1"/>
    </row>
    <row r="788" spans="1:4" ht="15.75" customHeight="1">
      <c r="A788" s="2"/>
      <c r="B788" s="3"/>
      <c r="D788" s="1"/>
    </row>
    <row r="789" spans="1:4" ht="15.75" customHeight="1">
      <c r="A789" s="2"/>
      <c r="B789" s="3"/>
      <c r="D789" s="1"/>
    </row>
    <row r="790" spans="1:4" ht="15.75" customHeight="1">
      <c r="A790" s="2"/>
      <c r="B790" s="3"/>
      <c r="D790" s="1"/>
    </row>
    <row r="791" spans="1:4" ht="15.75" customHeight="1">
      <c r="A791" s="2"/>
      <c r="B791" s="3"/>
      <c r="D791" s="1"/>
    </row>
    <row r="792" spans="1:4" ht="15.75" customHeight="1">
      <c r="A792" s="2"/>
      <c r="B792" s="3"/>
      <c r="D792" s="1"/>
    </row>
    <row r="793" spans="1:4" ht="15.75" customHeight="1">
      <c r="A793" s="2"/>
      <c r="B793" s="3"/>
      <c r="D793" s="1"/>
    </row>
    <row r="794" spans="1:4" ht="15.75" customHeight="1">
      <c r="A794" s="2"/>
      <c r="B794" s="3"/>
      <c r="D794" s="1"/>
    </row>
    <row r="795" spans="1:4" ht="15.75" customHeight="1">
      <c r="A795" s="2"/>
      <c r="B795" s="3"/>
      <c r="D795" s="1"/>
    </row>
    <row r="796" spans="1:4" ht="15.75" customHeight="1">
      <c r="A796" s="2"/>
      <c r="B796" s="3"/>
      <c r="D796" s="1"/>
    </row>
    <row r="797" spans="1:4" ht="15.75" customHeight="1">
      <c r="A797" s="2"/>
      <c r="B797" s="3"/>
      <c r="D797" s="1"/>
    </row>
    <row r="798" spans="1:4" ht="15.75" customHeight="1">
      <c r="A798" s="2"/>
      <c r="B798" s="3"/>
      <c r="D798" s="1"/>
    </row>
    <row r="799" spans="1:4" ht="15.75" customHeight="1">
      <c r="A799" s="2"/>
      <c r="B799" s="3"/>
      <c r="D799" s="1"/>
    </row>
    <row r="800" spans="1:4" ht="15.75" customHeight="1">
      <c r="A800" s="2"/>
      <c r="B800" s="3"/>
      <c r="D800" s="1"/>
    </row>
    <row r="801" spans="1:4" ht="15.75" customHeight="1">
      <c r="A801" s="2"/>
      <c r="B801" s="3"/>
      <c r="D801" s="1"/>
    </row>
    <row r="802" spans="1:4" ht="15.75" customHeight="1">
      <c r="A802" s="2"/>
      <c r="B802" s="3"/>
      <c r="D802" s="1"/>
    </row>
    <row r="803" spans="1:4" ht="15.75" customHeight="1">
      <c r="A803" s="2"/>
      <c r="B803" s="3"/>
      <c r="D803" s="1"/>
    </row>
    <row r="804" spans="1:4" ht="15.75" customHeight="1">
      <c r="A804" s="2"/>
      <c r="B804" s="3"/>
      <c r="D804" s="1"/>
    </row>
    <row r="805" spans="1:4" ht="15.75" customHeight="1">
      <c r="A805" s="2"/>
      <c r="B805" s="3"/>
      <c r="D805" s="1"/>
    </row>
    <row r="806" spans="1:4" ht="15.75" customHeight="1">
      <c r="A806" s="2"/>
      <c r="B806" s="3"/>
      <c r="D806" s="1"/>
    </row>
    <row r="807" spans="1:4" ht="15.75" customHeight="1">
      <c r="A807" s="2"/>
      <c r="B807" s="3"/>
      <c r="D807" s="1"/>
    </row>
    <row r="808" spans="1:4" ht="15.75" customHeight="1">
      <c r="A808" s="2"/>
      <c r="B808" s="3"/>
      <c r="D808" s="1"/>
    </row>
    <row r="809" spans="1:4" ht="15.75" customHeight="1">
      <c r="A809" s="2"/>
      <c r="B809" s="3"/>
      <c r="D809" s="1"/>
    </row>
    <row r="810" spans="1:4" ht="15.75" customHeight="1">
      <c r="A810" s="2"/>
      <c r="B810" s="3"/>
      <c r="D810" s="1"/>
    </row>
    <row r="811" spans="1:4" ht="15.75" customHeight="1">
      <c r="A811" s="2"/>
      <c r="B811" s="3"/>
      <c r="D811" s="1"/>
    </row>
    <row r="812" spans="1:4" ht="15.75" customHeight="1">
      <c r="A812" s="2"/>
      <c r="B812" s="3"/>
      <c r="D812" s="1"/>
    </row>
    <row r="813" spans="1:4" ht="15.75" customHeight="1">
      <c r="A813" s="2"/>
      <c r="B813" s="3"/>
      <c r="D813" s="1"/>
    </row>
    <row r="814" spans="1:4" ht="15.75" customHeight="1">
      <c r="A814" s="2"/>
      <c r="B814" s="3"/>
      <c r="D814" s="1"/>
    </row>
    <row r="815" spans="1:4" ht="15.75" customHeight="1">
      <c r="A815" s="2"/>
      <c r="B815" s="3"/>
      <c r="D815" s="1"/>
    </row>
    <row r="816" spans="1:4" ht="15.75" customHeight="1">
      <c r="A816" s="2"/>
      <c r="B816" s="3"/>
      <c r="D816" s="1"/>
    </row>
    <row r="817" spans="1:4" ht="15.75" customHeight="1">
      <c r="A817" s="2"/>
      <c r="B817" s="3"/>
      <c r="D817" s="1"/>
    </row>
    <row r="818" spans="1:4" ht="15.75" customHeight="1">
      <c r="A818" s="2"/>
      <c r="B818" s="3"/>
      <c r="D818" s="1"/>
    </row>
    <row r="819" spans="1:4" ht="15.75" customHeight="1">
      <c r="A819" s="2"/>
      <c r="B819" s="3"/>
      <c r="D819" s="1"/>
    </row>
    <row r="820" spans="1:4" ht="15.75" customHeight="1">
      <c r="A820" s="2"/>
      <c r="B820" s="3"/>
      <c r="D820" s="1"/>
    </row>
    <row r="821" spans="1:4" ht="15.75" customHeight="1">
      <c r="A821" s="2"/>
      <c r="B821" s="3"/>
      <c r="D821" s="1"/>
    </row>
    <row r="822" spans="1:4" ht="15.75" customHeight="1">
      <c r="A822" s="2"/>
      <c r="B822" s="3"/>
      <c r="D822" s="1"/>
    </row>
    <row r="823" spans="1:4" ht="15.75" customHeight="1">
      <c r="A823" s="2"/>
      <c r="B823" s="3"/>
      <c r="D823" s="1"/>
    </row>
    <row r="824" spans="1:4" ht="15.75" customHeight="1">
      <c r="A824" s="2"/>
      <c r="B824" s="3"/>
      <c r="D824" s="1"/>
    </row>
    <row r="825" spans="1:4" ht="15.75" customHeight="1">
      <c r="A825" s="2"/>
      <c r="B825" s="3"/>
      <c r="D825" s="1"/>
    </row>
    <row r="826" spans="1:4" ht="15.75" customHeight="1">
      <c r="A826" s="2"/>
      <c r="B826" s="3"/>
      <c r="D826" s="1"/>
    </row>
    <row r="827" spans="1:4" ht="15.75" customHeight="1">
      <c r="A827" s="2"/>
      <c r="B827" s="3"/>
      <c r="D827" s="1"/>
    </row>
    <row r="828" spans="1:4" ht="15.75" customHeight="1">
      <c r="A828" s="2"/>
      <c r="B828" s="3"/>
      <c r="D828" s="1"/>
    </row>
    <row r="829" spans="1:4" ht="15.75" customHeight="1">
      <c r="A829" s="2"/>
      <c r="B829" s="3"/>
      <c r="D829" s="1"/>
    </row>
    <row r="830" spans="1:4" ht="15.75" customHeight="1">
      <c r="A830" s="2"/>
      <c r="B830" s="3"/>
      <c r="D830" s="1"/>
    </row>
    <row r="831" spans="1:4" ht="15.75" customHeight="1">
      <c r="A831" s="2"/>
      <c r="B831" s="3"/>
      <c r="D831" s="1"/>
    </row>
    <row r="832" spans="1:4" ht="15.75" customHeight="1">
      <c r="A832" s="2"/>
      <c r="B832" s="3"/>
      <c r="D832" s="1"/>
    </row>
    <row r="833" spans="1:4" ht="15.75" customHeight="1">
      <c r="A833" s="2"/>
      <c r="B833" s="3"/>
      <c r="D833" s="1"/>
    </row>
    <row r="834" spans="1:4" ht="15.75" customHeight="1">
      <c r="A834" s="2"/>
      <c r="B834" s="3"/>
      <c r="D834" s="1"/>
    </row>
    <row r="835" spans="1:4" ht="15.75" customHeight="1">
      <c r="A835" s="2"/>
      <c r="B835" s="3"/>
      <c r="D835" s="1"/>
    </row>
    <row r="836" spans="1:4" ht="15.75" customHeight="1">
      <c r="A836" s="2"/>
      <c r="B836" s="3"/>
      <c r="D836" s="1"/>
    </row>
    <row r="837" spans="1:4" ht="15.75" customHeight="1">
      <c r="A837" s="2"/>
      <c r="B837" s="3"/>
      <c r="D837" s="1"/>
    </row>
    <row r="838" spans="1:4" ht="15.75" customHeight="1">
      <c r="A838" s="2"/>
      <c r="B838" s="3"/>
      <c r="D838" s="1"/>
    </row>
    <row r="839" spans="1:4" ht="15.75" customHeight="1">
      <c r="A839" s="2"/>
      <c r="B839" s="3"/>
      <c r="D839" s="1"/>
    </row>
    <row r="840" spans="1:4" ht="15.75" customHeight="1">
      <c r="A840" s="2"/>
      <c r="B840" s="3"/>
      <c r="D840" s="1"/>
    </row>
    <row r="841" spans="1:4" ht="15.75" customHeight="1">
      <c r="A841" s="2"/>
      <c r="B841" s="3"/>
      <c r="D841" s="1"/>
    </row>
    <row r="842" spans="1:4" ht="15.75" customHeight="1">
      <c r="A842" s="2"/>
      <c r="B842" s="3"/>
      <c r="D842" s="1"/>
    </row>
    <row r="843" spans="1:4" ht="15.75" customHeight="1">
      <c r="A843" s="2"/>
      <c r="B843" s="3"/>
      <c r="D843" s="1"/>
    </row>
    <row r="844" spans="1:4" ht="15.75" customHeight="1">
      <c r="A844" s="2"/>
      <c r="B844" s="3"/>
      <c r="D844" s="1"/>
    </row>
    <row r="845" spans="1:4" ht="15.75" customHeight="1">
      <c r="A845" s="2"/>
      <c r="B845" s="3"/>
      <c r="D845" s="1"/>
    </row>
    <row r="846" spans="1:4" ht="15.75" customHeight="1">
      <c r="A846" s="2"/>
      <c r="B846" s="3"/>
      <c r="D846" s="1"/>
    </row>
    <row r="847" spans="1:4" ht="15.75" customHeight="1">
      <c r="A847" s="2"/>
      <c r="B847" s="3"/>
      <c r="D847" s="1"/>
    </row>
    <row r="848" spans="1:4" ht="15.75" customHeight="1">
      <c r="A848" s="2"/>
      <c r="B848" s="3"/>
      <c r="D848" s="1"/>
    </row>
    <row r="849" spans="1:4" ht="15.75" customHeight="1">
      <c r="A849" s="2"/>
      <c r="B849" s="3"/>
      <c r="D849" s="1"/>
    </row>
    <row r="850" spans="1:4" ht="15.75" customHeight="1">
      <c r="A850" s="2"/>
      <c r="B850" s="3"/>
      <c r="D850" s="1"/>
    </row>
    <row r="851" spans="1:4" ht="15.75" customHeight="1">
      <c r="A851" s="2"/>
      <c r="B851" s="3"/>
      <c r="D851" s="1"/>
    </row>
    <row r="852" spans="1:4" ht="15.75" customHeight="1">
      <c r="A852" s="2"/>
      <c r="B852" s="3"/>
      <c r="D852" s="1"/>
    </row>
    <row r="853" spans="1:4" ht="15.75" customHeight="1">
      <c r="A853" s="2"/>
      <c r="B853" s="3"/>
      <c r="D853" s="1"/>
    </row>
    <row r="854" spans="1:4" ht="15.75" customHeight="1">
      <c r="A854" s="2"/>
      <c r="B854" s="3"/>
      <c r="D854" s="1"/>
    </row>
    <row r="855" spans="1:4" ht="15.75" customHeight="1">
      <c r="A855" s="2"/>
      <c r="B855" s="3"/>
      <c r="D855" s="1"/>
    </row>
    <row r="856" spans="1:4" ht="15.75" customHeight="1">
      <c r="A856" s="2"/>
      <c r="B856" s="3"/>
      <c r="D856" s="1"/>
    </row>
    <row r="857" spans="1:4" ht="15.75" customHeight="1">
      <c r="A857" s="2"/>
      <c r="B857" s="3"/>
      <c r="D857" s="1"/>
    </row>
    <row r="858" spans="1:4" ht="15.75" customHeight="1">
      <c r="A858" s="2"/>
      <c r="B858" s="3"/>
      <c r="D858" s="1"/>
    </row>
    <row r="859" spans="1:4" ht="15.75" customHeight="1">
      <c r="A859" s="2"/>
      <c r="B859" s="3"/>
      <c r="D859" s="1"/>
    </row>
    <row r="860" spans="1:4" ht="15.75" customHeight="1">
      <c r="A860" s="2"/>
      <c r="B860" s="3"/>
      <c r="D860" s="1"/>
    </row>
    <row r="861" spans="1:4" ht="15.75" customHeight="1">
      <c r="A861" s="2"/>
      <c r="B861" s="3"/>
      <c r="D861" s="1"/>
    </row>
    <row r="862" spans="1:4" ht="15.75" customHeight="1">
      <c r="A862" s="2"/>
      <c r="B862" s="3"/>
      <c r="D862" s="1"/>
    </row>
    <row r="863" spans="1:4" ht="15.75" customHeight="1">
      <c r="A863" s="2"/>
      <c r="B863" s="3"/>
      <c r="D863" s="1"/>
    </row>
    <row r="864" spans="1:4" ht="15.75" customHeight="1">
      <c r="A864" s="2"/>
      <c r="B864" s="3"/>
      <c r="D864" s="1"/>
    </row>
    <row r="865" spans="1:4" ht="15.75" customHeight="1">
      <c r="A865" s="2"/>
      <c r="B865" s="3"/>
      <c r="D865" s="1"/>
    </row>
    <row r="866" spans="1:4" ht="15.75" customHeight="1">
      <c r="A866" s="2"/>
      <c r="B866" s="3"/>
      <c r="D866" s="1"/>
    </row>
    <row r="867" spans="1:4" ht="15.75" customHeight="1">
      <c r="A867" s="2"/>
      <c r="B867" s="3"/>
      <c r="D867" s="1"/>
    </row>
    <row r="868" spans="1:4" ht="15.75" customHeight="1">
      <c r="A868" s="2"/>
      <c r="B868" s="3"/>
      <c r="D868" s="1"/>
    </row>
    <row r="869" spans="1:4" ht="15.75" customHeight="1">
      <c r="A869" s="2"/>
      <c r="B869" s="3"/>
      <c r="D869" s="1"/>
    </row>
    <row r="870" spans="1:4" ht="15.75" customHeight="1">
      <c r="A870" s="2"/>
      <c r="B870" s="3"/>
      <c r="D870" s="1"/>
    </row>
    <row r="871" spans="1:4" ht="15.75" customHeight="1">
      <c r="A871" s="2"/>
      <c r="B871" s="3"/>
      <c r="D871" s="1"/>
    </row>
    <row r="872" spans="1:4" ht="15.75" customHeight="1">
      <c r="A872" s="2"/>
      <c r="B872" s="3"/>
      <c r="D872" s="1"/>
    </row>
    <row r="873" spans="1:4" ht="15.75" customHeight="1">
      <c r="A873" s="2"/>
      <c r="B873" s="3"/>
      <c r="D873" s="1"/>
    </row>
    <row r="874" spans="1:4" ht="15.75" customHeight="1">
      <c r="A874" s="2"/>
      <c r="B874" s="3"/>
      <c r="D874" s="1"/>
    </row>
    <row r="875" spans="1:4" ht="15.75" customHeight="1">
      <c r="A875" s="2"/>
      <c r="B875" s="3"/>
      <c r="D875" s="1"/>
    </row>
    <row r="876" spans="1:4" ht="15.75" customHeight="1">
      <c r="A876" s="2"/>
      <c r="B876" s="3"/>
      <c r="D876" s="1"/>
    </row>
    <row r="877" spans="1:4" ht="15.75" customHeight="1">
      <c r="A877" s="2"/>
      <c r="B877" s="3"/>
      <c r="D877" s="1"/>
    </row>
    <row r="878" spans="1:4" ht="15.75" customHeight="1">
      <c r="A878" s="2"/>
      <c r="B878" s="3"/>
      <c r="D878" s="1"/>
    </row>
    <row r="879" spans="1:4" ht="15.75" customHeight="1">
      <c r="A879" s="2"/>
      <c r="B879" s="3"/>
      <c r="D879" s="1"/>
    </row>
    <row r="880" spans="1:4" ht="15.75" customHeight="1">
      <c r="A880" s="2"/>
      <c r="B880" s="3"/>
      <c r="D880" s="1"/>
    </row>
    <row r="881" spans="1:4" ht="15.75" customHeight="1">
      <c r="A881" s="2"/>
      <c r="B881" s="3"/>
      <c r="D881" s="1"/>
    </row>
    <row r="882" spans="1:4" ht="15.75" customHeight="1">
      <c r="A882" s="2"/>
      <c r="B882" s="3"/>
      <c r="D882" s="1"/>
    </row>
    <row r="883" spans="1:4" ht="15.75" customHeight="1">
      <c r="A883" s="2"/>
      <c r="B883" s="3"/>
      <c r="D883" s="1"/>
    </row>
    <row r="884" spans="1:4" ht="15.75" customHeight="1">
      <c r="A884" s="2"/>
      <c r="B884" s="3"/>
      <c r="D884" s="1"/>
    </row>
    <row r="885" spans="1:4" ht="15.75" customHeight="1">
      <c r="A885" s="2"/>
      <c r="B885" s="3"/>
      <c r="D885" s="1"/>
    </row>
    <row r="886" spans="1:4" ht="15.75" customHeight="1">
      <c r="A886" s="2"/>
      <c r="B886" s="3"/>
      <c r="D886" s="1"/>
    </row>
    <row r="887" spans="1:4" ht="15.75" customHeight="1">
      <c r="A887" s="2"/>
      <c r="B887" s="3"/>
      <c r="D887" s="1"/>
    </row>
    <row r="888" spans="1:4" ht="15.75" customHeight="1">
      <c r="A888" s="2"/>
      <c r="B888" s="3"/>
      <c r="D888" s="1"/>
    </row>
    <row r="889" spans="1:4" ht="15.75" customHeight="1">
      <c r="A889" s="2"/>
      <c r="B889" s="3"/>
      <c r="D889" s="1"/>
    </row>
    <row r="890" spans="1:4" ht="15.75" customHeight="1">
      <c r="A890" s="2"/>
      <c r="B890" s="3"/>
      <c r="D890" s="1"/>
    </row>
    <row r="891" spans="1:4" ht="15.75" customHeight="1">
      <c r="A891" s="2"/>
      <c r="B891" s="3"/>
      <c r="D891" s="1"/>
    </row>
    <row r="892" spans="1:4" ht="15.75" customHeight="1">
      <c r="A892" s="2"/>
      <c r="B892" s="3"/>
      <c r="D892" s="1"/>
    </row>
    <row r="893" spans="1:4" ht="15.75" customHeight="1">
      <c r="A893" s="2"/>
      <c r="B893" s="3"/>
      <c r="D893" s="1"/>
    </row>
    <row r="894" spans="1:4" ht="15.75" customHeight="1">
      <c r="A894" s="2"/>
      <c r="B894" s="3"/>
      <c r="D894" s="1"/>
    </row>
    <row r="895" spans="1:4" ht="15.75" customHeight="1">
      <c r="A895" s="2"/>
      <c r="B895" s="3"/>
      <c r="D895" s="1"/>
    </row>
    <row r="896" spans="1:4" ht="15.75" customHeight="1">
      <c r="A896" s="2"/>
      <c r="B896" s="3"/>
      <c r="D896" s="1"/>
    </row>
    <row r="897" spans="1:4" ht="15.75" customHeight="1">
      <c r="A897" s="2"/>
      <c r="B897" s="3"/>
      <c r="D897" s="1"/>
    </row>
    <row r="898" spans="1:4" ht="15.75" customHeight="1">
      <c r="A898" s="2"/>
      <c r="B898" s="3"/>
      <c r="D898" s="1"/>
    </row>
    <row r="899" spans="1:4" ht="15.75" customHeight="1">
      <c r="A899" s="2"/>
      <c r="B899" s="3"/>
      <c r="D899" s="1"/>
    </row>
    <row r="900" spans="1:4" ht="15.75" customHeight="1">
      <c r="A900" s="2"/>
      <c r="B900" s="3"/>
      <c r="D900" s="1"/>
    </row>
    <row r="901" spans="1:4" ht="15.75" customHeight="1">
      <c r="A901" s="2"/>
      <c r="B901" s="3"/>
      <c r="D901" s="1"/>
    </row>
    <row r="902" spans="1:4" ht="15.75" customHeight="1">
      <c r="A902" s="2"/>
      <c r="B902" s="3"/>
      <c r="D902" s="1"/>
    </row>
    <row r="903" spans="1:4" ht="15.75" customHeight="1">
      <c r="A903" s="2"/>
      <c r="B903" s="3"/>
      <c r="D903" s="1"/>
    </row>
    <row r="904" spans="1:4" ht="15.75" customHeight="1">
      <c r="A904" s="2"/>
      <c r="B904" s="3"/>
      <c r="D904" s="1"/>
    </row>
    <row r="905" spans="1:4" ht="15.75" customHeight="1">
      <c r="A905" s="2"/>
      <c r="B905" s="3"/>
      <c r="D905" s="1"/>
    </row>
    <row r="906" spans="1:4" ht="15.75" customHeight="1">
      <c r="A906" s="2"/>
      <c r="B906" s="3"/>
      <c r="D906" s="1"/>
    </row>
    <row r="907" spans="1:4" ht="15.75" customHeight="1">
      <c r="A907" s="2"/>
      <c r="B907" s="3"/>
      <c r="D907" s="1"/>
    </row>
    <row r="908" spans="1:4" ht="15.75" customHeight="1">
      <c r="A908" s="2"/>
      <c r="B908" s="3"/>
      <c r="D908" s="1"/>
    </row>
    <row r="909" spans="1:4" ht="15.75" customHeight="1">
      <c r="A909" s="2"/>
      <c r="B909" s="3"/>
      <c r="D909" s="1"/>
    </row>
    <row r="910" spans="1:4" ht="15.75" customHeight="1">
      <c r="A910" s="2"/>
      <c r="B910" s="3"/>
      <c r="D910" s="1"/>
    </row>
    <row r="911" spans="1:4" ht="15.75" customHeight="1">
      <c r="A911" s="2"/>
      <c r="B911" s="3"/>
      <c r="D911" s="1"/>
    </row>
    <row r="912" spans="1:4" ht="15.75" customHeight="1">
      <c r="A912" s="2"/>
      <c r="B912" s="3"/>
      <c r="D912" s="1"/>
    </row>
    <row r="913" spans="1:4" ht="15.75" customHeight="1">
      <c r="A913" s="2"/>
      <c r="B913" s="3"/>
      <c r="D913" s="1"/>
    </row>
    <row r="914" spans="1:4" ht="15.75" customHeight="1">
      <c r="A914" s="2"/>
      <c r="B914" s="3"/>
      <c r="D914" s="1"/>
    </row>
    <row r="915" spans="1:4" ht="15.75" customHeight="1">
      <c r="A915" s="2"/>
      <c r="B915" s="3"/>
      <c r="D915" s="1"/>
    </row>
    <row r="916" spans="1:4" ht="15.75" customHeight="1">
      <c r="A916" s="2"/>
      <c r="B916" s="3"/>
      <c r="D916" s="1"/>
    </row>
    <row r="917" spans="1:4" ht="15.75" customHeight="1">
      <c r="A917" s="2"/>
      <c r="B917" s="3"/>
      <c r="D917" s="1"/>
    </row>
    <row r="918" spans="1:4" ht="15.75" customHeight="1">
      <c r="A918" s="2"/>
      <c r="B918" s="3"/>
      <c r="D918" s="1"/>
    </row>
    <row r="919" spans="1:4" ht="15.75" customHeight="1">
      <c r="A919" s="2"/>
      <c r="B919" s="3"/>
      <c r="D919" s="1"/>
    </row>
    <row r="920" spans="1:4" ht="15.75" customHeight="1">
      <c r="A920" s="2"/>
      <c r="B920" s="3"/>
      <c r="D920" s="1"/>
    </row>
    <row r="921" spans="1:4" ht="15.75" customHeight="1">
      <c r="A921" s="2"/>
      <c r="B921" s="3"/>
      <c r="D921" s="1"/>
    </row>
    <row r="922" spans="1:4" ht="15.75" customHeight="1">
      <c r="A922" s="2"/>
      <c r="B922" s="3"/>
      <c r="D922" s="1"/>
    </row>
    <row r="923" spans="1:4" ht="15.75" customHeight="1">
      <c r="A923" s="2"/>
      <c r="B923" s="3"/>
      <c r="D923" s="1"/>
    </row>
    <row r="924" spans="1:4" ht="15.75" customHeight="1">
      <c r="A924" s="2"/>
      <c r="B924" s="3"/>
      <c r="D924" s="1"/>
    </row>
    <row r="925" spans="1:4" ht="15.75" customHeight="1">
      <c r="A925" s="2"/>
      <c r="B925" s="3"/>
      <c r="D925" s="1"/>
    </row>
    <row r="926" spans="1:4" ht="15.75" customHeight="1">
      <c r="A926" s="2"/>
      <c r="B926" s="3"/>
      <c r="D926" s="1"/>
    </row>
    <row r="927" spans="1:4" ht="15.75" customHeight="1">
      <c r="A927" s="2"/>
      <c r="B927" s="3"/>
      <c r="D927" s="1"/>
    </row>
    <row r="928" spans="1:4" ht="15.75" customHeight="1">
      <c r="A928" s="2"/>
      <c r="B928" s="3"/>
      <c r="D928" s="1"/>
    </row>
    <row r="929" spans="1:4" ht="15.75" customHeight="1">
      <c r="A929" s="2"/>
      <c r="B929" s="3"/>
      <c r="D929" s="1"/>
    </row>
    <row r="930" spans="1:4" ht="15.75" customHeight="1">
      <c r="A930" s="2"/>
      <c r="B930" s="3"/>
      <c r="D930" s="1"/>
    </row>
    <row r="931" spans="1:4" ht="15.75" customHeight="1">
      <c r="A931" s="2"/>
      <c r="B931" s="3"/>
      <c r="D931" s="1"/>
    </row>
    <row r="932" spans="1:4" ht="15.75" customHeight="1">
      <c r="A932" s="2"/>
      <c r="B932" s="3"/>
      <c r="D932" s="1"/>
    </row>
    <row r="933" spans="1:4" ht="15.75" customHeight="1">
      <c r="A933" s="2"/>
      <c r="B933" s="3"/>
      <c r="D933" s="1"/>
    </row>
    <row r="934" spans="1:4" ht="15.75" customHeight="1">
      <c r="A934" s="2"/>
      <c r="B934" s="3"/>
      <c r="D934" s="1"/>
    </row>
    <row r="935" spans="1:4" ht="15.75" customHeight="1">
      <c r="A935" s="2"/>
      <c r="B935" s="3"/>
      <c r="D935" s="1"/>
    </row>
    <row r="936" spans="1:4" ht="15.75" customHeight="1">
      <c r="A936" s="2"/>
      <c r="B936" s="3"/>
      <c r="D936" s="1"/>
    </row>
    <row r="937" spans="1:4" ht="15.75" customHeight="1">
      <c r="A937" s="2"/>
      <c r="B937" s="3"/>
      <c r="D937" s="1"/>
    </row>
    <row r="938" spans="1:4" ht="15.75" customHeight="1">
      <c r="A938" s="2"/>
      <c r="B938" s="3"/>
      <c r="D938" s="1"/>
    </row>
    <row r="939" spans="1:4" ht="15.75" customHeight="1">
      <c r="A939" s="2"/>
      <c r="B939" s="3"/>
      <c r="D939" s="1"/>
    </row>
    <row r="940" spans="1:4" ht="15.75" customHeight="1">
      <c r="A940" s="2"/>
      <c r="B940" s="3"/>
      <c r="D940" s="1"/>
    </row>
    <row r="941" spans="1:4" ht="15.75" customHeight="1">
      <c r="A941" s="2"/>
      <c r="B941" s="3"/>
      <c r="D941" s="1"/>
    </row>
    <row r="942" spans="1:4" ht="15.75" customHeight="1">
      <c r="A942" s="2"/>
      <c r="B942" s="3"/>
      <c r="D942" s="1"/>
    </row>
    <row r="943" spans="1:4" ht="15.75" customHeight="1">
      <c r="A943" s="2"/>
      <c r="B943" s="3"/>
      <c r="D943" s="1"/>
    </row>
    <row r="944" spans="1:4" ht="15.75" customHeight="1">
      <c r="A944" s="2"/>
      <c r="B944" s="3"/>
      <c r="D944" s="1"/>
    </row>
    <row r="945" spans="1:4" ht="15.75" customHeight="1">
      <c r="A945" s="2"/>
      <c r="B945" s="3"/>
      <c r="D945" s="1"/>
    </row>
    <row r="946" spans="1:4" ht="15.75" customHeight="1">
      <c r="A946" s="2"/>
      <c r="B946" s="3"/>
      <c r="D946" s="1"/>
    </row>
    <row r="947" spans="1:4" ht="15.75" customHeight="1">
      <c r="A947" s="2"/>
      <c r="B947" s="3"/>
      <c r="D947" s="1"/>
    </row>
    <row r="948" spans="1:4" ht="15.75" customHeight="1">
      <c r="A948" s="2"/>
      <c r="B948" s="3"/>
      <c r="D948" s="1"/>
    </row>
    <row r="949" spans="1:4" ht="15.75" customHeight="1">
      <c r="A949" s="2"/>
      <c r="B949" s="3"/>
      <c r="D949" s="1"/>
    </row>
    <row r="950" spans="1:4" ht="15.75" customHeight="1">
      <c r="A950" s="2"/>
      <c r="B950" s="3"/>
      <c r="D950" s="1"/>
    </row>
    <row r="951" spans="1:4" ht="15.75" customHeight="1">
      <c r="A951" s="2"/>
      <c r="B951" s="3"/>
      <c r="D951" s="1"/>
    </row>
    <row r="952" spans="1:4" ht="15.75" customHeight="1">
      <c r="A952" s="2"/>
      <c r="B952" s="3"/>
      <c r="D952" s="1"/>
    </row>
    <row r="953" spans="1:4" ht="15.75" customHeight="1">
      <c r="A953" s="2"/>
      <c r="B953" s="3"/>
      <c r="D953" s="1"/>
    </row>
    <row r="954" spans="1:4" ht="15.75" customHeight="1">
      <c r="A954" s="2"/>
      <c r="B954" s="3"/>
      <c r="D954" s="1"/>
    </row>
    <row r="955" spans="1:4" ht="15.75" customHeight="1">
      <c r="A955" s="2"/>
      <c r="B955" s="3"/>
      <c r="D955" s="1"/>
    </row>
    <row r="956" spans="1:4" ht="15.75" customHeight="1">
      <c r="A956" s="2"/>
      <c r="B956" s="3"/>
      <c r="D956" s="1"/>
    </row>
    <row r="957" spans="1:4" ht="15.75" customHeight="1">
      <c r="A957" s="2"/>
      <c r="B957" s="3"/>
      <c r="D957" s="1"/>
    </row>
    <row r="958" spans="1:4" ht="15.75" customHeight="1">
      <c r="A958" s="2"/>
      <c r="B958" s="3"/>
      <c r="D958" s="1"/>
    </row>
    <row r="959" spans="1:4" ht="15.75" customHeight="1">
      <c r="A959" s="2"/>
      <c r="B959" s="3"/>
      <c r="D959" s="1"/>
    </row>
    <row r="960" spans="1:4" ht="15.75" customHeight="1">
      <c r="A960" s="2"/>
      <c r="B960" s="3"/>
      <c r="D960" s="1"/>
    </row>
    <row r="961" spans="1:4" ht="15.75" customHeight="1">
      <c r="A961" s="2"/>
      <c r="B961" s="3"/>
      <c r="D961" s="1"/>
    </row>
    <row r="962" spans="1:4" ht="15.75" customHeight="1">
      <c r="A962" s="2"/>
      <c r="B962" s="3"/>
      <c r="D962" s="1"/>
    </row>
    <row r="963" spans="1:4" ht="15.75" customHeight="1">
      <c r="A963" s="2"/>
      <c r="B963" s="3"/>
      <c r="D963" s="1"/>
    </row>
    <row r="964" spans="1:4" ht="15.75" customHeight="1">
      <c r="A964" s="2"/>
      <c r="B964" s="3"/>
      <c r="D964" s="1"/>
    </row>
    <row r="965" spans="1:4" ht="15.75" customHeight="1">
      <c r="A965" s="2"/>
      <c r="B965" s="3"/>
      <c r="D965" s="1"/>
    </row>
    <row r="966" spans="1:4" ht="15.75" customHeight="1">
      <c r="A966" s="2"/>
      <c r="B966" s="3"/>
      <c r="D966" s="1"/>
    </row>
    <row r="967" spans="1:4" ht="15.75" customHeight="1">
      <c r="A967" s="2"/>
      <c r="B967" s="3"/>
      <c r="D967" s="1"/>
    </row>
    <row r="968" spans="1:4" ht="15.75" customHeight="1">
      <c r="A968" s="2"/>
      <c r="B968" s="3"/>
      <c r="D968" s="1"/>
    </row>
    <row r="969" spans="1:4" ht="15.75" customHeight="1">
      <c r="A969" s="2"/>
      <c r="B969" s="3"/>
      <c r="D969" s="1"/>
    </row>
    <row r="970" spans="1:4" ht="15.75" customHeight="1">
      <c r="A970" s="2"/>
      <c r="B970" s="3"/>
      <c r="D970" s="1"/>
    </row>
    <row r="971" spans="1:4" ht="15.75" customHeight="1">
      <c r="A971" s="2"/>
      <c r="B971" s="3"/>
      <c r="D971" s="1"/>
    </row>
    <row r="972" spans="1:4" ht="15.75" customHeight="1">
      <c r="A972" s="2"/>
      <c r="B972" s="3"/>
      <c r="D972" s="1"/>
    </row>
    <row r="973" spans="1:4" ht="15.75" customHeight="1">
      <c r="A973" s="2"/>
      <c r="B973" s="3"/>
      <c r="D973" s="1"/>
    </row>
    <row r="974" spans="1:4" ht="15.75" customHeight="1">
      <c r="A974" s="2"/>
      <c r="B974" s="3"/>
      <c r="D974" s="1"/>
    </row>
    <row r="975" spans="1:4" ht="15.75" customHeight="1">
      <c r="A975" s="2"/>
      <c r="B975" s="3"/>
      <c r="D975" s="1"/>
    </row>
    <row r="976" spans="1:4" ht="15.75" customHeight="1">
      <c r="A976" s="2"/>
      <c r="B976" s="3"/>
      <c r="D976" s="1"/>
    </row>
    <row r="977" spans="1:4" ht="15.75" customHeight="1">
      <c r="A977" s="2"/>
      <c r="B977" s="3"/>
      <c r="D977" s="1"/>
    </row>
    <row r="978" spans="1:4" ht="15.75" customHeight="1">
      <c r="A978" s="2"/>
      <c r="B978" s="3"/>
      <c r="D978" s="1"/>
    </row>
    <row r="979" spans="1:4" ht="15.75" customHeight="1">
      <c r="A979" s="2"/>
      <c r="B979" s="3"/>
      <c r="D979" s="1"/>
    </row>
    <row r="980" spans="1:4" ht="15.75" customHeight="1">
      <c r="A980" s="2"/>
      <c r="B980" s="3"/>
      <c r="D980" s="1"/>
    </row>
    <row r="981" spans="1:4" ht="15.75" customHeight="1">
      <c r="A981" s="2"/>
      <c r="B981" s="3"/>
      <c r="D981" s="1"/>
    </row>
    <row r="982" spans="1:4" ht="15.75" customHeight="1">
      <c r="A982" s="2"/>
      <c r="B982" s="3"/>
      <c r="D982" s="1"/>
    </row>
    <row r="983" spans="1:4" ht="15.75" customHeight="1">
      <c r="A983" s="2"/>
      <c r="B983" s="3"/>
      <c r="D983" s="1"/>
    </row>
    <row r="984" spans="1:4" ht="15.75" customHeight="1">
      <c r="A984" s="2"/>
      <c r="B984" s="3"/>
      <c r="D984" s="1"/>
    </row>
    <row r="985" spans="1:4" ht="15.75" customHeight="1">
      <c r="A985" s="2"/>
      <c r="B985" s="3"/>
      <c r="D985" s="1"/>
    </row>
    <row r="986" spans="1:4" ht="15.75" customHeight="1">
      <c r="A986" s="2"/>
      <c r="B986" s="3"/>
      <c r="D986" s="1"/>
    </row>
    <row r="987" spans="1:4" ht="15.75" customHeight="1">
      <c r="A987" s="2"/>
      <c r="B987" s="3"/>
      <c r="D987" s="1"/>
    </row>
    <row r="988" spans="1:4" ht="15.75" customHeight="1">
      <c r="A988" s="2"/>
      <c r="B988" s="3"/>
      <c r="D988" s="1"/>
    </row>
    <row r="989" spans="1:4" ht="15.75" customHeight="1">
      <c r="A989" s="2"/>
      <c r="B989" s="3"/>
      <c r="D989" s="1"/>
    </row>
    <row r="990" spans="1:4" ht="15.75" customHeight="1">
      <c r="A990" s="2"/>
      <c r="B990" s="3"/>
      <c r="D990" s="1"/>
    </row>
    <row r="991" spans="1:4" ht="15.75" customHeight="1">
      <c r="A991" s="2"/>
      <c r="B991" s="3"/>
      <c r="D991" s="1"/>
    </row>
    <row r="992" spans="1:4" ht="15.75" customHeight="1">
      <c r="A992" s="2"/>
      <c r="B992" s="3"/>
      <c r="D992" s="1"/>
    </row>
    <row r="993" spans="1:4" ht="15.75" customHeight="1">
      <c r="A993" s="2"/>
      <c r="B993" s="3"/>
      <c r="D993" s="1"/>
    </row>
    <row r="994" spans="1:4" ht="15.75" customHeight="1">
      <c r="A994" s="2"/>
      <c r="B994" s="3"/>
      <c r="D994" s="1"/>
    </row>
    <row r="995" spans="1:4" ht="15.75" customHeight="1">
      <c r="A995" s="2"/>
      <c r="B995" s="3"/>
      <c r="D995" s="1"/>
    </row>
    <row r="996" spans="1:4" ht="15.75" customHeight="1">
      <c r="A996" s="2"/>
      <c r="B996" s="3"/>
      <c r="D996" s="1"/>
    </row>
    <row r="997" spans="1:4" ht="15.75" customHeight="1">
      <c r="A997" s="2"/>
      <c r="B997" s="3"/>
      <c r="D997" s="1"/>
    </row>
    <row r="998" spans="1:4" ht="15.75" customHeight="1">
      <c r="A998" s="2"/>
      <c r="B998" s="3"/>
      <c r="D998" s="1"/>
    </row>
    <row r="999" spans="1:4" ht="15.75" customHeight="1">
      <c r="A999" s="2"/>
      <c r="B999" s="3"/>
      <c r="D999" s="1"/>
    </row>
    <row r="1000" spans="1:4" ht="15.75" customHeight="1">
      <c r="A1000" s="2"/>
      <c r="B1000" s="3"/>
      <c r="D1000" s="1"/>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B130" sqref="B130"/>
    </sheetView>
  </sheetViews>
  <sheetFormatPr defaultColWidth="13.5" defaultRowHeight="15.75"/>
  <cols>
    <col min="1" max="1" width="12.75" style="186" customWidth="1"/>
    <col min="2" max="2" width="11.5" style="186" customWidth="1"/>
    <col min="3" max="3" width="12.5" style="186" customWidth="1"/>
    <col min="4" max="4" width="10.875" style="186" customWidth="1"/>
    <col min="5" max="5" width="16.75" style="186" customWidth="1"/>
    <col min="6" max="6" width="23.75" style="186" customWidth="1"/>
    <col min="7" max="7" width="20" style="186" customWidth="1"/>
    <col min="8" max="8" width="18.875" style="186" customWidth="1"/>
    <col min="9" max="9" width="17" style="186" customWidth="1"/>
    <col min="10" max="10" width="17.625" style="186" customWidth="1"/>
    <col min="11" max="11" width="17.875" style="186" customWidth="1"/>
    <col min="12" max="12" width="33.375" style="186" customWidth="1"/>
    <col min="13" max="13" width="15.625" style="186" customWidth="1"/>
    <col min="14" max="14" width="14.375" style="186" customWidth="1"/>
    <col min="15" max="26" width="11" style="186" customWidth="1"/>
    <col min="27" max="16384" width="13.5" style="186"/>
  </cols>
  <sheetData>
    <row r="1" spans="1:26" ht="16.5" thickBot="1">
      <c r="A1" s="181" t="s">
        <v>14</v>
      </c>
      <c r="B1" s="181"/>
      <c r="C1" s="181" t="s">
        <v>16</v>
      </c>
      <c r="D1" s="181"/>
      <c r="E1" s="181" t="s">
        <v>15</v>
      </c>
      <c r="F1" s="181"/>
      <c r="G1" s="181"/>
      <c r="H1" s="181"/>
      <c r="I1" s="181"/>
      <c r="J1" s="181"/>
      <c r="K1" s="181"/>
      <c r="L1" s="181"/>
      <c r="M1" s="181"/>
      <c r="N1" s="181"/>
      <c r="O1" s="181"/>
      <c r="P1" s="181"/>
      <c r="Q1" s="181"/>
      <c r="R1" s="181"/>
      <c r="S1" s="181"/>
      <c r="T1" s="181"/>
      <c r="U1" s="181"/>
      <c r="V1" s="181"/>
      <c r="W1" s="181"/>
      <c r="X1" s="181"/>
      <c r="Y1" s="181"/>
      <c r="Z1" s="181"/>
    </row>
    <row r="2" spans="1:26" ht="19.5" thickBot="1">
      <c r="A2" s="187">
        <v>1</v>
      </c>
      <c r="B2" s="188"/>
      <c r="C2" s="187">
        <v>2001</v>
      </c>
      <c r="D2" s="188"/>
      <c r="E2" s="191">
        <v>1001</v>
      </c>
      <c r="F2" s="193"/>
      <c r="G2" s="182"/>
      <c r="H2" s="182"/>
      <c r="I2" s="182"/>
      <c r="J2" s="181"/>
      <c r="K2" s="181"/>
      <c r="L2" s="181"/>
      <c r="M2" s="183"/>
      <c r="N2" s="183"/>
      <c r="O2" s="182"/>
      <c r="P2" s="182"/>
      <c r="Q2" s="182"/>
      <c r="R2" s="182"/>
      <c r="S2" s="182"/>
      <c r="T2" s="182"/>
      <c r="U2" s="182"/>
      <c r="V2" s="182"/>
      <c r="W2" s="182"/>
      <c r="X2" s="182"/>
      <c r="Y2" s="182"/>
      <c r="Z2" s="182"/>
    </row>
    <row r="3" spans="1:26" ht="19.5" thickBot="1">
      <c r="A3" s="187">
        <v>2</v>
      </c>
      <c r="B3" s="188"/>
      <c r="C3" s="187">
        <v>2002</v>
      </c>
      <c r="D3" s="188"/>
      <c r="E3" s="191">
        <v>1002</v>
      </c>
      <c r="F3" s="193"/>
      <c r="G3" s="182"/>
      <c r="H3" s="182"/>
      <c r="I3" s="182"/>
      <c r="J3" s="182"/>
      <c r="K3" s="182"/>
      <c r="L3" s="182"/>
      <c r="M3" s="182"/>
      <c r="N3" s="182"/>
      <c r="O3" s="184"/>
      <c r="P3" s="184"/>
      <c r="Q3" s="184"/>
      <c r="R3" s="184"/>
      <c r="S3" s="184"/>
      <c r="T3" s="184"/>
      <c r="U3" s="184"/>
      <c r="V3" s="184"/>
      <c r="W3" s="184"/>
      <c r="X3" s="184"/>
      <c r="Y3" s="184"/>
      <c r="Z3" s="184"/>
    </row>
    <row r="4" spans="1:26" ht="19.5" thickBot="1">
      <c r="A4" s="187">
        <v>11</v>
      </c>
      <c r="B4" s="188"/>
      <c r="C4" s="187">
        <v>2005</v>
      </c>
      <c r="D4" s="188"/>
      <c r="E4" s="191">
        <v>1003</v>
      </c>
      <c r="F4" s="193"/>
      <c r="G4" s="184"/>
      <c r="H4" s="184"/>
      <c r="I4" s="184"/>
      <c r="J4" s="184"/>
      <c r="K4" s="184"/>
      <c r="L4" s="184"/>
      <c r="M4" s="184"/>
      <c r="N4" s="184"/>
      <c r="O4" s="184"/>
      <c r="P4" s="184"/>
      <c r="Q4" s="184"/>
      <c r="R4" s="184"/>
      <c r="S4" s="184"/>
      <c r="T4" s="184"/>
      <c r="U4" s="184"/>
      <c r="V4" s="184"/>
      <c r="W4" s="184"/>
      <c r="X4" s="184"/>
      <c r="Y4" s="184"/>
      <c r="Z4" s="184"/>
    </row>
    <row r="5" spans="1:26" ht="19.5" thickBot="1">
      <c r="A5" s="187">
        <v>34</v>
      </c>
      <c r="B5" s="188"/>
      <c r="C5" s="187">
        <v>2007</v>
      </c>
      <c r="D5" s="188"/>
      <c r="E5" s="191">
        <v>1005</v>
      </c>
      <c r="F5" s="193"/>
      <c r="G5" s="184"/>
      <c r="H5" s="184"/>
      <c r="I5" s="184"/>
      <c r="J5" s="184"/>
      <c r="K5" s="184"/>
      <c r="L5" s="184"/>
      <c r="M5" s="184"/>
      <c r="N5" s="184"/>
      <c r="O5" s="184"/>
      <c r="P5" s="184"/>
      <c r="Q5" s="184"/>
      <c r="R5" s="184"/>
      <c r="S5" s="184"/>
      <c r="T5" s="184"/>
      <c r="U5" s="184"/>
      <c r="V5" s="184"/>
      <c r="W5" s="184"/>
      <c r="X5" s="184"/>
      <c r="Y5" s="184"/>
      <c r="Z5" s="184"/>
    </row>
    <row r="6" spans="1:26" ht="19.5" thickBot="1">
      <c r="A6" s="187">
        <v>36</v>
      </c>
      <c r="B6" s="188"/>
      <c r="C6" s="187">
        <v>2010</v>
      </c>
      <c r="D6" s="188"/>
      <c r="E6" s="191">
        <v>1006</v>
      </c>
      <c r="F6" s="193"/>
      <c r="G6" s="184"/>
      <c r="H6" s="184"/>
      <c r="I6" s="184"/>
      <c r="J6" s="184"/>
      <c r="K6" s="184"/>
      <c r="L6" s="184"/>
      <c r="M6" s="184"/>
      <c r="N6" s="184"/>
      <c r="O6" s="184"/>
      <c r="P6" s="184"/>
      <c r="Q6" s="184"/>
      <c r="R6" s="184"/>
      <c r="S6" s="184"/>
      <c r="T6" s="184"/>
      <c r="U6" s="184"/>
      <c r="V6" s="184"/>
      <c r="W6" s="184"/>
      <c r="X6" s="184"/>
      <c r="Y6" s="184"/>
      <c r="Z6" s="184"/>
    </row>
    <row r="7" spans="1:26" ht="19.5" thickBot="1">
      <c r="A7" s="187">
        <v>37</v>
      </c>
      <c r="B7" s="188"/>
      <c r="C7" s="187">
        <v>2012</v>
      </c>
      <c r="D7" s="188"/>
      <c r="E7" s="191">
        <v>1007</v>
      </c>
      <c r="F7" s="193"/>
      <c r="G7" s="184"/>
      <c r="H7" s="184"/>
      <c r="I7" s="185"/>
      <c r="J7" s="185"/>
      <c r="K7" s="185"/>
      <c r="L7" s="185"/>
      <c r="M7" s="185"/>
      <c r="N7" s="185"/>
      <c r="O7" s="185"/>
      <c r="P7" s="185"/>
      <c r="Q7" s="185"/>
      <c r="R7" s="185"/>
      <c r="S7" s="185"/>
      <c r="T7" s="185"/>
      <c r="U7" s="185"/>
      <c r="V7" s="185"/>
      <c r="W7" s="185"/>
      <c r="X7" s="185"/>
      <c r="Y7" s="185"/>
      <c r="Z7" s="185"/>
    </row>
    <row r="8" spans="1:26" ht="19.5" thickBot="1">
      <c r="A8" s="187">
        <v>38</v>
      </c>
      <c r="B8" s="188"/>
      <c r="C8" s="187">
        <v>2013</v>
      </c>
      <c r="D8" s="188"/>
      <c r="E8" s="191">
        <v>1008</v>
      </c>
      <c r="F8" s="193"/>
      <c r="G8" s="184"/>
      <c r="H8" s="184"/>
      <c r="I8" s="185"/>
      <c r="J8" s="185"/>
      <c r="K8" s="185"/>
      <c r="L8" s="185"/>
      <c r="M8" s="185"/>
      <c r="N8" s="185"/>
      <c r="O8" s="185"/>
      <c r="P8" s="185"/>
      <c r="Q8" s="185"/>
      <c r="R8" s="185"/>
      <c r="S8" s="185"/>
      <c r="T8" s="185"/>
      <c r="U8" s="185"/>
      <c r="V8" s="185"/>
      <c r="W8" s="185"/>
      <c r="X8" s="185"/>
      <c r="Y8" s="185"/>
      <c r="Z8" s="185"/>
    </row>
    <row r="9" spans="1:26" ht="19.5" thickBot="1">
      <c r="A9" s="187">
        <v>41</v>
      </c>
      <c r="B9" s="188"/>
      <c r="C9" s="187">
        <v>2014</v>
      </c>
      <c r="D9" s="188"/>
      <c r="E9" s="191">
        <v>1009</v>
      </c>
      <c r="F9" s="193"/>
      <c r="G9" s="184"/>
      <c r="H9" s="184"/>
      <c r="I9" s="185"/>
      <c r="J9" s="185"/>
      <c r="K9" s="185"/>
      <c r="L9" s="185"/>
      <c r="M9" s="185"/>
      <c r="N9" s="185"/>
      <c r="O9" s="185"/>
      <c r="P9" s="185"/>
      <c r="Q9" s="185"/>
      <c r="R9" s="185"/>
      <c r="S9" s="185"/>
      <c r="T9" s="185"/>
      <c r="U9" s="185"/>
      <c r="V9" s="185"/>
      <c r="W9" s="185"/>
      <c r="X9" s="185"/>
      <c r="Y9" s="185"/>
      <c r="Z9" s="185"/>
    </row>
    <row r="10" spans="1:26" ht="19.5" thickBot="1">
      <c r="A10" s="187">
        <v>42</v>
      </c>
      <c r="B10" s="188"/>
      <c r="C10" s="187">
        <v>2015</v>
      </c>
      <c r="D10" s="188"/>
      <c r="E10" s="191">
        <v>1010</v>
      </c>
      <c r="F10" s="193"/>
      <c r="G10" s="184"/>
      <c r="H10" s="184"/>
      <c r="I10" s="185"/>
      <c r="J10" s="185"/>
      <c r="K10" s="185"/>
      <c r="L10" s="185"/>
      <c r="M10" s="185"/>
      <c r="N10" s="185"/>
      <c r="O10" s="185"/>
      <c r="P10" s="185"/>
      <c r="Q10" s="185"/>
      <c r="R10" s="185"/>
      <c r="S10" s="185"/>
      <c r="T10" s="185"/>
      <c r="U10" s="185"/>
      <c r="V10" s="185"/>
      <c r="W10" s="185"/>
      <c r="X10" s="185"/>
      <c r="Y10" s="185"/>
      <c r="Z10" s="185"/>
    </row>
    <row r="11" spans="1:26" ht="19.5" thickBot="1">
      <c r="A11" s="187">
        <v>43</v>
      </c>
      <c r="B11" s="188"/>
      <c r="C11" s="187">
        <v>2021</v>
      </c>
      <c r="D11" s="188"/>
      <c r="E11" s="191">
        <v>1011</v>
      </c>
      <c r="F11" s="193"/>
      <c r="G11" s="184"/>
      <c r="H11" s="184"/>
      <c r="I11" s="185"/>
      <c r="J11" s="185"/>
      <c r="K11" s="185"/>
      <c r="L11" s="185"/>
      <c r="M11" s="185"/>
      <c r="N11" s="185"/>
      <c r="O11" s="185"/>
      <c r="P11" s="185"/>
      <c r="Q11" s="185"/>
      <c r="R11" s="185"/>
      <c r="S11" s="185"/>
      <c r="T11" s="185"/>
      <c r="U11" s="185"/>
      <c r="V11" s="185"/>
      <c r="W11" s="185"/>
      <c r="X11" s="185"/>
      <c r="Y11" s="185"/>
      <c r="Z11" s="185"/>
    </row>
    <row r="12" spans="1:26" ht="19.5" thickBot="1">
      <c r="A12" s="187">
        <v>49</v>
      </c>
      <c r="B12" s="188"/>
      <c r="C12" s="187">
        <v>2022</v>
      </c>
      <c r="D12" s="188"/>
      <c r="E12" s="191">
        <v>1013</v>
      </c>
      <c r="F12" s="193"/>
      <c r="G12" s="184"/>
      <c r="H12" s="184"/>
      <c r="I12" s="185"/>
      <c r="J12" s="185"/>
      <c r="K12" s="185"/>
      <c r="L12" s="185"/>
      <c r="M12" s="185"/>
      <c r="N12" s="185"/>
      <c r="O12" s="185"/>
      <c r="P12" s="185"/>
      <c r="Q12" s="185"/>
      <c r="R12" s="185"/>
      <c r="S12" s="185"/>
      <c r="T12" s="185"/>
      <c r="U12" s="185"/>
      <c r="V12" s="185"/>
      <c r="W12" s="185"/>
      <c r="X12" s="185"/>
      <c r="Y12" s="185"/>
      <c r="Z12" s="185"/>
    </row>
    <row r="13" spans="1:26" ht="19.5" thickBot="1">
      <c r="A13" s="187">
        <v>50</v>
      </c>
      <c r="B13" s="188"/>
      <c r="C13" s="187">
        <v>2023</v>
      </c>
      <c r="D13" s="188"/>
      <c r="E13" s="191">
        <v>1014</v>
      </c>
      <c r="F13" s="193"/>
      <c r="G13" s="184"/>
      <c r="H13" s="184"/>
      <c r="I13" s="185"/>
      <c r="J13" s="185"/>
      <c r="K13" s="185"/>
      <c r="L13" s="185"/>
      <c r="M13" s="185"/>
      <c r="N13" s="185"/>
      <c r="O13" s="185"/>
      <c r="P13" s="185"/>
      <c r="Q13" s="185"/>
      <c r="R13" s="185"/>
      <c r="S13" s="185"/>
      <c r="T13" s="185"/>
      <c r="U13" s="185"/>
      <c r="V13" s="185"/>
      <c r="W13" s="185"/>
      <c r="X13" s="185"/>
      <c r="Y13" s="185"/>
      <c r="Z13" s="185"/>
    </row>
    <row r="14" spans="1:26" ht="19.5" thickBot="1">
      <c r="A14" s="187">
        <v>52</v>
      </c>
      <c r="B14" s="188"/>
      <c r="C14" s="187">
        <v>2024</v>
      </c>
      <c r="D14" s="188"/>
      <c r="E14" s="191">
        <v>1015</v>
      </c>
      <c r="F14" s="193"/>
      <c r="G14" s="185"/>
      <c r="H14" s="185"/>
      <c r="I14" s="185"/>
      <c r="J14" s="185"/>
      <c r="K14" s="185"/>
      <c r="L14" s="185"/>
      <c r="M14" s="185"/>
      <c r="N14" s="185"/>
      <c r="O14" s="185"/>
      <c r="P14" s="185"/>
      <c r="Q14" s="185"/>
      <c r="R14" s="185"/>
      <c r="S14" s="185"/>
      <c r="T14" s="185"/>
      <c r="U14" s="185"/>
      <c r="V14" s="185"/>
      <c r="W14" s="185"/>
      <c r="X14" s="185"/>
      <c r="Y14" s="185"/>
      <c r="Z14" s="185"/>
    </row>
    <row r="15" spans="1:26" ht="19.5" thickBot="1">
      <c r="A15" s="187">
        <v>53</v>
      </c>
      <c r="B15" s="188"/>
      <c r="C15" s="187">
        <v>2025</v>
      </c>
      <c r="D15" s="188"/>
      <c r="E15" s="191">
        <v>1016</v>
      </c>
      <c r="F15" s="193"/>
      <c r="G15" s="185"/>
      <c r="H15" s="185"/>
      <c r="I15" s="185"/>
      <c r="J15" s="185"/>
      <c r="K15" s="185"/>
      <c r="L15" s="185"/>
      <c r="M15" s="185"/>
      <c r="N15" s="185"/>
      <c r="O15" s="185"/>
      <c r="P15" s="185"/>
      <c r="Q15" s="185"/>
      <c r="R15" s="185"/>
      <c r="S15" s="185"/>
      <c r="T15" s="185"/>
      <c r="U15" s="185"/>
      <c r="V15" s="185"/>
      <c r="W15" s="185"/>
      <c r="X15" s="185"/>
      <c r="Y15" s="185"/>
      <c r="Z15" s="185"/>
    </row>
    <row r="16" spans="1:26" ht="19.5" thickBot="1">
      <c r="A16" s="187">
        <v>55</v>
      </c>
      <c r="B16" s="188"/>
      <c r="C16" s="187">
        <v>2026</v>
      </c>
      <c r="D16" s="188"/>
      <c r="E16" s="191">
        <v>1017</v>
      </c>
      <c r="F16" s="193"/>
      <c r="G16" s="185"/>
      <c r="H16" s="185"/>
      <c r="I16" s="185"/>
      <c r="J16" s="185"/>
      <c r="K16" s="185"/>
      <c r="L16" s="185"/>
      <c r="M16" s="185"/>
      <c r="N16" s="185"/>
      <c r="O16" s="185"/>
      <c r="P16" s="185"/>
      <c r="Q16" s="185"/>
      <c r="R16" s="185"/>
      <c r="S16" s="185"/>
      <c r="T16" s="185"/>
      <c r="U16" s="185"/>
      <c r="V16" s="185"/>
      <c r="W16" s="185"/>
      <c r="X16" s="185"/>
      <c r="Y16" s="185"/>
      <c r="Z16" s="185"/>
    </row>
    <row r="17" spans="1:26" ht="19.5" thickBot="1">
      <c r="A17" s="187">
        <v>58</v>
      </c>
      <c r="B17" s="188"/>
      <c r="C17" s="187">
        <v>2027</v>
      </c>
      <c r="D17" s="188"/>
      <c r="E17" s="191">
        <v>1019</v>
      </c>
      <c r="F17" s="193"/>
      <c r="G17" s="185"/>
      <c r="H17" s="185"/>
      <c r="I17" s="185"/>
      <c r="J17" s="185"/>
      <c r="K17" s="185"/>
      <c r="L17" s="185"/>
      <c r="M17" s="185"/>
      <c r="N17" s="185"/>
      <c r="O17" s="185"/>
      <c r="P17" s="185"/>
      <c r="Q17" s="185"/>
      <c r="R17" s="185"/>
      <c r="S17" s="185"/>
      <c r="T17" s="185"/>
      <c r="U17" s="185"/>
      <c r="V17" s="185"/>
      <c r="W17" s="185"/>
      <c r="X17" s="185"/>
      <c r="Y17" s="185"/>
      <c r="Z17" s="185"/>
    </row>
    <row r="18" spans="1:26" ht="19.5" thickBot="1">
      <c r="A18" s="187">
        <v>59</v>
      </c>
      <c r="B18" s="188"/>
      <c r="C18" s="187">
        <v>2028</v>
      </c>
      <c r="D18" s="188"/>
      <c r="E18" s="191">
        <v>1020</v>
      </c>
      <c r="F18" s="193"/>
      <c r="G18" s="185"/>
      <c r="H18" s="185"/>
      <c r="I18" s="185"/>
      <c r="J18" s="185"/>
      <c r="K18" s="185"/>
      <c r="L18" s="185"/>
      <c r="M18" s="185"/>
      <c r="N18" s="185"/>
      <c r="O18" s="185"/>
      <c r="P18" s="185"/>
      <c r="Q18" s="185"/>
      <c r="R18" s="185"/>
      <c r="S18" s="185"/>
      <c r="T18" s="185"/>
      <c r="U18" s="185"/>
      <c r="V18" s="185"/>
      <c r="W18" s="185"/>
      <c r="X18" s="185"/>
      <c r="Y18" s="185"/>
      <c r="Z18" s="185"/>
    </row>
    <row r="19" spans="1:26" ht="19.5" thickBot="1">
      <c r="A19" s="187">
        <v>60</v>
      </c>
      <c r="B19" s="188"/>
      <c r="C19" s="187">
        <v>2029</v>
      </c>
      <c r="D19" s="188"/>
      <c r="E19" s="191">
        <v>1021</v>
      </c>
      <c r="F19" s="193"/>
      <c r="G19" s="185"/>
      <c r="H19" s="185"/>
      <c r="I19" s="185"/>
      <c r="J19" s="185"/>
      <c r="K19" s="185"/>
      <c r="L19" s="185"/>
      <c r="M19" s="185"/>
      <c r="N19" s="185"/>
      <c r="O19" s="185"/>
      <c r="P19" s="185"/>
      <c r="Q19" s="185"/>
      <c r="R19" s="185"/>
      <c r="S19" s="185"/>
      <c r="T19" s="185"/>
      <c r="U19" s="185"/>
      <c r="V19" s="185"/>
      <c r="W19" s="185"/>
      <c r="X19" s="185"/>
      <c r="Y19" s="185"/>
      <c r="Z19" s="185"/>
    </row>
    <row r="20" spans="1:26" ht="19.5" thickBot="1">
      <c r="A20" s="187">
        <v>61</v>
      </c>
      <c r="B20" s="188"/>
      <c r="C20" s="187">
        <v>2030</v>
      </c>
      <c r="D20" s="188"/>
      <c r="E20" s="191">
        <v>1022</v>
      </c>
      <c r="F20" s="193"/>
      <c r="G20" s="185"/>
      <c r="H20" s="185"/>
      <c r="I20" s="185"/>
      <c r="J20" s="185"/>
      <c r="K20" s="185"/>
      <c r="L20" s="185"/>
      <c r="M20" s="185"/>
      <c r="N20" s="185"/>
      <c r="O20" s="185"/>
      <c r="P20" s="185"/>
      <c r="Q20" s="185"/>
      <c r="R20" s="185"/>
      <c r="S20" s="185"/>
      <c r="T20" s="185"/>
      <c r="U20" s="185"/>
      <c r="V20" s="185"/>
      <c r="W20" s="185"/>
      <c r="X20" s="185"/>
      <c r="Y20" s="185"/>
      <c r="Z20" s="185"/>
    </row>
    <row r="21" spans="1:26" ht="19.5" thickBot="1">
      <c r="A21" s="187">
        <v>62</v>
      </c>
      <c r="B21" s="188"/>
      <c r="C21" s="187">
        <v>2031</v>
      </c>
      <c r="D21" s="188"/>
      <c r="E21" s="191">
        <v>1023</v>
      </c>
      <c r="F21" s="193"/>
      <c r="G21" s="185"/>
      <c r="H21" s="185"/>
      <c r="I21" s="185"/>
      <c r="J21" s="185"/>
      <c r="K21" s="185"/>
      <c r="L21" s="185"/>
      <c r="M21" s="185"/>
      <c r="N21" s="185"/>
      <c r="O21" s="185"/>
      <c r="P21" s="185"/>
      <c r="Q21" s="185"/>
      <c r="R21" s="185"/>
      <c r="S21" s="185"/>
      <c r="T21" s="185"/>
      <c r="U21" s="185"/>
      <c r="V21" s="185"/>
      <c r="W21" s="185"/>
      <c r="X21" s="185"/>
      <c r="Y21" s="185"/>
      <c r="Z21" s="185"/>
    </row>
    <row r="22" spans="1:26" ht="19.5" thickBot="1">
      <c r="A22" s="187">
        <v>66</v>
      </c>
      <c r="B22" s="188"/>
      <c r="C22" s="187">
        <v>2032</v>
      </c>
      <c r="D22" s="188"/>
      <c r="E22" s="191">
        <v>1024</v>
      </c>
      <c r="F22" s="193"/>
      <c r="G22" s="185"/>
      <c r="H22" s="185"/>
      <c r="I22" s="185"/>
      <c r="J22" s="185"/>
      <c r="K22" s="185"/>
      <c r="L22" s="185"/>
      <c r="M22" s="185"/>
      <c r="N22" s="185"/>
      <c r="O22" s="185"/>
      <c r="P22" s="185"/>
      <c r="Q22" s="185"/>
      <c r="R22" s="185"/>
      <c r="S22" s="185"/>
      <c r="T22" s="185"/>
      <c r="U22" s="185"/>
      <c r="V22" s="185"/>
      <c r="W22" s="185"/>
      <c r="X22" s="185"/>
      <c r="Y22" s="185"/>
      <c r="Z22" s="185"/>
    </row>
    <row r="23" spans="1:26" ht="19.5" thickBot="1">
      <c r="A23" s="187">
        <v>67</v>
      </c>
      <c r="B23" s="188"/>
      <c r="C23" s="187">
        <v>2033</v>
      </c>
      <c r="D23" s="188"/>
      <c r="E23" s="191">
        <v>1025</v>
      </c>
      <c r="F23" s="193"/>
      <c r="G23" s="185"/>
      <c r="H23" s="185"/>
      <c r="I23" s="185"/>
      <c r="J23" s="185"/>
      <c r="K23" s="185"/>
      <c r="L23" s="185"/>
      <c r="M23" s="185"/>
      <c r="N23" s="185"/>
      <c r="O23" s="185"/>
      <c r="P23" s="185"/>
      <c r="Q23" s="185"/>
      <c r="R23" s="185"/>
      <c r="S23" s="185"/>
      <c r="T23" s="185"/>
      <c r="U23" s="185"/>
      <c r="V23" s="185"/>
      <c r="W23" s="185"/>
      <c r="X23" s="185"/>
      <c r="Y23" s="185"/>
      <c r="Z23" s="185"/>
    </row>
    <row r="24" spans="1:26" ht="19.5" thickBot="1">
      <c r="A24" s="187">
        <v>73</v>
      </c>
      <c r="B24" s="188"/>
      <c r="C24" s="187">
        <v>2034</v>
      </c>
      <c r="D24" s="188"/>
      <c r="E24" s="191">
        <v>1026</v>
      </c>
      <c r="F24" s="193"/>
      <c r="G24" s="185"/>
      <c r="H24" s="185"/>
      <c r="I24" s="185"/>
      <c r="J24" s="185"/>
      <c r="K24" s="185"/>
      <c r="L24" s="185"/>
      <c r="M24" s="185"/>
      <c r="N24" s="185"/>
      <c r="O24" s="185"/>
      <c r="P24" s="185"/>
      <c r="Q24" s="185"/>
      <c r="R24" s="185"/>
      <c r="S24" s="185"/>
      <c r="T24" s="185"/>
      <c r="U24" s="185"/>
      <c r="V24" s="185"/>
      <c r="W24" s="185"/>
      <c r="X24" s="185"/>
      <c r="Y24" s="185"/>
      <c r="Z24" s="185"/>
    </row>
    <row r="25" spans="1:26" ht="19.5" thickBot="1">
      <c r="A25" s="187">
        <v>79</v>
      </c>
      <c r="B25" s="188"/>
      <c r="C25" s="187">
        <v>2035</v>
      </c>
      <c r="D25" s="188"/>
      <c r="E25" s="191">
        <v>1027</v>
      </c>
      <c r="F25" s="193"/>
      <c r="G25" s="185"/>
      <c r="H25" s="185"/>
      <c r="I25" s="185"/>
      <c r="J25" s="185"/>
      <c r="K25" s="185"/>
      <c r="L25" s="185"/>
      <c r="M25" s="185"/>
      <c r="N25" s="185"/>
      <c r="O25" s="185"/>
      <c r="P25" s="185"/>
      <c r="Q25" s="185"/>
      <c r="R25" s="185"/>
      <c r="S25" s="185"/>
      <c r="T25" s="185"/>
      <c r="U25" s="185"/>
      <c r="V25" s="185"/>
      <c r="W25" s="185"/>
      <c r="X25" s="185"/>
      <c r="Y25" s="185"/>
      <c r="Z25" s="185"/>
    </row>
    <row r="26" spans="1:26" ht="19.5" thickBot="1">
      <c r="A26" s="187">
        <v>80</v>
      </c>
      <c r="B26" s="188"/>
      <c r="C26" s="187">
        <v>2036</v>
      </c>
      <c r="D26" s="188"/>
      <c r="E26" s="191">
        <v>1028</v>
      </c>
      <c r="F26" s="193"/>
      <c r="G26" s="185"/>
      <c r="H26" s="185"/>
      <c r="I26" s="185"/>
      <c r="J26" s="185"/>
      <c r="K26" s="185"/>
      <c r="L26" s="185"/>
      <c r="M26" s="185"/>
      <c r="N26" s="185"/>
      <c r="O26" s="185"/>
      <c r="P26" s="185"/>
      <c r="Q26" s="185"/>
      <c r="R26" s="185"/>
      <c r="S26" s="185"/>
      <c r="T26" s="185"/>
      <c r="U26" s="185"/>
      <c r="V26" s="185"/>
      <c r="W26" s="185"/>
      <c r="X26" s="185"/>
      <c r="Y26" s="185"/>
      <c r="Z26" s="185"/>
    </row>
    <row r="27" spans="1:26" ht="19.5" thickBot="1">
      <c r="A27" s="187">
        <v>81</v>
      </c>
      <c r="B27" s="188"/>
      <c r="C27" s="187">
        <v>2037</v>
      </c>
      <c r="D27" s="188"/>
      <c r="E27" s="211">
        <v>1029</v>
      </c>
      <c r="F27" s="193"/>
      <c r="G27" s="185"/>
      <c r="H27" s="185"/>
      <c r="I27" s="185"/>
      <c r="J27" s="185"/>
      <c r="K27" s="185"/>
      <c r="L27" s="185"/>
      <c r="M27" s="185"/>
      <c r="N27" s="185"/>
      <c r="O27" s="185"/>
      <c r="P27" s="185"/>
      <c r="Q27" s="185"/>
      <c r="R27" s="185"/>
      <c r="S27" s="185"/>
      <c r="T27" s="185"/>
      <c r="U27" s="185"/>
      <c r="V27" s="185"/>
      <c r="W27" s="185"/>
      <c r="X27" s="185"/>
      <c r="Y27" s="185"/>
      <c r="Z27" s="185"/>
    </row>
    <row r="28" spans="1:26" ht="19.5" thickBot="1">
      <c r="A28" s="187">
        <v>82</v>
      </c>
      <c r="B28" s="188"/>
      <c r="C28" s="187">
        <v>2038</v>
      </c>
      <c r="D28" s="188"/>
      <c r="E28" s="211">
        <v>1030</v>
      </c>
      <c r="F28" s="194"/>
      <c r="G28" s="185"/>
      <c r="H28" s="185"/>
      <c r="I28" s="185"/>
      <c r="J28" s="185"/>
      <c r="K28" s="185"/>
      <c r="L28" s="185"/>
      <c r="M28" s="185"/>
      <c r="N28" s="185"/>
      <c r="O28" s="185"/>
      <c r="P28" s="185"/>
      <c r="Q28" s="185"/>
      <c r="R28" s="185"/>
      <c r="S28" s="185"/>
      <c r="T28" s="185"/>
      <c r="U28" s="185"/>
      <c r="V28" s="185"/>
      <c r="W28" s="185"/>
      <c r="X28" s="185"/>
      <c r="Y28" s="185"/>
      <c r="Z28" s="185"/>
    </row>
    <row r="29" spans="1:26" ht="19.5" thickBot="1">
      <c r="A29" s="187">
        <v>83</v>
      </c>
      <c r="B29" s="188"/>
      <c r="C29" s="187">
        <v>2039</v>
      </c>
      <c r="D29" s="188"/>
      <c r="E29" s="211">
        <v>1031</v>
      </c>
      <c r="F29" s="193"/>
      <c r="G29" s="185"/>
      <c r="H29" s="185"/>
      <c r="I29" s="185"/>
      <c r="J29" s="185"/>
      <c r="K29" s="185"/>
      <c r="L29" s="185"/>
      <c r="M29" s="185"/>
      <c r="N29" s="185"/>
      <c r="O29" s="185"/>
      <c r="P29" s="185"/>
      <c r="Q29" s="185"/>
      <c r="R29" s="185"/>
      <c r="S29" s="185"/>
      <c r="T29" s="185"/>
      <c r="U29" s="185"/>
      <c r="V29" s="185"/>
      <c r="W29" s="185"/>
      <c r="X29" s="185"/>
      <c r="Y29" s="185"/>
      <c r="Z29" s="185"/>
    </row>
    <row r="30" spans="1:26" ht="19.5" thickBot="1">
      <c r="A30" s="187">
        <v>84</v>
      </c>
      <c r="B30" s="188"/>
      <c r="C30" s="187">
        <v>2040</v>
      </c>
      <c r="D30" s="188"/>
      <c r="E30" s="211">
        <v>1032</v>
      </c>
      <c r="F30" s="195"/>
      <c r="G30" s="185"/>
      <c r="H30" s="185"/>
      <c r="I30" s="185"/>
      <c r="J30" s="185"/>
      <c r="K30" s="185"/>
      <c r="L30" s="185"/>
      <c r="M30" s="185"/>
      <c r="N30" s="185"/>
      <c r="O30" s="185"/>
      <c r="P30" s="185"/>
      <c r="Q30" s="185"/>
      <c r="R30" s="185"/>
      <c r="S30" s="185"/>
      <c r="T30" s="185"/>
      <c r="U30" s="185"/>
      <c r="V30" s="185"/>
      <c r="W30" s="185"/>
      <c r="X30" s="185"/>
      <c r="Y30" s="185"/>
      <c r="Z30" s="185"/>
    </row>
    <row r="31" spans="1:26" ht="19.5" thickBot="1">
      <c r="A31" s="189">
        <v>86</v>
      </c>
      <c r="B31" s="188"/>
      <c r="C31" s="187">
        <v>2041</v>
      </c>
      <c r="D31" s="188"/>
      <c r="E31" s="211">
        <v>1033</v>
      </c>
      <c r="F31" s="188"/>
      <c r="G31" s="185"/>
      <c r="H31" s="185"/>
      <c r="I31" s="185"/>
      <c r="J31" s="185"/>
      <c r="K31" s="185"/>
      <c r="L31" s="185"/>
      <c r="M31" s="185"/>
      <c r="N31" s="185"/>
      <c r="O31" s="185"/>
      <c r="P31" s="185"/>
      <c r="Q31" s="185"/>
      <c r="R31" s="185"/>
      <c r="S31" s="185"/>
      <c r="T31" s="185"/>
      <c r="U31" s="185"/>
      <c r="V31" s="185"/>
      <c r="W31" s="185"/>
      <c r="X31" s="185"/>
      <c r="Y31" s="185"/>
      <c r="Z31" s="185"/>
    </row>
    <row r="32" spans="1:26" ht="19.5" thickBot="1">
      <c r="A32" s="189">
        <v>89</v>
      </c>
      <c r="B32" s="188"/>
      <c r="C32" s="187">
        <v>2042</v>
      </c>
      <c r="D32" s="188"/>
      <c r="E32" s="191">
        <v>1034</v>
      </c>
      <c r="F32" s="188"/>
      <c r="G32" s="185"/>
      <c r="H32" s="185"/>
      <c r="I32" s="185"/>
      <c r="J32" s="185"/>
      <c r="K32" s="185"/>
      <c r="L32" s="185"/>
      <c r="M32" s="185"/>
      <c r="N32" s="185"/>
      <c r="O32" s="185"/>
      <c r="P32" s="185"/>
      <c r="Q32" s="185"/>
      <c r="R32" s="185"/>
      <c r="S32" s="185"/>
      <c r="T32" s="185"/>
      <c r="U32" s="185"/>
      <c r="V32" s="185"/>
      <c r="W32" s="185"/>
      <c r="X32" s="185"/>
      <c r="Y32" s="185"/>
      <c r="Z32" s="185"/>
    </row>
    <row r="33" spans="1:26" ht="19.5" thickBot="1">
      <c r="A33" s="187">
        <v>91</v>
      </c>
      <c r="B33" s="188"/>
      <c r="C33" s="187">
        <v>2043</v>
      </c>
      <c r="D33" s="188"/>
      <c r="E33" s="191">
        <v>1035</v>
      </c>
      <c r="F33" s="188"/>
      <c r="G33" s="185"/>
      <c r="H33" s="185"/>
      <c r="I33" s="185"/>
      <c r="J33" s="185"/>
      <c r="K33" s="185"/>
      <c r="L33" s="185"/>
      <c r="M33" s="185"/>
      <c r="N33" s="185"/>
      <c r="O33" s="185"/>
      <c r="P33" s="185"/>
      <c r="Q33" s="185"/>
      <c r="R33" s="185"/>
      <c r="S33" s="185"/>
      <c r="T33" s="185"/>
      <c r="U33" s="185"/>
      <c r="V33" s="185"/>
      <c r="W33" s="185"/>
      <c r="X33" s="185"/>
      <c r="Y33" s="185"/>
      <c r="Z33" s="185"/>
    </row>
    <row r="34" spans="1:26" ht="19.5" thickBot="1">
      <c r="A34" s="187">
        <v>92</v>
      </c>
      <c r="B34" s="188"/>
      <c r="C34" s="187">
        <v>2044</v>
      </c>
      <c r="D34" s="188"/>
      <c r="E34" s="191">
        <v>1036</v>
      </c>
      <c r="F34" s="188"/>
      <c r="G34" s="185"/>
      <c r="H34" s="185"/>
      <c r="I34" s="185"/>
      <c r="J34" s="185"/>
      <c r="K34" s="185"/>
      <c r="L34" s="185"/>
      <c r="M34" s="185"/>
      <c r="N34" s="185"/>
      <c r="O34" s="185"/>
      <c r="P34" s="185"/>
      <c r="Q34" s="185"/>
      <c r="R34" s="185"/>
      <c r="S34" s="185"/>
      <c r="T34" s="185"/>
      <c r="U34" s="185"/>
      <c r="V34" s="185"/>
      <c r="W34" s="185"/>
      <c r="X34" s="185"/>
      <c r="Y34" s="185"/>
      <c r="Z34" s="185"/>
    </row>
    <row r="35" spans="1:26" ht="19.5" thickBot="1">
      <c r="A35" s="189">
        <v>96</v>
      </c>
      <c r="B35" s="188"/>
      <c r="C35" s="187">
        <v>2045</v>
      </c>
      <c r="D35" s="188"/>
      <c r="E35" s="191">
        <v>1037</v>
      </c>
      <c r="F35" s="188"/>
      <c r="G35" s="185"/>
      <c r="H35" s="185"/>
      <c r="I35" s="185"/>
      <c r="J35" s="185"/>
      <c r="K35" s="185"/>
      <c r="L35" s="185"/>
      <c r="M35" s="185"/>
      <c r="N35" s="185"/>
      <c r="O35" s="185"/>
      <c r="P35" s="185"/>
      <c r="Q35" s="185"/>
      <c r="R35" s="185"/>
      <c r="S35" s="185"/>
      <c r="T35" s="185"/>
      <c r="U35" s="185"/>
      <c r="V35" s="185"/>
      <c r="W35" s="185"/>
      <c r="X35" s="185"/>
      <c r="Y35" s="185"/>
      <c r="Z35" s="185"/>
    </row>
    <row r="36" spans="1:26" ht="53.25" thickBot="1">
      <c r="A36" s="187">
        <v>97</v>
      </c>
      <c r="B36" s="188"/>
      <c r="C36" s="190">
        <v>2046</v>
      </c>
      <c r="D36" s="188" t="s">
        <v>9896</v>
      </c>
      <c r="E36" s="191">
        <v>1039</v>
      </c>
      <c r="F36" s="188"/>
      <c r="G36" s="185"/>
      <c r="H36" s="185"/>
      <c r="I36" s="185"/>
      <c r="J36" s="185"/>
      <c r="K36" s="185"/>
      <c r="L36" s="185"/>
      <c r="M36" s="185"/>
      <c r="N36" s="185"/>
      <c r="O36" s="185"/>
      <c r="P36" s="185"/>
      <c r="Q36" s="185"/>
      <c r="R36" s="185"/>
      <c r="S36" s="185"/>
      <c r="T36" s="185"/>
      <c r="U36" s="185"/>
      <c r="V36" s="185"/>
      <c r="W36" s="185"/>
      <c r="X36" s="185"/>
      <c r="Y36" s="185"/>
      <c r="Z36" s="185"/>
    </row>
    <row r="37" spans="1:26" ht="53.25" thickBot="1">
      <c r="A37" s="187">
        <v>98</v>
      </c>
      <c r="B37" s="188"/>
      <c r="C37" s="190">
        <v>2047</v>
      </c>
      <c r="D37" s="188" t="s">
        <v>9896</v>
      </c>
      <c r="E37" s="211">
        <v>1040</v>
      </c>
      <c r="F37" s="188" t="s">
        <v>9898</v>
      </c>
      <c r="G37" s="185"/>
      <c r="H37" s="185"/>
      <c r="I37" s="185"/>
      <c r="J37" s="185"/>
      <c r="K37" s="185"/>
      <c r="L37" s="185"/>
      <c r="M37" s="185"/>
      <c r="N37" s="185"/>
      <c r="O37" s="185"/>
      <c r="P37" s="185"/>
      <c r="Q37" s="185"/>
      <c r="R37" s="185"/>
      <c r="S37" s="185"/>
      <c r="T37" s="185"/>
      <c r="U37" s="185"/>
      <c r="V37" s="185"/>
      <c r="W37" s="185"/>
      <c r="X37" s="185"/>
      <c r="Y37" s="185"/>
      <c r="Z37" s="185"/>
    </row>
    <row r="38" spans="1:26" ht="19.5" thickBot="1">
      <c r="A38" s="187">
        <v>99</v>
      </c>
      <c r="B38" s="188"/>
      <c r="C38" s="187">
        <v>2048</v>
      </c>
      <c r="D38" s="188"/>
      <c r="E38" s="191">
        <v>1041</v>
      </c>
      <c r="F38" s="188"/>
      <c r="G38" s="185"/>
      <c r="H38" s="185"/>
      <c r="I38" s="185"/>
      <c r="J38" s="185"/>
      <c r="K38" s="185"/>
      <c r="L38" s="185"/>
      <c r="M38" s="185"/>
      <c r="N38" s="185"/>
      <c r="O38" s="185"/>
      <c r="P38" s="185"/>
      <c r="Q38" s="185"/>
      <c r="R38" s="185"/>
      <c r="S38" s="185"/>
      <c r="T38" s="185"/>
      <c r="U38" s="185"/>
      <c r="V38" s="185"/>
      <c r="W38" s="185"/>
      <c r="X38" s="185"/>
      <c r="Y38" s="185"/>
      <c r="Z38" s="185"/>
    </row>
    <row r="39" spans="1:26" ht="19.5" thickBot="1">
      <c r="A39" s="187">
        <v>100</v>
      </c>
      <c r="B39" s="188"/>
      <c r="C39" s="187">
        <v>2049</v>
      </c>
      <c r="D39" s="188"/>
      <c r="E39" s="191">
        <v>1042</v>
      </c>
      <c r="F39" s="188"/>
      <c r="G39" s="185"/>
      <c r="H39" s="185"/>
      <c r="I39" s="185"/>
      <c r="J39" s="185"/>
      <c r="K39" s="185"/>
      <c r="L39" s="185"/>
      <c r="M39" s="185"/>
      <c r="N39" s="185"/>
      <c r="O39" s="185"/>
      <c r="P39" s="185"/>
      <c r="Q39" s="185"/>
      <c r="R39" s="185"/>
      <c r="S39" s="185"/>
      <c r="T39" s="185"/>
      <c r="U39" s="185"/>
      <c r="V39" s="185"/>
      <c r="W39" s="185"/>
      <c r="X39" s="185"/>
      <c r="Y39" s="185"/>
      <c r="Z39" s="185"/>
    </row>
    <row r="40" spans="1:26" ht="19.5" thickBot="1">
      <c r="A40" s="189">
        <v>101</v>
      </c>
      <c r="B40" s="188"/>
      <c r="C40" s="187">
        <v>2050</v>
      </c>
      <c r="D40" s="188"/>
      <c r="E40" s="191">
        <v>1043</v>
      </c>
      <c r="F40" s="188"/>
      <c r="G40" s="185"/>
      <c r="H40" s="185"/>
      <c r="I40" s="185"/>
      <c r="J40" s="185"/>
      <c r="K40" s="185"/>
      <c r="L40" s="185"/>
      <c r="M40" s="185"/>
      <c r="N40" s="185"/>
      <c r="O40" s="185"/>
      <c r="P40" s="185"/>
      <c r="Q40" s="185"/>
      <c r="R40" s="185"/>
      <c r="S40" s="185"/>
      <c r="T40" s="185"/>
      <c r="U40" s="185"/>
      <c r="V40" s="185"/>
      <c r="W40" s="185"/>
      <c r="X40" s="185"/>
      <c r="Y40" s="185"/>
      <c r="Z40" s="185"/>
    </row>
    <row r="41" spans="1:26" ht="19.5" thickBot="1">
      <c r="A41" s="187">
        <v>102</v>
      </c>
      <c r="B41" s="188"/>
      <c r="C41" s="187">
        <v>2052</v>
      </c>
      <c r="D41" s="188"/>
      <c r="E41" s="191">
        <v>1044</v>
      </c>
      <c r="F41" s="188"/>
      <c r="G41" s="185"/>
      <c r="H41" s="185"/>
      <c r="I41" s="185"/>
      <c r="J41" s="185"/>
      <c r="K41" s="185"/>
      <c r="L41" s="185"/>
      <c r="M41" s="185"/>
      <c r="N41" s="185"/>
      <c r="O41" s="185"/>
      <c r="P41" s="185"/>
      <c r="Q41" s="185"/>
      <c r="R41" s="185"/>
      <c r="S41" s="185"/>
      <c r="T41" s="185"/>
      <c r="U41" s="185"/>
      <c r="V41" s="185"/>
      <c r="W41" s="185"/>
      <c r="X41" s="185"/>
      <c r="Y41" s="185"/>
      <c r="Z41" s="185"/>
    </row>
    <row r="42" spans="1:26" ht="19.5" thickBot="1">
      <c r="A42" s="187">
        <v>103</v>
      </c>
      <c r="B42" s="188"/>
      <c r="C42" s="187">
        <v>2053</v>
      </c>
      <c r="D42" s="188"/>
      <c r="E42" s="191">
        <v>1045</v>
      </c>
      <c r="F42" s="188"/>
      <c r="G42" s="185"/>
      <c r="H42" s="185"/>
      <c r="I42" s="185"/>
      <c r="J42" s="185"/>
      <c r="K42" s="185"/>
      <c r="L42" s="185"/>
      <c r="M42" s="185"/>
      <c r="N42" s="185"/>
      <c r="O42" s="185"/>
      <c r="P42" s="185"/>
      <c r="Q42" s="185"/>
      <c r="R42" s="185"/>
      <c r="S42" s="185"/>
      <c r="T42" s="185"/>
      <c r="U42" s="185"/>
      <c r="V42" s="185"/>
      <c r="W42" s="185"/>
      <c r="X42" s="185"/>
      <c r="Y42" s="185"/>
      <c r="Z42" s="185"/>
    </row>
    <row r="43" spans="1:26" ht="19.5" thickBot="1">
      <c r="A43" s="187">
        <v>104</v>
      </c>
      <c r="B43" s="188"/>
      <c r="C43" s="187">
        <v>2054</v>
      </c>
      <c r="D43" s="188"/>
      <c r="E43" s="191">
        <v>1046</v>
      </c>
      <c r="F43" s="188"/>
      <c r="G43" s="185"/>
      <c r="H43" s="185"/>
      <c r="I43" s="185"/>
      <c r="J43" s="185"/>
      <c r="K43" s="185"/>
      <c r="L43" s="185"/>
      <c r="M43" s="185"/>
      <c r="N43" s="185"/>
      <c r="O43" s="185"/>
      <c r="P43" s="185"/>
      <c r="Q43" s="185"/>
      <c r="R43" s="185"/>
      <c r="S43" s="185"/>
      <c r="T43" s="185"/>
      <c r="U43" s="185"/>
      <c r="V43" s="185"/>
      <c r="W43" s="185"/>
      <c r="X43" s="185"/>
      <c r="Y43" s="185"/>
      <c r="Z43" s="185"/>
    </row>
    <row r="44" spans="1:26" ht="19.5" thickBot="1">
      <c r="A44" s="187">
        <v>106</v>
      </c>
      <c r="B44" s="188"/>
      <c r="C44" s="187">
        <v>2055</v>
      </c>
      <c r="D44" s="188"/>
      <c r="E44" s="211">
        <v>1048</v>
      </c>
      <c r="F44" s="195"/>
      <c r="G44" s="185"/>
      <c r="H44" s="185"/>
      <c r="I44" s="185"/>
      <c r="J44" s="185"/>
      <c r="K44" s="185"/>
      <c r="L44" s="185"/>
      <c r="M44" s="185"/>
      <c r="N44" s="185"/>
      <c r="O44" s="185"/>
      <c r="P44" s="185"/>
      <c r="Q44" s="185"/>
      <c r="R44" s="185"/>
      <c r="S44" s="185"/>
      <c r="T44" s="185"/>
      <c r="U44" s="185"/>
      <c r="V44" s="185"/>
      <c r="W44" s="185"/>
      <c r="X44" s="185"/>
      <c r="Y44" s="185"/>
      <c r="Z44" s="185"/>
    </row>
    <row r="45" spans="1:26" ht="19.5" thickBot="1">
      <c r="A45" s="189">
        <v>107</v>
      </c>
      <c r="B45" s="188"/>
      <c r="C45" s="187">
        <v>2056</v>
      </c>
      <c r="D45" s="188"/>
      <c r="E45" s="211">
        <v>1049</v>
      </c>
      <c r="F45" s="195"/>
      <c r="G45" s="185"/>
      <c r="H45" s="185"/>
      <c r="I45" s="185"/>
      <c r="J45" s="185"/>
      <c r="K45" s="185"/>
      <c r="L45" s="185"/>
      <c r="M45" s="185"/>
      <c r="N45" s="185"/>
      <c r="O45" s="185"/>
      <c r="P45" s="185"/>
      <c r="Q45" s="185"/>
      <c r="R45" s="185"/>
      <c r="S45" s="185"/>
      <c r="T45" s="185"/>
      <c r="U45" s="185"/>
      <c r="V45" s="185"/>
      <c r="W45" s="185"/>
      <c r="X45" s="185"/>
      <c r="Y45" s="185"/>
      <c r="Z45" s="185"/>
    </row>
    <row r="46" spans="1:26" ht="19.5" thickBot="1">
      <c r="A46" s="189">
        <v>108</v>
      </c>
      <c r="B46" s="188"/>
      <c r="C46" s="187">
        <v>2058</v>
      </c>
      <c r="D46" s="188"/>
      <c r="E46" s="211">
        <v>1050</v>
      </c>
      <c r="F46" s="195"/>
      <c r="G46" s="185"/>
      <c r="H46" s="185"/>
      <c r="I46" s="185"/>
      <c r="J46" s="185"/>
      <c r="K46" s="185"/>
      <c r="L46" s="185"/>
      <c r="M46" s="185"/>
      <c r="N46" s="185"/>
      <c r="O46" s="185"/>
      <c r="P46" s="185"/>
      <c r="Q46" s="185"/>
      <c r="R46" s="185"/>
      <c r="S46" s="185"/>
      <c r="T46" s="185"/>
      <c r="U46" s="185"/>
      <c r="V46" s="185"/>
      <c r="W46" s="185"/>
      <c r="X46" s="185"/>
      <c r="Y46" s="185"/>
      <c r="Z46" s="185"/>
    </row>
    <row r="47" spans="1:26" ht="19.5" thickBot="1">
      <c r="A47" s="187">
        <v>109</v>
      </c>
      <c r="B47" s="188"/>
      <c r="C47" s="187">
        <v>2061</v>
      </c>
      <c r="D47" s="188"/>
      <c r="E47" s="211">
        <v>1051</v>
      </c>
      <c r="F47" s="188"/>
      <c r="G47" s="185"/>
      <c r="H47" s="185"/>
      <c r="I47" s="185"/>
      <c r="J47" s="185"/>
      <c r="K47" s="185"/>
      <c r="L47" s="185"/>
      <c r="M47" s="185"/>
      <c r="N47" s="185"/>
      <c r="O47" s="185"/>
      <c r="P47" s="185"/>
      <c r="Q47" s="185"/>
      <c r="R47" s="185"/>
      <c r="S47" s="185"/>
      <c r="T47" s="185"/>
      <c r="U47" s="185"/>
      <c r="V47" s="185"/>
      <c r="W47" s="185"/>
      <c r="X47" s="185"/>
      <c r="Y47" s="185"/>
      <c r="Z47" s="185"/>
    </row>
    <row r="48" spans="1:26" ht="19.5" thickBot="1">
      <c r="A48" s="187">
        <v>110</v>
      </c>
      <c r="B48" s="188"/>
      <c r="C48" s="187">
        <v>2062</v>
      </c>
      <c r="D48" s="188"/>
      <c r="E48" s="191">
        <v>1052</v>
      </c>
      <c r="F48" s="188"/>
      <c r="G48" s="185"/>
      <c r="H48" s="185"/>
      <c r="I48" s="185"/>
      <c r="J48" s="185"/>
      <c r="K48" s="185"/>
      <c r="L48" s="185"/>
      <c r="M48" s="185"/>
      <c r="N48" s="185"/>
      <c r="O48" s="185"/>
      <c r="P48" s="185"/>
      <c r="Q48" s="185"/>
      <c r="R48" s="185"/>
      <c r="S48" s="185"/>
      <c r="T48" s="185"/>
      <c r="U48" s="185"/>
      <c r="V48" s="185"/>
      <c r="W48" s="185"/>
      <c r="X48" s="185"/>
      <c r="Y48" s="185"/>
      <c r="Z48" s="185"/>
    </row>
    <row r="49" spans="1:26" ht="19.5" thickBot="1">
      <c r="A49" s="189">
        <v>112</v>
      </c>
      <c r="B49" s="188"/>
      <c r="C49" s="187">
        <v>2064</v>
      </c>
      <c r="D49" s="188"/>
      <c r="E49" s="191">
        <v>1053</v>
      </c>
      <c r="F49" s="188"/>
      <c r="G49" s="185"/>
      <c r="H49" s="185"/>
      <c r="I49" s="185"/>
      <c r="J49" s="185"/>
      <c r="K49" s="185"/>
      <c r="L49" s="185"/>
      <c r="M49" s="185"/>
      <c r="N49" s="185"/>
      <c r="O49" s="185"/>
      <c r="P49" s="185"/>
      <c r="Q49" s="185"/>
      <c r="R49" s="185"/>
      <c r="S49" s="185"/>
      <c r="T49" s="185"/>
      <c r="U49" s="185"/>
      <c r="V49" s="185"/>
      <c r="W49" s="185"/>
      <c r="X49" s="185"/>
      <c r="Y49" s="185"/>
      <c r="Z49" s="185"/>
    </row>
    <row r="50" spans="1:26" ht="19.5" thickBot="1">
      <c r="A50" s="187">
        <v>113</v>
      </c>
      <c r="B50" s="188"/>
      <c r="C50" s="187">
        <v>2065</v>
      </c>
      <c r="D50" s="188"/>
      <c r="E50" s="191">
        <v>1054</v>
      </c>
      <c r="F50" s="188"/>
      <c r="G50" s="185"/>
      <c r="H50" s="185"/>
      <c r="I50" s="185"/>
      <c r="J50" s="185"/>
      <c r="K50" s="185"/>
      <c r="L50" s="185"/>
      <c r="M50" s="185"/>
      <c r="N50" s="185"/>
      <c r="O50" s="185"/>
      <c r="P50" s="185"/>
      <c r="Q50" s="185"/>
      <c r="R50" s="185"/>
      <c r="S50" s="185"/>
      <c r="T50" s="185"/>
      <c r="U50" s="185"/>
      <c r="V50" s="185"/>
      <c r="W50" s="185"/>
      <c r="X50" s="185"/>
      <c r="Y50" s="185"/>
      <c r="Z50" s="185"/>
    </row>
    <row r="51" spans="1:26" ht="19.5" thickBot="1">
      <c r="A51" s="187">
        <v>114</v>
      </c>
      <c r="B51" s="188"/>
      <c r="C51" s="187">
        <v>2066</v>
      </c>
      <c r="D51" s="188"/>
      <c r="E51" s="192">
        <v>1055</v>
      </c>
      <c r="F51" s="188" t="s">
        <v>10144</v>
      </c>
      <c r="G51" s="185"/>
      <c r="H51" s="185"/>
      <c r="I51" s="185"/>
      <c r="J51" s="185"/>
      <c r="K51" s="185"/>
      <c r="L51" s="185"/>
      <c r="M51" s="185"/>
      <c r="N51" s="185"/>
      <c r="O51" s="185"/>
      <c r="P51" s="185"/>
      <c r="Q51" s="185"/>
      <c r="R51" s="185"/>
      <c r="S51" s="185"/>
      <c r="T51" s="185"/>
      <c r="U51" s="185"/>
      <c r="V51" s="185"/>
      <c r="W51" s="185"/>
      <c r="X51" s="185"/>
      <c r="Y51" s="185"/>
      <c r="Z51" s="185"/>
    </row>
    <row r="52" spans="1:26" ht="19.5" thickBot="1">
      <c r="A52" s="189">
        <v>115</v>
      </c>
      <c r="B52" s="188"/>
      <c r="C52" s="187">
        <v>2067</v>
      </c>
      <c r="D52" s="188"/>
      <c r="E52" s="192">
        <v>1056</v>
      </c>
      <c r="F52" s="188" t="s">
        <v>10144</v>
      </c>
      <c r="G52" s="185"/>
      <c r="H52" s="185"/>
      <c r="I52" s="185"/>
      <c r="J52" s="185"/>
      <c r="K52" s="185"/>
      <c r="L52" s="185"/>
      <c r="M52" s="185"/>
      <c r="N52" s="185"/>
      <c r="O52" s="185"/>
      <c r="P52" s="185"/>
      <c r="Q52" s="185"/>
      <c r="R52" s="185"/>
      <c r="S52" s="185"/>
      <c r="T52" s="185"/>
      <c r="U52" s="185"/>
      <c r="V52" s="185"/>
      <c r="W52" s="185"/>
      <c r="X52" s="185"/>
      <c r="Y52" s="185"/>
      <c r="Z52" s="185"/>
    </row>
    <row r="53" spans="1:26" ht="19.5" thickBot="1">
      <c r="A53" s="189">
        <v>116</v>
      </c>
      <c r="B53" s="188"/>
      <c r="C53" s="187">
        <v>2069</v>
      </c>
      <c r="D53" s="188"/>
      <c r="E53" s="191">
        <v>1057</v>
      </c>
      <c r="F53" s="188"/>
      <c r="G53" s="185"/>
      <c r="H53" s="185"/>
      <c r="I53" s="185"/>
      <c r="J53" s="185"/>
      <c r="K53" s="185"/>
      <c r="L53" s="185"/>
      <c r="M53" s="185"/>
      <c r="N53" s="185"/>
      <c r="O53" s="185"/>
      <c r="P53" s="185"/>
      <c r="Q53" s="185"/>
      <c r="R53" s="185"/>
      <c r="S53" s="185"/>
      <c r="T53" s="185"/>
      <c r="U53" s="185"/>
      <c r="V53" s="185"/>
      <c r="W53" s="185"/>
      <c r="X53" s="185"/>
      <c r="Y53" s="185"/>
      <c r="Z53" s="185"/>
    </row>
    <row r="54" spans="1:26" ht="19.5" thickBot="1">
      <c r="A54" s="189">
        <v>118</v>
      </c>
      <c r="B54" s="188"/>
      <c r="C54" s="187">
        <v>2070</v>
      </c>
      <c r="D54" s="188"/>
      <c r="E54" s="191">
        <v>1058</v>
      </c>
      <c r="F54" s="188"/>
      <c r="G54" s="185"/>
      <c r="H54" s="185"/>
      <c r="I54" s="185"/>
      <c r="J54" s="185"/>
      <c r="K54" s="185"/>
      <c r="L54" s="185"/>
      <c r="M54" s="185"/>
      <c r="N54" s="185"/>
      <c r="O54" s="185"/>
      <c r="P54" s="185"/>
      <c r="Q54" s="185"/>
      <c r="R54" s="185"/>
      <c r="S54" s="185"/>
      <c r="T54" s="185"/>
      <c r="U54" s="185"/>
      <c r="V54" s="185"/>
      <c r="W54" s="185"/>
      <c r="X54" s="185"/>
      <c r="Y54" s="185"/>
      <c r="Z54" s="185"/>
    </row>
    <row r="55" spans="1:26" ht="19.5" thickBot="1">
      <c r="A55" s="187">
        <v>119</v>
      </c>
      <c r="B55" s="188"/>
      <c r="C55" s="187">
        <v>2071</v>
      </c>
      <c r="D55" s="188"/>
      <c r="E55" s="191">
        <v>1060</v>
      </c>
      <c r="F55" s="188"/>
      <c r="G55" s="185"/>
      <c r="H55" s="185"/>
      <c r="I55" s="185"/>
      <c r="J55" s="185"/>
      <c r="K55" s="185"/>
      <c r="L55" s="185"/>
      <c r="M55" s="185"/>
      <c r="N55" s="185"/>
      <c r="O55" s="185"/>
      <c r="P55" s="185"/>
      <c r="Q55" s="185"/>
      <c r="R55" s="185"/>
      <c r="S55" s="185"/>
      <c r="T55" s="185"/>
      <c r="U55" s="185"/>
      <c r="V55" s="185"/>
      <c r="W55" s="185"/>
      <c r="X55" s="185"/>
      <c r="Y55" s="185"/>
      <c r="Z55" s="185"/>
    </row>
    <row r="56" spans="1:26" ht="19.5" thickBot="1">
      <c r="A56" s="187">
        <v>200</v>
      </c>
      <c r="B56" s="188"/>
      <c r="C56" s="187">
        <v>2072</v>
      </c>
      <c r="D56" s="188"/>
      <c r="E56" s="191">
        <v>1061</v>
      </c>
      <c r="F56" s="188"/>
      <c r="G56" s="185"/>
      <c r="H56" s="185"/>
      <c r="I56" s="185"/>
      <c r="J56" s="185"/>
      <c r="K56" s="185"/>
      <c r="L56" s="185"/>
      <c r="M56" s="185"/>
      <c r="N56" s="185"/>
      <c r="O56" s="185"/>
      <c r="P56" s="185"/>
      <c r="Q56" s="185"/>
      <c r="R56" s="185"/>
      <c r="S56" s="185"/>
      <c r="T56" s="185"/>
      <c r="U56" s="185"/>
      <c r="V56" s="185"/>
      <c r="W56" s="185"/>
      <c r="X56" s="185"/>
      <c r="Y56" s="185"/>
      <c r="Z56" s="185"/>
    </row>
    <row r="57" spans="1:26" ht="19.5" thickBot="1">
      <c r="A57" s="187">
        <v>201</v>
      </c>
      <c r="B57" s="188"/>
      <c r="C57" s="187">
        <v>2074</v>
      </c>
      <c r="D57" s="188"/>
      <c r="E57" s="191">
        <v>1062</v>
      </c>
      <c r="F57" s="188"/>
      <c r="G57" s="185"/>
      <c r="H57" s="185"/>
      <c r="I57" s="185"/>
      <c r="J57" s="185"/>
      <c r="K57" s="185"/>
      <c r="L57" s="185"/>
      <c r="M57" s="185"/>
      <c r="N57" s="185"/>
      <c r="O57" s="185"/>
      <c r="P57" s="185"/>
      <c r="Q57" s="185"/>
      <c r="R57" s="185"/>
      <c r="S57" s="185"/>
      <c r="T57" s="185"/>
      <c r="U57" s="185"/>
      <c r="V57" s="185"/>
      <c r="W57" s="185"/>
      <c r="X57" s="185"/>
      <c r="Y57" s="185"/>
      <c r="Z57" s="185"/>
    </row>
    <row r="58" spans="1:26" ht="19.5" thickBot="1">
      <c r="A58" s="187">
        <v>202</v>
      </c>
      <c r="B58" s="188"/>
      <c r="C58" s="187">
        <v>2075</v>
      </c>
      <c r="D58" s="188"/>
      <c r="E58" s="191">
        <v>1063</v>
      </c>
      <c r="F58" s="188"/>
      <c r="G58" s="185"/>
      <c r="H58" s="185"/>
      <c r="I58" s="185"/>
      <c r="J58" s="185"/>
      <c r="K58" s="185"/>
      <c r="L58" s="185"/>
      <c r="M58" s="185"/>
      <c r="N58" s="185"/>
      <c r="O58" s="185"/>
      <c r="P58" s="185"/>
      <c r="Q58" s="185"/>
      <c r="R58" s="185"/>
      <c r="S58" s="185"/>
      <c r="T58" s="185"/>
      <c r="U58" s="185"/>
      <c r="V58" s="185"/>
      <c r="W58" s="185"/>
      <c r="X58" s="185"/>
      <c r="Y58" s="185"/>
      <c r="Z58" s="185"/>
    </row>
    <row r="59" spans="1:26" ht="19.5" thickBot="1">
      <c r="A59" s="187">
        <v>203</v>
      </c>
      <c r="B59" s="188"/>
      <c r="C59" s="187">
        <v>2076</v>
      </c>
      <c r="D59" s="188"/>
      <c r="E59" s="191">
        <v>1070</v>
      </c>
      <c r="F59" s="188"/>
      <c r="G59" s="185"/>
      <c r="H59" s="185"/>
      <c r="I59" s="185"/>
      <c r="J59" s="185"/>
      <c r="K59" s="185"/>
      <c r="L59" s="185"/>
      <c r="M59" s="185"/>
      <c r="N59" s="185"/>
      <c r="O59" s="185"/>
      <c r="P59" s="185"/>
      <c r="Q59" s="185"/>
      <c r="R59" s="185"/>
      <c r="S59" s="185"/>
      <c r="T59" s="185"/>
      <c r="U59" s="185"/>
      <c r="V59" s="185"/>
      <c r="W59" s="185"/>
      <c r="X59" s="185"/>
      <c r="Y59" s="185"/>
      <c r="Z59" s="185"/>
    </row>
    <row r="60" spans="1:26" ht="19.5" thickBot="1">
      <c r="A60" s="187">
        <v>204</v>
      </c>
      <c r="B60" s="188"/>
      <c r="C60" s="187">
        <v>2079</v>
      </c>
      <c r="D60" s="188"/>
      <c r="E60" s="191">
        <v>1071</v>
      </c>
      <c r="F60" s="188"/>
      <c r="G60" s="185"/>
      <c r="H60" s="185"/>
      <c r="I60" s="185"/>
      <c r="J60" s="185"/>
      <c r="K60" s="185"/>
      <c r="L60" s="185"/>
      <c r="M60" s="185"/>
      <c r="N60" s="185"/>
      <c r="O60" s="185"/>
      <c r="P60" s="185"/>
      <c r="Q60" s="185"/>
      <c r="R60" s="185"/>
      <c r="S60" s="185"/>
      <c r="T60" s="185"/>
      <c r="U60" s="185"/>
      <c r="V60" s="185"/>
      <c r="W60" s="185"/>
      <c r="X60" s="185"/>
      <c r="Y60" s="185"/>
      <c r="Z60" s="185"/>
    </row>
    <row r="61" spans="1:26" ht="19.5" thickBot="1">
      <c r="A61" s="187">
        <v>205</v>
      </c>
      <c r="B61" s="188"/>
      <c r="C61" s="187">
        <v>2080</v>
      </c>
      <c r="D61" s="188"/>
      <c r="E61" s="191">
        <v>1072</v>
      </c>
      <c r="F61" s="188"/>
      <c r="G61" s="185"/>
      <c r="H61" s="185"/>
      <c r="I61" s="185"/>
      <c r="J61" s="185"/>
      <c r="K61" s="185"/>
      <c r="L61" s="185"/>
      <c r="M61" s="185"/>
      <c r="N61" s="185"/>
      <c r="O61" s="185"/>
      <c r="P61" s="185"/>
      <c r="Q61" s="185"/>
      <c r="R61" s="185"/>
      <c r="S61" s="185"/>
      <c r="T61" s="185"/>
      <c r="U61" s="185"/>
      <c r="V61" s="185"/>
      <c r="W61" s="185"/>
      <c r="X61" s="185"/>
      <c r="Y61" s="185"/>
      <c r="Z61" s="185"/>
    </row>
    <row r="62" spans="1:26" ht="19.5" thickBot="1">
      <c r="A62" s="187">
        <v>206</v>
      </c>
      <c r="B62" s="188"/>
      <c r="C62" s="187">
        <v>2081</v>
      </c>
      <c r="D62" s="188"/>
      <c r="E62" s="191">
        <v>1073</v>
      </c>
      <c r="F62" s="188"/>
      <c r="G62" s="185"/>
      <c r="H62" s="185"/>
      <c r="I62" s="185"/>
      <c r="J62" s="185"/>
      <c r="K62" s="185"/>
      <c r="L62" s="185"/>
      <c r="M62" s="185"/>
      <c r="N62" s="185"/>
      <c r="O62" s="185"/>
      <c r="P62" s="185"/>
      <c r="Q62" s="185"/>
      <c r="R62" s="185"/>
      <c r="S62" s="185"/>
      <c r="T62" s="185"/>
      <c r="U62" s="185"/>
      <c r="V62" s="185"/>
      <c r="W62" s="185"/>
      <c r="X62" s="185"/>
      <c r="Y62" s="185"/>
      <c r="Z62" s="185"/>
    </row>
    <row r="63" spans="1:26" ht="19.5" thickBot="1">
      <c r="A63" s="187">
        <v>207</v>
      </c>
      <c r="B63" s="188"/>
      <c r="C63" s="187">
        <v>2082</v>
      </c>
      <c r="D63" s="188"/>
      <c r="E63" s="191">
        <v>1074</v>
      </c>
      <c r="F63" s="188"/>
      <c r="G63" s="185"/>
      <c r="H63" s="185"/>
      <c r="I63" s="185"/>
      <c r="J63" s="185"/>
      <c r="K63" s="185"/>
      <c r="L63" s="185"/>
      <c r="M63" s="185"/>
      <c r="N63" s="185"/>
      <c r="O63" s="185"/>
      <c r="P63" s="185"/>
      <c r="Q63" s="185"/>
      <c r="R63" s="185"/>
      <c r="S63" s="185"/>
      <c r="T63" s="185"/>
      <c r="U63" s="185"/>
      <c r="V63" s="185"/>
      <c r="W63" s="185"/>
      <c r="X63" s="185"/>
      <c r="Y63" s="185"/>
      <c r="Z63" s="185"/>
    </row>
    <row r="64" spans="1:26" ht="19.5" thickBot="1">
      <c r="A64" s="187">
        <v>208</v>
      </c>
      <c r="B64" s="188"/>
      <c r="C64" s="187">
        <v>2083</v>
      </c>
      <c r="D64" s="188"/>
      <c r="E64" s="191">
        <v>1075</v>
      </c>
      <c r="F64" s="188"/>
      <c r="G64" s="185"/>
      <c r="H64" s="185"/>
      <c r="I64" s="185"/>
      <c r="J64" s="185"/>
      <c r="K64" s="185"/>
      <c r="L64" s="185"/>
      <c r="M64" s="185"/>
      <c r="N64" s="185"/>
      <c r="O64" s="185"/>
      <c r="P64" s="185"/>
      <c r="Q64" s="185"/>
      <c r="R64" s="185"/>
      <c r="S64" s="185"/>
      <c r="T64" s="185"/>
      <c r="U64" s="185"/>
      <c r="V64" s="185"/>
      <c r="W64" s="185"/>
      <c r="X64" s="185"/>
      <c r="Y64" s="185"/>
      <c r="Z64" s="185"/>
    </row>
    <row r="65" spans="1:26" ht="19.5" thickBot="1">
      <c r="A65" s="187">
        <v>209</v>
      </c>
      <c r="B65" s="188"/>
      <c r="C65" s="187">
        <v>2084</v>
      </c>
      <c r="D65" s="188"/>
      <c r="E65" s="191">
        <v>1076</v>
      </c>
      <c r="F65" s="188"/>
      <c r="G65" s="185"/>
      <c r="H65" s="185"/>
      <c r="I65" s="185"/>
      <c r="J65" s="185"/>
      <c r="K65" s="185"/>
      <c r="L65" s="185"/>
      <c r="M65" s="185"/>
      <c r="N65" s="185"/>
      <c r="O65" s="185"/>
      <c r="P65" s="185"/>
      <c r="Q65" s="185"/>
      <c r="R65" s="185"/>
      <c r="S65" s="185"/>
      <c r="T65" s="185"/>
      <c r="U65" s="185"/>
      <c r="V65" s="185"/>
      <c r="W65" s="185"/>
      <c r="X65" s="185"/>
      <c r="Y65" s="185"/>
      <c r="Z65" s="185"/>
    </row>
    <row r="66" spans="1:26" ht="19.5" thickBot="1">
      <c r="A66" s="187">
        <v>210</v>
      </c>
      <c r="B66" s="188"/>
      <c r="C66" s="187">
        <v>2086</v>
      </c>
      <c r="D66" s="188"/>
      <c r="E66" s="191">
        <v>1077</v>
      </c>
      <c r="F66" s="188"/>
      <c r="G66" s="185"/>
      <c r="H66" s="185"/>
      <c r="I66" s="185"/>
      <c r="J66" s="185"/>
      <c r="K66" s="185"/>
      <c r="L66" s="185"/>
      <c r="M66" s="185"/>
      <c r="N66" s="185"/>
      <c r="O66" s="185"/>
      <c r="P66" s="185"/>
      <c r="Q66" s="185"/>
      <c r="R66" s="185"/>
      <c r="S66" s="185"/>
      <c r="T66" s="185"/>
      <c r="U66" s="185"/>
      <c r="V66" s="185"/>
      <c r="W66" s="185"/>
      <c r="X66" s="185"/>
      <c r="Y66" s="185"/>
      <c r="Z66" s="185"/>
    </row>
    <row r="67" spans="1:26" ht="19.5" thickBot="1">
      <c r="A67" s="187">
        <v>211</v>
      </c>
      <c r="B67" s="188"/>
      <c r="C67" s="187">
        <v>2088</v>
      </c>
      <c r="D67" s="188"/>
      <c r="E67" s="211">
        <v>1078</v>
      </c>
      <c r="F67" s="195"/>
      <c r="G67" s="185"/>
      <c r="H67" s="185"/>
      <c r="I67" s="185"/>
      <c r="J67" s="185"/>
      <c r="K67" s="185"/>
      <c r="L67" s="185"/>
      <c r="M67" s="185"/>
      <c r="N67" s="185"/>
      <c r="O67" s="185"/>
      <c r="P67" s="185"/>
      <c r="Q67" s="185"/>
      <c r="R67" s="185"/>
      <c r="S67" s="185"/>
      <c r="T67" s="185"/>
      <c r="U67" s="185"/>
      <c r="V67" s="185"/>
      <c r="W67" s="185"/>
      <c r="X67" s="185"/>
      <c r="Y67" s="185"/>
      <c r="Z67" s="185"/>
    </row>
    <row r="68" spans="1:26" ht="19.5" thickBot="1">
      <c r="A68" s="187">
        <v>212</v>
      </c>
      <c r="B68" s="188"/>
      <c r="C68" s="187">
        <v>2090</v>
      </c>
      <c r="D68" s="188"/>
      <c r="E68" s="211">
        <v>1079</v>
      </c>
      <c r="F68" s="195"/>
      <c r="G68" s="185"/>
      <c r="H68" s="185"/>
      <c r="I68" s="185"/>
      <c r="J68" s="185"/>
      <c r="K68" s="185"/>
      <c r="L68" s="185"/>
      <c r="M68" s="185"/>
      <c r="N68" s="185"/>
      <c r="O68" s="185"/>
      <c r="P68" s="185"/>
      <c r="Q68" s="185"/>
      <c r="R68" s="185"/>
      <c r="S68" s="185"/>
      <c r="T68" s="185"/>
      <c r="U68" s="185"/>
      <c r="V68" s="185"/>
      <c r="W68" s="185"/>
      <c r="X68" s="185"/>
      <c r="Y68" s="185"/>
      <c r="Z68" s="185"/>
    </row>
    <row r="69" spans="1:26" ht="19.5" thickBot="1">
      <c r="A69" s="187">
        <v>213</v>
      </c>
      <c r="B69" s="188"/>
      <c r="C69" s="187">
        <v>2091</v>
      </c>
      <c r="D69" s="188"/>
      <c r="E69" s="211">
        <v>1080</v>
      </c>
      <c r="F69" s="195"/>
      <c r="G69" s="185"/>
      <c r="H69" s="185"/>
      <c r="I69" s="185"/>
      <c r="J69" s="185"/>
      <c r="K69" s="185"/>
      <c r="L69" s="185"/>
      <c r="M69" s="185"/>
      <c r="N69" s="185"/>
      <c r="O69" s="185"/>
      <c r="P69" s="185"/>
      <c r="Q69" s="185"/>
      <c r="R69" s="185"/>
      <c r="S69" s="185"/>
      <c r="T69" s="185"/>
      <c r="U69" s="185"/>
      <c r="V69" s="185"/>
      <c r="W69" s="185"/>
      <c r="X69" s="185"/>
      <c r="Y69" s="185"/>
      <c r="Z69" s="185"/>
    </row>
    <row r="70" spans="1:26" ht="19.5" thickBot="1">
      <c r="A70" s="187">
        <v>214</v>
      </c>
      <c r="B70" s="188"/>
      <c r="C70" s="187">
        <v>2092</v>
      </c>
      <c r="D70" s="188"/>
      <c r="E70" s="211">
        <v>1081</v>
      </c>
      <c r="F70" s="188"/>
      <c r="G70" s="185"/>
      <c r="H70" s="185"/>
      <c r="I70" s="185"/>
      <c r="J70" s="185"/>
      <c r="K70" s="185"/>
      <c r="L70" s="185"/>
      <c r="M70" s="185"/>
      <c r="N70" s="185"/>
      <c r="O70" s="185"/>
      <c r="P70" s="185"/>
      <c r="Q70" s="185"/>
      <c r="R70" s="185"/>
      <c r="S70" s="185"/>
      <c r="T70" s="185"/>
      <c r="U70" s="185"/>
      <c r="V70" s="185"/>
      <c r="W70" s="185"/>
      <c r="X70" s="185"/>
      <c r="Y70" s="185"/>
      <c r="Z70" s="185"/>
    </row>
    <row r="71" spans="1:26" ht="19.5" thickBot="1">
      <c r="A71" s="187">
        <v>215</v>
      </c>
      <c r="B71" s="188"/>
      <c r="C71" s="187">
        <v>2093</v>
      </c>
      <c r="D71" s="188"/>
      <c r="E71" s="211">
        <v>1082</v>
      </c>
      <c r="F71" s="188"/>
      <c r="G71" s="185"/>
      <c r="H71" s="185"/>
      <c r="I71" s="185"/>
      <c r="J71" s="185"/>
      <c r="K71" s="185"/>
      <c r="L71" s="185"/>
      <c r="M71" s="185"/>
      <c r="N71" s="185"/>
      <c r="O71" s="185"/>
      <c r="P71" s="185"/>
      <c r="Q71" s="185"/>
      <c r="R71" s="185"/>
      <c r="S71" s="185"/>
      <c r="T71" s="185"/>
      <c r="U71" s="185"/>
      <c r="V71" s="185"/>
      <c r="W71" s="185"/>
      <c r="X71" s="185"/>
      <c r="Y71" s="185"/>
      <c r="Z71" s="185"/>
    </row>
    <row r="72" spans="1:26" ht="19.5" thickBot="1">
      <c r="A72" s="187">
        <v>216</v>
      </c>
      <c r="B72" s="188"/>
      <c r="C72" s="187">
        <v>2094</v>
      </c>
      <c r="D72" s="188"/>
      <c r="E72" s="211">
        <v>1083</v>
      </c>
      <c r="F72" s="188"/>
      <c r="G72" s="185"/>
      <c r="H72" s="185"/>
      <c r="I72" s="185"/>
      <c r="J72" s="185"/>
      <c r="K72" s="185"/>
      <c r="L72" s="185"/>
      <c r="M72" s="185"/>
      <c r="N72" s="185"/>
      <c r="O72" s="185"/>
      <c r="P72" s="185"/>
      <c r="Q72" s="185"/>
      <c r="R72" s="185"/>
      <c r="S72" s="185"/>
      <c r="T72" s="185"/>
      <c r="U72" s="185"/>
      <c r="V72" s="185"/>
      <c r="W72" s="185"/>
      <c r="X72" s="185"/>
      <c r="Y72" s="185"/>
      <c r="Z72" s="185"/>
    </row>
    <row r="73" spans="1:26" ht="19.5" thickBot="1">
      <c r="A73" s="187">
        <v>217</v>
      </c>
      <c r="B73" s="188"/>
      <c r="C73" s="187">
        <v>2095</v>
      </c>
      <c r="D73" s="188"/>
      <c r="E73" s="211">
        <v>1084</v>
      </c>
      <c r="F73" s="195"/>
      <c r="G73" s="185"/>
      <c r="H73" s="185"/>
      <c r="I73" s="185"/>
      <c r="J73" s="185"/>
      <c r="K73" s="185"/>
      <c r="L73" s="185"/>
      <c r="M73" s="185"/>
      <c r="N73" s="185"/>
      <c r="O73" s="185"/>
      <c r="P73" s="185"/>
      <c r="Q73" s="185"/>
      <c r="R73" s="185"/>
      <c r="S73" s="185"/>
      <c r="T73" s="185"/>
      <c r="U73" s="185"/>
      <c r="V73" s="185"/>
      <c r="W73" s="185"/>
      <c r="X73" s="185"/>
      <c r="Y73" s="185"/>
      <c r="Z73" s="185"/>
    </row>
    <row r="74" spans="1:26" ht="19.5" thickBot="1">
      <c r="A74" s="187">
        <v>218</v>
      </c>
      <c r="B74" s="188"/>
      <c r="C74" s="187">
        <v>2096</v>
      </c>
      <c r="D74" s="188"/>
      <c r="E74" s="211">
        <v>1085</v>
      </c>
      <c r="F74" s="195"/>
      <c r="G74" s="185"/>
      <c r="H74" s="185"/>
      <c r="I74" s="185"/>
      <c r="J74" s="185"/>
      <c r="K74" s="185"/>
      <c r="L74" s="185"/>
      <c r="M74" s="185"/>
      <c r="N74" s="185"/>
      <c r="O74" s="185"/>
      <c r="P74" s="185"/>
      <c r="Q74" s="185"/>
      <c r="R74" s="185"/>
      <c r="S74" s="185"/>
      <c r="T74" s="185"/>
      <c r="U74" s="185"/>
      <c r="V74" s="185"/>
      <c r="W74" s="185"/>
      <c r="X74" s="185"/>
      <c r="Y74" s="185"/>
      <c r="Z74" s="185"/>
    </row>
    <row r="75" spans="1:26" ht="19.5" thickBot="1">
      <c r="A75" s="187">
        <v>219</v>
      </c>
      <c r="B75" s="188"/>
      <c r="C75" s="187">
        <v>2097</v>
      </c>
      <c r="D75" s="188"/>
      <c r="E75" s="211">
        <v>1086</v>
      </c>
      <c r="F75" s="195"/>
      <c r="G75" s="185"/>
      <c r="H75" s="185"/>
      <c r="I75" s="185"/>
      <c r="J75" s="185"/>
      <c r="K75" s="185"/>
      <c r="L75" s="185"/>
      <c r="M75" s="185"/>
      <c r="N75" s="185"/>
      <c r="O75" s="185"/>
      <c r="P75" s="185"/>
      <c r="Q75" s="185"/>
      <c r="R75" s="185"/>
      <c r="S75" s="185"/>
      <c r="T75" s="185"/>
      <c r="U75" s="185"/>
      <c r="V75" s="185"/>
      <c r="W75" s="185"/>
      <c r="X75" s="185"/>
      <c r="Y75" s="185"/>
      <c r="Z75" s="185"/>
    </row>
    <row r="76" spans="1:26" ht="19.5" thickBot="1">
      <c r="A76" s="187">
        <v>220</v>
      </c>
      <c r="B76" s="188"/>
      <c r="C76" s="187">
        <v>2098</v>
      </c>
      <c r="D76" s="188"/>
      <c r="E76" s="211">
        <v>1087</v>
      </c>
      <c r="F76" s="195"/>
      <c r="G76" s="185"/>
      <c r="H76" s="185"/>
      <c r="I76" s="185"/>
      <c r="J76" s="185"/>
      <c r="K76" s="185"/>
      <c r="L76" s="185"/>
      <c r="M76" s="185"/>
      <c r="N76" s="185"/>
      <c r="O76" s="185"/>
      <c r="P76" s="185"/>
      <c r="Q76" s="185"/>
      <c r="R76" s="185"/>
      <c r="S76" s="185"/>
      <c r="T76" s="185"/>
      <c r="U76" s="185"/>
      <c r="V76" s="185"/>
      <c r="W76" s="185"/>
      <c r="X76" s="185"/>
      <c r="Y76" s="185"/>
      <c r="Z76" s="185"/>
    </row>
    <row r="77" spans="1:26" ht="19.5" thickBot="1">
      <c r="A77" s="187">
        <v>221</v>
      </c>
      <c r="B77" s="188"/>
      <c r="C77" s="187">
        <v>2099</v>
      </c>
      <c r="D77" s="188"/>
      <c r="E77" s="211">
        <v>1088</v>
      </c>
      <c r="F77" s="195"/>
      <c r="G77" s="185"/>
      <c r="H77" s="185"/>
      <c r="I77" s="185"/>
      <c r="J77" s="185"/>
      <c r="K77" s="185"/>
      <c r="L77" s="185"/>
      <c r="M77" s="185"/>
      <c r="N77" s="185"/>
      <c r="O77" s="185"/>
      <c r="P77" s="185"/>
      <c r="Q77" s="185"/>
      <c r="R77" s="185"/>
      <c r="S77" s="185"/>
      <c r="T77" s="185"/>
      <c r="U77" s="185"/>
      <c r="V77" s="185"/>
      <c r="W77" s="185"/>
      <c r="X77" s="185"/>
      <c r="Y77" s="185"/>
      <c r="Z77" s="185"/>
    </row>
    <row r="78" spans="1:26" ht="19.5" thickBot="1">
      <c r="A78" s="187">
        <v>222</v>
      </c>
      <c r="B78" s="188"/>
      <c r="C78" s="187">
        <v>2100</v>
      </c>
      <c r="D78" s="188"/>
      <c r="E78" s="211">
        <v>1089</v>
      </c>
      <c r="F78" s="188"/>
      <c r="G78" s="185"/>
      <c r="H78" s="185"/>
      <c r="I78" s="185"/>
      <c r="J78" s="185"/>
      <c r="K78" s="185"/>
      <c r="L78" s="185"/>
      <c r="M78" s="185"/>
      <c r="N78" s="185"/>
      <c r="O78" s="185"/>
      <c r="P78" s="185"/>
      <c r="Q78" s="185"/>
      <c r="R78" s="185"/>
      <c r="S78" s="185"/>
      <c r="T78" s="185"/>
      <c r="U78" s="185"/>
      <c r="V78" s="185"/>
      <c r="W78" s="185"/>
      <c r="X78" s="185"/>
      <c r="Y78" s="185"/>
      <c r="Z78" s="185"/>
    </row>
    <row r="79" spans="1:26" ht="19.5" thickBot="1">
      <c r="A79" s="187">
        <v>223</v>
      </c>
      <c r="B79" s="188"/>
      <c r="C79" s="187">
        <v>2101</v>
      </c>
      <c r="D79" s="188"/>
      <c r="E79" s="191">
        <v>1090</v>
      </c>
      <c r="F79" s="188"/>
      <c r="G79" s="185"/>
      <c r="H79" s="185"/>
      <c r="I79" s="185"/>
      <c r="J79" s="185"/>
      <c r="K79" s="185"/>
      <c r="L79" s="185"/>
      <c r="M79" s="185"/>
      <c r="N79" s="185"/>
      <c r="O79" s="185"/>
      <c r="P79" s="185"/>
      <c r="Q79" s="185"/>
      <c r="R79" s="185"/>
      <c r="S79" s="185"/>
      <c r="T79" s="185"/>
      <c r="U79" s="185"/>
      <c r="V79" s="185"/>
      <c r="W79" s="185"/>
      <c r="X79" s="185"/>
      <c r="Y79" s="185"/>
      <c r="Z79" s="185"/>
    </row>
    <row r="80" spans="1:26" ht="19.5" thickBot="1">
      <c r="A80" s="187">
        <v>224</v>
      </c>
      <c r="B80" s="188"/>
      <c r="C80" s="187">
        <v>2103</v>
      </c>
      <c r="D80" s="188"/>
      <c r="E80" s="191">
        <v>1091</v>
      </c>
      <c r="F80" s="188"/>
      <c r="G80" s="185"/>
      <c r="H80" s="185"/>
      <c r="I80" s="185"/>
      <c r="J80" s="185"/>
      <c r="K80" s="185"/>
      <c r="L80" s="185"/>
      <c r="M80" s="185"/>
      <c r="N80" s="185"/>
      <c r="O80" s="185"/>
      <c r="P80" s="185"/>
      <c r="Q80" s="185"/>
      <c r="R80" s="185"/>
      <c r="S80" s="185"/>
      <c r="T80" s="185"/>
      <c r="U80" s="185"/>
      <c r="V80" s="185"/>
      <c r="W80" s="185"/>
      <c r="X80" s="185"/>
      <c r="Y80" s="185"/>
      <c r="Z80" s="185"/>
    </row>
    <row r="81" spans="1:26" ht="27.75" thickBot="1">
      <c r="A81" s="190">
        <v>225</v>
      </c>
      <c r="B81" s="188" t="s">
        <v>10144</v>
      </c>
      <c r="C81" s="187">
        <v>2105</v>
      </c>
      <c r="D81" s="188"/>
      <c r="E81" s="191">
        <v>1092</v>
      </c>
      <c r="F81" s="188"/>
      <c r="G81" s="185"/>
      <c r="H81" s="185"/>
      <c r="I81" s="185"/>
      <c r="J81" s="185"/>
      <c r="K81" s="185"/>
      <c r="L81" s="185"/>
      <c r="M81" s="185"/>
      <c r="N81" s="185"/>
      <c r="O81" s="185"/>
      <c r="P81" s="185"/>
      <c r="Q81" s="185"/>
      <c r="R81" s="185"/>
      <c r="S81" s="185"/>
      <c r="T81" s="185"/>
      <c r="U81" s="185"/>
      <c r="V81" s="185"/>
      <c r="W81" s="185"/>
      <c r="X81" s="185"/>
      <c r="Y81" s="185"/>
      <c r="Z81" s="185"/>
    </row>
    <row r="82" spans="1:26" ht="27.75" thickBot="1">
      <c r="A82" s="190">
        <v>226</v>
      </c>
      <c r="B82" s="188" t="s">
        <v>10144</v>
      </c>
      <c r="C82" s="187">
        <v>2106</v>
      </c>
      <c r="D82" s="188"/>
      <c r="E82" s="191">
        <v>1093</v>
      </c>
      <c r="F82" s="188"/>
      <c r="G82" s="185"/>
      <c r="H82" s="185"/>
      <c r="I82" s="185"/>
      <c r="J82" s="185"/>
      <c r="K82" s="185"/>
      <c r="L82" s="185"/>
      <c r="M82" s="185"/>
      <c r="N82" s="185"/>
      <c r="O82" s="185"/>
      <c r="P82" s="185"/>
      <c r="Q82" s="185"/>
      <c r="R82" s="185"/>
      <c r="S82" s="185"/>
      <c r="T82" s="185"/>
      <c r="U82" s="185"/>
      <c r="V82" s="185"/>
      <c r="W82" s="185"/>
      <c r="X82" s="185"/>
      <c r="Y82" s="185"/>
      <c r="Z82" s="185"/>
    </row>
    <row r="83" spans="1:26" ht="19.5" thickBot="1">
      <c r="A83" s="187">
        <v>227</v>
      </c>
      <c r="B83" s="188"/>
      <c r="C83" s="187">
        <v>2108</v>
      </c>
      <c r="D83" s="188"/>
      <c r="E83" s="191">
        <v>1094</v>
      </c>
      <c r="F83" s="188"/>
      <c r="G83" s="185"/>
      <c r="H83" s="185"/>
      <c r="I83" s="185"/>
      <c r="J83" s="185"/>
      <c r="K83" s="185"/>
      <c r="L83" s="185"/>
      <c r="M83" s="185"/>
      <c r="N83" s="185"/>
      <c r="O83" s="185"/>
      <c r="P83" s="185"/>
      <c r="Q83" s="185"/>
      <c r="R83" s="185"/>
      <c r="S83" s="185"/>
      <c r="T83" s="185"/>
      <c r="U83" s="185"/>
      <c r="V83" s="185"/>
      <c r="W83" s="185"/>
      <c r="X83" s="185"/>
      <c r="Y83" s="185"/>
      <c r="Z83" s="185"/>
    </row>
    <row r="84" spans="1:26" ht="19.5" thickBot="1">
      <c r="A84" s="187">
        <v>228</v>
      </c>
      <c r="B84" s="188"/>
      <c r="C84" s="187">
        <v>2109</v>
      </c>
      <c r="D84" s="188"/>
      <c r="E84" s="191">
        <v>1095</v>
      </c>
      <c r="F84" s="188"/>
      <c r="G84" s="185"/>
      <c r="H84" s="185"/>
      <c r="I84" s="185"/>
      <c r="J84" s="185"/>
      <c r="K84" s="185"/>
      <c r="L84" s="185"/>
      <c r="M84" s="185"/>
      <c r="N84" s="185"/>
      <c r="O84" s="185"/>
      <c r="P84" s="185"/>
      <c r="Q84" s="185"/>
      <c r="R84" s="185"/>
      <c r="S84" s="185"/>
      <c r="T84" s="185"/>
      <c r="U84" s="185"/>
      <c r="V84" s="185"/>
      <c r="W84" s="185"/>
      <c r="X84" s="185"/>
      <c r="Y84" s="185"/>
      <c r="Z84" s="185"/>
    </row>
    <row r="85" spans="1:26" ht="19.5" thickBot="1">
      <c r="A85" s="187">
        <v>229</v>
      </c>
      <c r="B85" s="188"/>
      <c r="C85" s="187">
        <v>2110</v>
      </c>
      <c r="D85" s="188"/>
      <c r="E85" s="191">
        <v>1096</v>
      </c>
      <c r="F85" s="188"/>
      <c r="G85" s="185"/>
      <c r="H85" s="185"/>
      <c r="I85" s="185"/>
      <c r="J85" s="185"/>
      <c r="K85" s="185"/>
      <c r="L85" s="185"/>
      <c r="M85" s="185"/>
      <c r="N85" s="185"/>
      <c r="O85" s="185"/>
      <c r="P85" s="185"/>
      <c r="Q85" s="185"/>
      <c r="R85" s="185"/>
      <c r="S85" s="185"/>
      <c r="T85" s="185"/>
      <c r="U85" s="185"/>
      <c r="V85" s="185"/>
      <c r="W85" s="185"/>
      <c r="X85" s="185"/>
      <c r="Y85" s="185"/>
      <c r="Z85" s="185"/>
    </row>
    <row r="86" spans="1:26" ht="19.5" thickBot="1">
      <c r="A86" s="187">
        <v>230</v>
      </c>
      <c r="B86" s="188"/>
      <c r="C86" s="187">
        <v>2112</v>
      </c>
      <c r="D86" s="188"/>
      <c r="E86" s="191">
        <v>1097</v>
      </c>
      <c r="F86" s="188"/>
      <c r="G86" s="185"/>
      <c r="H86" s="185"/>
      <c r="I86" s="185"/>
      <c r="J86" s="185"/>
      <c r="K86" s="185"/>
      <c r="L86" s="185"/>
      <c r="M86" s="185"/>
      <c r="N86" s="185"/>
      <c r="O86" s="185"/>
      <c r="P86" s="185"/>
      <c r="Q86" s="185"/>
      <c r="R86" s="185"/>
      <c r="S86" s="185"/>
      <c r="T86" s="185"/>
      <c r="U86" s="185"/>
      <c r="V86" s="185"/>
      <c r="W86" s="185"/>
      <c r="X86" s="185"/>
      <c r="Y86" s="185"/>
      <c r="Z86" s="185"/>
    </row>
    <row r="87" spans="1:26" ht="19.5" thickBot="1">
      <c r="A87" s="187">
        <v>231</v>
      </c>
      <c r="B87" s="188"/>
      <c r="C87" s="187">
        <v>2113</v>
      </c>
      <c r="D87" s="188"/>
      <c r="E87" s="191">
        <v>1098</v>
      </c>
      <c r="F87" s="188"/>
      <c r="G87" s="185"/>
      <c r="H87" s="185"/>
      <c r="I87" s="185"/>
      <c r="J87" s="185"/>
      <c r="K87" s="185"/>
      <c r="L87" s="185"/>
      <c r="M87" s="185"/>
      <c r="N87" s="185"/>
      <c r="O87" s="185"/>
      <c r="P87" s="185"/>
      <c r="Q87" s="185"/>
      <c r="R87" s="185"/>
      <c r="S87" s="185"/>
      <c r="T87" s="185"/>
      <c r="U87" s="185"/>
      <c r="V87" s="185"/>
      <c r="W87" s="185"/>
      <c r="X87" s="185"/>
      <c r="Y87" s="185"/>
      <c r="Z87" s="185"/>
    </row>
    <row r="88" spans="1:26" ht="19.5" thickBot="1">
      <c r="A88" s="187">
        <v>232</v>
      </c>
      <c r="B88" s="188"/>
      <c r="C88" s="187">
        <v>2114</v>
      </c>
      <c r="D88" s="188"/>
      <c r="E88" s="191">
        <v>1099</v>
      </c>
      <c r="F88" s="188"/>
      <c r="G88" s="185"/>
      <c r="H88" s="185"/>
      <c r="I88" s="185"/>
      <c r="J88" s="185"/>
      <c r="K88" s="185"/>
      <c r="L88" s="185"/>
      <c r="M88" s="185"/>
      <c r="N88" s="185"/>
      <c r="O88" s="185"/>
      <c r="P88" s="185"/>
      <c r="Q88" s="185"/>
      <c r="R88" s="185"/>
      <c r="S88" s="185"/>
      <c r="T88" s="185"/>
      <c r="U88" s="185"/>
      <c r="V88" s="185"/>
      <c r="W88" s="185"/>
      <c r="X88" s="185"/>
      <c r="Y88" s="185"/>
      <c r="Z88" s="185"/>
    </row>
    <row r="89" spans="1:26" ht="19.5" thickBot="1">
      <c r="A89" s="187">
        <v>233</v>
      </c>
      <c r="B89" s="188"/>
      <c r="C89" s="187">
        <v>2115</v>
      </c>
      <c r="D89" s="188"/>
      <c r="E89" s="191">
        <v>1100</v>
      </c>
      <c r="F89" s="188"/>
      <c r="G89" s="185"/>
      <c r="H89" s="185"/>
      <c r="I89" s="185"/>
      <c r="J89" s="185"/>
      <c r="K89" s="185"/>
      <c r="L89" s="185"/>
      <c r="M89" s="185"/>
      <c r="N89" s="185"/>
      <c r="O89" s="185"/>
      <c r="P89" s="185"/>
      <c r="Q89" s="185"/>
      <c r="R89" s="185"/>
      <c r="S89" s="185"/>
      <c r="T89" s="185"/>
      <c r="U89" s="185"/>
      <c r="V89" s="185"/>
      <c r="W89" s="185"/>
      <c r="X89" s="185"/>
      <c r="Y89" s="185"/>
      <c r="Z89" s="185"/>
    </row>
    <row r="90" spans="1:26" ht="19.5" thickBot="1">
      <c r="A90" s="187">
        <v>234</v>
      </c>
      <c r="B90" s="188"/>
      <c r="C90" s="187">
        <v>2116</v>
      </c>
      <c r="D90" s="188"/>
      <c r="E90" s="191">
        <v>1101</v>
      </c>
      <c r="F90" s="188"/>
      <c r="G90" s="185"/>
      <c r="H90" s="185"/>
      <c r="I90" s="185"/>
      <c r="J90" s="185"/>
      <c r="K90" s="185"/>
      <c r="L90" s="185"/>
      <c r="M90" s="185"/>
      <c r="N90" s="185"/>
      <c r="O90" s="185"/>
      <c r="P90" s="185"/>
      <c r="Q90" s="185"/>
      <c r="R90" s="185"/>
      <c r="S90" s="185"/>
      <c r="T90" s="185"/>
      <c r="U90" s="185"/>
      <c r="V90" s="185"/>
      <c r="W90" s="185"/>
      <c r="X90" s="185"/>
      <c r="Y90" s="185"/>
      <c r="Z90" s="185"/>
    </row>
    <row r="91" spans="1:26" ht="19.5" thickBot="1">
      <c r="A91" s="187">
        <v>235</v>
      </c>
      <c r="B91" s="188"/>
      <c r="C91" s="187">
        <v>2117</v>
      </c>
      <c r="D91" s="188"/>
      <c r="E91" s="192">
        <v>1102</v>
      </c>
      <c r="F91" s="188" t="s">
        <v>9899</v>
      </c>
      <c r="G91" s="185"/>
      <c r="H91" s="185"/>
      <c r="I91" s="185"/>
      <c r="J91" s="185"/>
      <c r="K91" s="185"/>
      <c r="L91" s="185"/>
      <c r="M91" s="185"/>
      <c r="N91" s="185"/>
      <c r="O91" s="185"/>
      <c r="P91" s="185"/>
      <c r="Q91" s="185"/>
      <c r="R91" s="185"/>
      <c r="S91" s="185"/>
      <c r="T91" s="185"/>
      <c r="U91" s="185"/>
      <c r="V91" s="185"/>
      <c r="W91" s="185"/>
      <c r="X91" s="185"/>
      <c r="Y91" s="185"/>
      <c r="Z91" s="185"/>
    </row>
    <row r="92" spans="1:26" ht="19.5" thickBot="1">
      <c r="A92" s="187">
        <v>237</v>
      </c>
      <c r="B92" s="188"/>
      <c r="C92" s="187">
        <v>2118</v>
      </c>
      <c r="D92" s="188"/>
      <c r="E92" s="191">
        <v>1103</v>
      </c>
      <c r="F92" s="188"/>
      <c r="G92" s="185"/>
      <c r="H92" s="185"/>
      <c r="I92" s="185"/>
      <c r="J92" s="185"/>
      <c r="K92" s="185"/>
      <c r="L92" s="185"/>
      <c r="M92" s="185"/>
      <c r="N92" s="185"/>
      <c r="O92" s="185"/>
      <c r="P92" s="185"/>
      <c r="Q92" s="185"/>
      <c r="R92" s="185"/>
      <c r="S92" s="185"/>
      <c r="T92" s="185"/>
      <c r="U92" s="185"/>
      <c r="V92" s="185"/>
      <c r="W92" s="185"/>
      <c r="X92" s="185"/>
      <c r="Y92" s="185"/>
      <c r="Z92" s="185"/>
    </row>
    <row r="93" spans="1:26" ht="19.5" thickBot="1">
      <c r="A93" s="187">
        <v>239</v>
      </c>
      <c r="B93" s="188"/>
      <c r="C93" s="187">
        <v>2119</v>
      </c>
      <c r="D93" s="188"/>
      <c r="E93" s="191">
        <v>1104</v>
      </c>
      <c r="F93" s="188"/>
      <c r="G93" s="185"/>
      <c r="H93" s="185"/>
      <c r="I93" s="185"/>
      <c r="J93" s="185"/>
      <c r="K93" s="185"/>
      <c r="L93" s="185"/>
      <c r="M93" s="185"/>
      <c r="N93" s="185"/>
      <c r="O93" s="185"/>
      <c r="P93" s="185"/>
      <c r="Q93" s="185"/>
      <c r="R93" s="185"/>
      <c r="S93" s="185"/>
      <c r="T93" s="185"/>
      <c r="U93" s="185"/>
      <c r="V93" s="185"/>
      <c r="W93" s="185"/>
      <c r="X93" s="185"/>
      <c r="Y93" s="185"/>
      <c r="Z93" s="185"/>
    </row>
    <row r="94" spans="1:26" ht="19.5" thickBot="1">
      <c r="A94" s="189">
        <v>240</v>
      </c>
      <c r="B94" s="188"/>
      <c r="C94" s="187">
        <v>2121</v>
      </c>
      <c r="D94" s="188"/>
      <c r="E94" s="191">
        <v>1105</v>
      </c>
      <c r="F94" s="188"/>
      <c r="G94" s="185"/>
      <c r="H94" s="185"/>
      <c r="I94" s="185"/>
      <c r="J94" s="185"/>
      <c r="K94" s="185"/>
      <c r="L94" s="185"/>
      <c r="M94" s="185"/>
      <c r="N94" s="185"/>
      <c r="O94" s="185"/>
      <c r="P94" s="185"/>
      <c r="Q94" s="185"/>
      <c r="R94" s="185"/>
      <c r="S94" s="185"/>
      <c r="T94" s="185"/>
      <c r="U94" s="185"/>
      <c r="V94" s="185"/>
      <c r="W94" s="185"/>
      <c r="X94" s="185"/>
      <c r="Y94" s="185"/>
      <c r="Z94" s="185"/>
    </row>
    <row r="95" spans="1:26" ht="19.5" thickBot="1">
      <c r="A95" s="187">
        <v>249</v>
      </c>
      <c r="B95" s="188"/>
      <c r="C95" s="187">
        <v>2123</v>
      </c>
      <c r="D95" s="188"/>
      <c r="E95" s="188"/>
      <c r="F95" s="188"/>
      <c r="G95" s="185"/>
      <c r="H95" s="185"/>
      <c r="I95" s="185"/>
      <c r="J95" s="185"/>
      <c r="K95" s="185"/>
      <c r="L95" s="185"/>
      <c r="M95" s="185"/>
      <c r="N95" s="185"/>
      <c r="O95" s="185"/>
      <c r="P95" s="185"/>
      <c r="Q95" s="185"/>
      <c r="R95" s="185"/>
      <c r="S95" s="185"/>
      <c r="T95" s="185"/>
      <c r="U95" s="185"/>
      <c r="V95" s="185"/>
      <c r="W95" s="185"/>
      <c r="X95" s="185"/>
      <c r="Y95" s="185"/>
      <c r="Z95" s="185"/>
    </row>
    <row r="96" spans="1:26" ht="19.5" thickBot="1">
      <c r="A96" s="189">
        <v>251</v>
      </c>
      <c r="B96" s="188"/>
      <c r="C96" s="187">
        <v>2124</v>
      </c>
      <c r="D96" s="188"/>
      <c r="E96" s="188"/>
      <c r="F96" s="188"/>
      <c r="G96" s="185"/>
      <c r="H96" s="185"/>
      <c r="I96" s="185"/>
      <c r="J96" s="185"/>
      <c r="K96" s="185"/>
      <c r="L96" s="185"/>
      <c r="M96" s="185"/>
      <c r="N96" s="185"/>
      <c r="O96" s="185"/>
      <c r="P96" s="185"/>
      <c r="Q96" s="185"/>
      <c r="R96" s="185"/>
      <c r="S96" s="185"/>
      <c r="T96" s="185"/>
      <c r="U96" s="185"/>
      <c r="V96" s="185"/>
      <c r="W96" s="185"/>
      <c r="X96" s="185"/>
      <c r="Y96" s="185"/>
      <c r="Z96" s="185"/>
    </row>
    <row r="97" spans="1:26" ht="19.5" thickBot="1">
      <c r="A97" s="187">
        <v>252</v>
      </c>
      <c r="B97" s="188"/>
      <c r="C97" s="187">
        <v>2125</v>
      </c>
      <c r="D97" s="188"/>
      <c r="E97" s="188"/>
      <c r="F97" s="188"/>
      <c r="G97" s="185"/>
      <c r="H97" s="185"/>
      <c r="I97" s="185"/>
      <c r="J97" s="185"/>
      <c r="K97" s="185"/>
      <c r="L97" s="185"/>
      <c r="M97" s="185"/>
      <c r="N97" s="185"/>
      <c r="O97" s="185"/>
      <c r="P97" s="185"/>
      <c r="Q97" s="185"/>
      <c r="R97" s="185"/>
      <c r="S97" s="185"/>
      <c r="T97" s="185"/>
      <c r="U97" s="185"/>
      <c r="V97" s="185"/>
      <c r="W97" s="185"/>
      <c r="X97" s="185"/>
      <c r="Y97" s="185"/>
      <c r="Z97" s="185"/>
    </row>
    <row r="98" spans="1:26" ht="19.5" thickBot="1">
      <c r="A98" s="189">
        <v>253</v>
      </c>
      <c r="B98" s="188"/>
      <c r="C98" s="187">
        <v>2126</v>
      </c>
      <c r="D98" s="188"/>
      <c r="E98" s="188"/>
      <c r="F98" s="188"/>
      <c r="G98" s="185"/>
      <c r="H98" s="185"/>
      <c r="I98" s="185"/>
      <c r="J98" s="185"/>
      <c r="K98" s="185"/>
      <c r="L98" s="185"/>
      <c r="M98" s="185"/>
      <c r="N98" s="185"/>
      <c r="O98" s="185"/>
      <c r="P98" s="185"/>
      <c r="Q98" s="185"/>
      <c r="R98" s="185"/>
      <c r="S98" s="185"/>
      <c r="T98" s="185"/>
      <c r="U98" s="185"/>
      <c r="V98" s="185"/>
      <c r="W98" s="185"/>
      <c r="X98" s="185"/>
      <c r="Y98" s="185"/>
      <c r="Z98" s="185"/>
    </row>
    <row r="99" spans="1:26" ht="19.5" thickBot="1">
      <c r="A99" s="187">
        <v>255</v>
      </c>
      <c r="B99" s="188"/>
      <c r="C99" s="187">
        <v>2127</v>
      </c>
      <c r="D99" s="188"/>
      <c r="E99" s="188"/>
      <c r="F99" s="188"/>
      <c r="G99" s="185"/>
      <c r="H99" s="185"/>
      <c r="I99" s="185"/>
      <c r="J99" s="185"/>
      <c r="K99" s="185"/>
      <c r="L99" s="185"/>
      <c r="M99" s="185"/>
      <c r="N99" s="185"/>
      <c r="O99" s="185"/>
      <c r="P99" s="185"/>
      <c r="Q99" s="185"/>
      <c r="R99" s="185"/>
      <c r="S99" s="185"/>
      <c r="T99" s="185"/>
      <c r="U99" s="185"/>
      <c r="V99" s="185"/>
      <c r="W99" s="185"/>
      <c r="X99" s="185"/>
      <c r="Y99" s="185"/>
      <c r="Z99" s="185"/>
    </row>
    <row r="100" spans="1:26" ht="19.5" thickBot="1">
      <c r="A100" s="187">
        <v>256</v>
      </c>
      <c r="B100" s="188"/>
      <c r="C100" s="187">
        <v>2129</v>
      </c>
      <c r="D100" s="188"/>
      <c r="E100" s="188"/>
      <c r="F100" s="188"/>
      <c r="G100" s="185"/>
      <c r="H100" s="185"/>
      <c r="I100" s="185"/>
      <c r="J100" s="185"/>
      <c r="K100" s="185"/>
      <c r="L100" s="185"/>
      <c r="M100" s="185"/>
      <c r="N100" s="185"/>
      <c r="O100" s="185"/>
      <c r="P100" s="185"/>
      <c r="Q100" s="185"/>
      <c r="R100" s="185"/>
      <c r="S100" s="185"/>
      <c r="T100" s="185"/>
      <c r="U100" s="185"/>
      <c r="V100" s="185"/>
      <c r="W100" s="185"/>
      <c r="X100" s="185"/>
      <c r="Y100" s="185"/>
      <c r="Z100" s="185"/>
    </row>
    <row r="101" spans="1:26" ht="19.5" thickBot="1">
      <c r="A101" s="187">
        <v>257</v>
      </c>
      <c r="B101" s="188"/>
      <c r="C101" s="187">
        <v>2130</v>
      </c>
      <c r="D101" s="188"/>
      <c r="E101" s="188"/>
      <c r="F101" s="188"/>
      <c r="G101" s="185"/>
      <c r="H101" s="185"/>
      <c r="I101" s="185"/>
      <c r="J101" s="185"/>
      <c r="K101" s="185"/>
      <c r="L101" s="185"/>
      <c r="M101" s="185"/>
      <c r="N101" s="185"/>
      <c r="O101" s="185"/>
      <c r="P101" s="185"/>
      <c r="Q101" s="185"/>
      <c r="R101" s="185"/>
      <c r="S101" s="185"/>
      <c r="T101" s="185"/>
      <c r="U101" s="185"/>
      <c r="V101" s="185"/>
      <c r="W101" s="185"/>
      <c r="X101" s="185"/>
      <c r="Y101" s="185"/>
      <c r="Z101" s="185"/>
    </row>
    <row r="102" spans="1:26" ht="19.5" thickBot="1">
      <c r="A102" s="187">
        <v>258</v>
      </c>
      <c r="B102" s="188"/>
      <c r="C102" s="187">
        <v>2131</v>
      </c>
      <c r="D102" s="188"/>
      <c r="E102" s="188"/>
      <c r="F102" s="188"/>
      <c r="G102" s="185"/>
      <c r="H102" s="185"/>
      <c r="I102" s="185"/>
      <c r="J102" s="185"/>
      <c r="K102" s="185"/>
      <c r="L102" s="185"/>
      <c r="M102" s="185"/>
      <c r="N102" s="185"/>
      <c r="O102" s="185"/>
      <c r="P102" s="185"/>
      <c r="Q102" s="185"/>
      <c r="R102" s="185"/>
      <c r="S102" s="185"/>
      <c r="T102" s="185"/>
      <c r="U102" s="185"/>
      <c r="V102" s="185"/>
      <c r="W102" s="185"/>
      <c r="X102" s="185"/>
      <c r="Y102" s="185"/>
      <c r="Z102" s="185"/>
    </row>
    <row r="103" spans="1:26" ht="19.5" thickBot="1">
      <c r="A103" s="187">
        <v>266</v>
      </c>
      <c r="B103" s="188"/>
      <c r="C103" s="187">
        <v>2132</v>
      </c>
      <c r="D103" s="188"/>
      <c r="E103" s="188"/>
      <c r="F103" s="188"/>
      <c r="G103" s="185"/>
      <c r="H103" s="185"/>
      <c r="I103" s="185"/>
      <c r="J103" s="185"/>
      <c r="K103" s="185"/>
      <c r="L103" s="185"/>
      <c r="M103" s="185"/>
      <c r="N103" s="185"/>
      <c r="O103" s="185"/>
      <c r="P103" s="185"/>
      <c r="Q103" s="185"/>
      <c r="R103" s="185"/>
      <c r="S103" s="185"/>
      <c r="T103" s="185"/>
      <c r="U103" s="185"/>
      <c r="V103" s="185"/>
      <c r="W103" s="185"/>
      <c r="X103" s="185"/>
      <c r="Y103" s="185"/>
      <c r="Z103" s="185"/>
    </row>
    <row r="104" spans="1:26" ht="19.5" thickBot="1">
      <c r="A104" s="187">
        <v>267</v>
      </c>
      <c r="B104" s="188"/>
      <c r="C104" s="187">
        <v>2133</v>
      </c>
      <c r="D104" s="188"/>
      <c r="E104" s="188"/>
      <c r="F104" s="188"/>
      <c r="G104" s="185"/>
      <c r="H104" s="185"/>
      <c r="I104" s="185"/>
      <c r="J104" s="185"/>
      <c r="K104" s="185"/>
      <c r="L104" s="185"/>
      <c r="M104" s="185"/>
      <c r="N104" s="185"/>
      <c r="O104" s="185"/>
      <c r="P104" s="185"/>
      <c r="Q104" s="185"/>
      <c r="R104" s="185"/>
      <c r="S104" s="185"/>
      <c r="T104" s="185"/>
      <c r="U104" s="185"/>
      <c r="V104" s="185"/>
      <c r="W104" s="185"/>
      <c r="X104" s="185"/>
      <c r="Y104" s="185"/>
      <c r="Z104" s="185"/>
    </row>
    <row r="105" spans="1:26" ht="19.5" thickBot="1">
      <c r="A105" s="187">
        <v>269</v>
      </c>
      <c r="B105" s="188"/>
      <c r="C105" s="187">
        <v>2135</v>
      </c>
      <c r="D105" s="188"/>
      <c r="E105" s="188"/>
      <c r="F105" s="188"/>
      <c r="G105" s="185"/>
      <c r="H105" s="185"/>
      <c r="I105" s="185"/>
      <c r="J105" s="185"/>
      <c r="K105" s="185"/>
      <c r="L105" s="185"/>
      <c r="M105" s="185"/>
      <c r="N105" s="185"/>
      <c r="O105" s="185"/>
      <c r="P105" s="185"/>
      <c r="Q105" s="185"/>
      <c r="R105" s="185"/>
      <c r="S105" s="185"/>
      <c r="T105" s="185"/>
      <c r="U105" s="185"/>
      <c r="V105" s="185"/>
      <c r="W105" s="185"/>
      <c r="X105" s="185"/>
      <c r="Y105" s="185"/>
      <c r="Z105" s="185"/>
    </row>
    <row r="106" spans="1:26" ht="19.5" thickBot="1">
      <c r="A106" s="187">
        <v>270</v>
      </c>
      <c r="B106" s="188"/>
      <c r="C106" s="187">
        <v>2136</v>
      </c>
      <c r="D106" s="188"/>
      <c r="E106" s="188"/>
      <c r="F106" s="188"/>
      <c r="G106" s="185"/>
      <c r="H106" s="185"/>
      <c r="I106" s="185"/>
      <c r="J106" s="185"/>
      <c r="K106" s="185"/>
      <c r="L106" s="185"/>
      <c r="M106" s="185"/>
      <c r="N106" s="185"/>
      <c r="O106" s="185"/>
      <c r="P106" s="185"/>
      <c r="Q106" s="185"/>
      <c r="R106" s="185"/>
      <c r="S106" s="185"/>
      <c r="T106" s="185"/>
      <c r="U106" s="185"/>
      <c r="V106" s="185"/>
      <c r="W106" s="185"/>
      <c r="X106" s="185"/>
      <c r="Y106" s="185"/>
      <c r="Z106" s="185"/>
    </row>
    <row r="107" spans="1:26" ht="19.5" thickBot="1">
      <c r="A107" s="187">
        <v>271</v>
      </c>
      <c r="B107" s="188"/>
      <c r="C107" s="187">
        <v>2137</v>
      </c>
      <c r="D107" s="188"/>
      <c r="E107" s="188"/>
      <c r="F107" s="188"/>
      <c r="G107" s="185"/>
      <c r="H107" s="185"/>
      <c r="I107" s="185"/>
      <c r="J107" s="185"/>
      <c r="K107" s="185"/>
      <c r="L107" s="185"/>
      <c r="M107" s="185"/>
      <c r="N107" s="185"/>
      <c r="O107" s="185"/>
      <c r="P107" s="185"/>
      <c r="Q107" s="185"/>
      <c r="R107" s="185"/>
      <c r="S107" s="185"/>
      <c r="T107" s="185"/>
      <c r="U107" s="185"/>
      <c r="V107" s="185"/>
      <c r="W107" s="185"/>
      <c r="X107" s="185"/>
      <c r="Y107" s="185"/>
      <c r="Z107" s="185"/>
    </row>
    <row r="108" spans="1:26" ht="19.5" thickBot="1">
      <c r="A108" s="187">
        <v>272</v>
      </c>
      <c r="B108" s="188"/>
      <c r="C108" s="187">
        <v>2138</v>
      </c>
      <c r="D108" s="188"/>
      <c r="E108" s="188"/>
      <c r="F108" s="188"/>
      <c r="G108" s="185"/>
      <c r="H108" s="185"/>
      <c r="I108" s="185"/>
      <c r="J108" s="185"/>
      <c r="K108" s="185"/>
      <c r="L108" s="185"/>
      <c r="M108" s="185"/>
      <c r="N108" s="185"/>
      <c r="O108" s="185"/>
      <c r="P108" s="185"/>
      <c r="Q108" s="185"/>
      <c r="R108" s="185"/>
      <c r="S108" s="185"/>
      <c r="T108" s="185"/>
      <c r="U108" s="185"/>
      <c r="V108" s="185"/>
      <c r="W108" s="185"/>
      <c r="X108" s="185"/>
      <c r="Y108" s="185"/>
      <c r="Z108" s="185"/>
    </row>
    <row r="109" spans="1:26" ht="19.5" thickBot="1">
      <c r="A109" s="187">
        <v>273</v>
      </c>
      <c r="B109" s="188"/>
      <c r="C109" s="187">
        <v>2139</v>
      </c>
      <c r="D109" s="188"/>
      <c r="E109" s="188"/>
      <c r="F109" s="188"/>
      <c r="G109" s="185"/>
      <c r="H109" s="185"/>
      <c r="I109" s="185"/>
      <c r="J109" s="185"/>
      <c r="K109" s="185"/>
      <c r="L109" s="185"/>
      <c r="M109" s="185"/>
      <c r="N109" s="185"/>
      <c r="O109" s="185"/>
      <c r="P109" s="185"/>
      <c r="Q109" s="185"/>
      <c r="R109" s="185"/>
      <c r="S109" s="185"/>
      <c r="T109" s="185"/>
      <c r="U109" s="185"/>
      <c r="V109" s="185"/>
      <c r="W109" s="185"/>
      <c r="X109" s="185"/>
      <c r="Y109" s="185"/>
      <c r="Z109" s="185"/>
    </row>
    <row r="110" spans="1:26" ht="19.5" thickBot="1">
      <c r="A110" s="187">
        <v>275</v>
      </c>
      <c r="B110" s="188"/>
      <c r="C110" s="187">
        <v>2140</v>
      </c>
      <c r="D110" s="188"/>
      <c r="E110" s="188"/>
      <c r="F110" s="188"/>
      <c r="G110" s="185"/>
      <c r="H110" s="185"/>
      <c r="I110" s="185"/>
      <c r="J110" s="185"/>
      <c r="K110" s="185"/>
      <c r="L110" s="185"/>
      <c r="M110" s="185"/>
      <c r="N110" s="185"/>
      <c r="O110" s="185"/>
      <c r="P110" s="185"/>
      <c r="Q110" s="185"/>
      <c r="R110" s="185"/>
      <c r="S110" s="185"/>
      <c r="T110" s="185"/>
      <c r="U110" s="185"/>
      <c r="V110" s="185"/>
      <c r="W110" s="185"/>
      <c r="X110" s="185"/>
      <c r="Y110" s="185"/>
      <c r="Z110" s="185"/>
    </row>
    <row r="111" spans="1:26" ht="19.5" thickBot="1">
      <c r="A111" s="187">
        <v>276</v>
      </c>
      <c r="B111" s="188"/>
      <c r="C111" s="187">
        <v>2141</v>
      </c>
      <c r="D111" s="188"/>
      <c r="E111" s="188"/>
      <c r="F111" s="188"/>
      <c r="G111" s="185"/>
      <c r="H111" s="185"/>
      <c r="I111" s="185"/>
      <c r="J111" s="185"/>
      <c r="K111" s="185"/>
      <c r="L111" s="185"/>
      <c r="M111" s="185"/>
      <c r="N111" s="185"/>
      <c r="O111" s="185"/>
      <c r="P111" s="185"/>
      <c r="Q111" s="185"/>
      <c r="R111" s="185"/>
      <c r="S111" s="185"/>
      <c r="T111" s="185"/>
      <c r="U111" s="185"/>
      <c r="V111" s="185"/>
      <c r="W111" s="185"/>
      <c r="X111" s="185"/>
      <c r="Y111" s="185"/>
      <c r="Z111" s="185"/>
    </row>
    <row r="112" spans="1:26" ht="19.5" thickBot="1">
      <c r="A112" s="187">
        <v>277</v>
      </c>
      <c r="B112" s="188"/>
      <c r="C112" s="187">
        <v>2142</v>
      </c>
      <c r="D112" s="188"/>
      <c r="E112" s="188"/>
      <c r="F112" s="188"/>
      <c r="G112" s="185"/>
      <c r="H112" s="185"/>
      <c r="I112" s="185"/>
      <c r="J112" s="185"/>
      <c r="K112" s="185"/>
      <c r="L112" s="185"/>
      <c r="M112" s="185"/>
      <c r="N112" s="185"/>
      <c r="O112" s="185"/>
      <c r="P112" s="185"/>
      <c r="Q112" s="185"/>
      <c r="R112" s="185"/>
      <c r="S112" s="185"/>
      <c r="T112" s="185"/>
      <c r="U112" s="185"/>
      <c r="V112" s="185"/>
      <c r="W112" s="185"/>
      <c r="X112" s="185"/>
      <c r="Y112" s="185"/>
      <c r="Z112" s="185"/>
    </row>
    <row r="113" spans="1:26" ht="19.5" thickBot="1">
      <c r="A113" s="187">
        <v>278</v>
      </c>
      <c r="B113" s="188"/>
      <c r="C113" s="187">
        <v>2143</v>
      </c>
      <c r="D113" s="188"/>
      <c r="E113" s="188"/>
      <c r="F113" s="188"/>
      <c r="G113" s="185"/>
      <c r="H113" s="185"/>
      <c r="I113" s="185"/>
      <c r="J113" s="185"/>
      <c r="K113" s="185"/>
      <c r="L113" s="185"/>
      <c r="M113" s="185"/>
      <c r="N113" s="185"/>
      <c r="O113" s="185"/>
      <c r="P113" s="185"/>
      <c r="Q113" s="185"/>
      <c r="R113" s="185"/>
      <c r="S113" s="185"/>
      <c r="T113" s="185"/>
      <c r="U113" s="185"/>
      <c r="V113" s="185"/>
      <c r="W113" s="185"/>
      <c r="X113" s="185"/>
      <c r="Y113" s="185"/>
      <c r="Z113" s="185"/>
    </row>
    <row r="114" spans="1:26" ht="19.5" thickBot="1">
      <c r="A114" s="187">
        <v>281</v>
      </c>
      <c r="B114" s="188"/>
      <c r="C114" s="187">
        <v>2144</v>
      </c>
      <c r="D114" s="188"/>
      <c r="E114" s="188"/>
      <c r="F114" s="188"/>
      <c r="G114" s="185"/>
      <c r="H114" s="185"/>
      <c r="I114" s="185"/>
      <c r="J114" s="185"/>
      <c r="K114" s="185"/>
      <c r="L114" s="185"/>
      <c r="M114" s="185"/>
      <c r="N114" s="185"/>
      <c r="O114" s="185"/>
      <c r="P114" s="185"/>
      <c r="Q114" s="185"/>
      <c r="R114" s="185"/>
      <c r="S114" s="185"/>
      <c r="T114" s="185"/>
      <c r="U114" s="185"/>
      <c r="V114" s="185"/>
      <c r="W114" s="185"/>
      <c r="X114" s="185"/>
      <c r="Y114" s="185"/>
      <c r="Z114" s="185"/>
    </row>
    <row r="115" spans="1:26" ht="19.5" thickBot="1">
      <c r="A115" s="187">
        <v>282</v>
      </c>
      <c r="B115" s="188"/>
      <c r="C115" s="187">
        <v>2145</v>
      </c>
      <c r="D115" s="188"/>
      <c r="E115" s="188"/>
      <c r="F115" s="188"/>
      <c r="G115" s="185"/>
      <c r="H115" s="185"/>
      <c r="I115" s="185"/>
      <c r="J115" s="185"/>
      <c r="K115" s="185"/>
      <c r="L115" s="185"/>
      <c r="M115" s="185"/>
      <c r="N115" s="185"/>
      <c r="O115" s="185"/>
      <c r="P115" s="185"/>
      <c r="Q115" s="185"/>
      <c r="R115" s="185"/>
      <c r="S115" s="185"/>
      <c r="T115" s="185"/>
      <c r="U115" s="185"/>
      <c r="V115" s="185"/>
      <c r="W115" s="185"/>
      <c r="X115" s="185"/>
      <c r="Y115" s="185"/>
      <c r="Z115" s="185"/>
    </row>
    <row r="116" spans="1:26" ht="19.5" thickBot="1">
      <c r="A116" s="187">
        <v>283</v>
      </c>
      <c r="B116" s="188"/>
      <c r="C116" s="187">
        <v>2146</v>
      </c>
      <c r="D116" s="188"/>
      <c r="E116" s="188"/>
      <c r="F116" s="188"/>
      <c r="G116" s="185"/>
      <c r="H116" s="185"/>
      <c r="I116" s="185"/>
      <c r="J116" s="185"/>
      <c r="K116" s="185"/>
      <c r="L116" s="185"/>
      <c r="M116" s="185"/>
      <c r="N116" s="185"/>
      <c r="O116" s="185"/>
      <c r="P116" s="185"/>
      <c r="Q116" s="185"/>
      <c r="R116" s="185"/>
      <c r="S116" s="185"/>
      <c r="T116" s="185"/>
      <c r="U116" s="185"/>
      <c r="V116" s="185"/>
      <c r="W116" s="185"/>
      <c r="X116" s="185"/>
      <c r="Y116" s="185"/>
      <c r="Z116" s="185"/>
    </row>
    <row r="117" spans="1:26" ht="19.5" thickBot="1">
      <c r="A117" s="187">
        <v>286</v>
      </c>
      <c r="B117" s="188"/>
      <c r="C117" s="187">
        <v>2147</v>
      </c>
      <c r="D117" s="188"/>
      <c r="E117" s="188"/>
      <c r="F117" s="188"/>
      <c r="G117" s="185"/>
      <c r="H117" s="185"/>
      <c r="I117" s="185"/>
      <c r="J117" s="185"/>
      <c r="K117" s="185"/>
      <c r="L117" s="185"/>
      <c r="M117" s="185"/>
      <c r="N117" s="185"/>
      <c r="O117" s="185"/>
      <c r="P117" s="185"/>
      <c r="Q117" s="185"/>
      <c r="R117" s="185"/>
      <c r="S117" s="185"/>
      <c r="T117" s="185"/>
      <c r="U117" s="185"/>
      <c r="V117" s="185"/>
      <c r="W117" s="185"/>
      <c r="X117" s="185"/>
      <c r="Y117" s="185"/>
      <c r="Z117" s="185"/>
    </row>
    <row r="118" spans="1:26" ht="19.5" thickBot="1">
      <c r="A118" s="187">
        <v>287</v>
      </c>
      <c r="B118" s="188"/>
      <c r="C118" s="187">
        <v>2148</v>
      </c>
      <c r="D118" s="188"/>
      <c r="E118" s="188"/>
      <c r="F118" s="188"/>
      <c r="G118" s="185"/>
      <c r="H118" s="185"/>
      <c r="I118" s="185"/>
      <c r="J118" s="185"/>
      <c r="K118" s="185"/>
      <c r="L118" s="185"/>
      <c r="M118" s="185"/>
      <c r="N118" s="185"/>
      <c r="O118" s="185"/>
      <c r="P118" s="185"/>
      <c r="Q118" s="185"/>
      <c r="R118" s="185"/>
      <c r="S118" s="185"/>
      <c r="T118" s="185"/>
      <c r="U118" s="185"/>
      <c r="V118" s="185"/>
      <c r="W118" s="185"/>
      <c r="X118" s="185"/>
      <c r="Y118" s="185"/>
      <c r="Z118" s="185"/>
    </row>
    <row r="119" spans="1:26" ht="19.5" thickBot="1">
      <c r="A119" s="187">
        <v>288</v>
      </c>
      <c r="B119" s="188"/>
      <c r="C119" s="187">
        <v>2149</v>
      </c>
      <c r="D119" s="188"/>
      <c r="E119" s="188"/>
      <c r="F119" s="188"/>
      <c r="G119" s="185"/>
      <c r="H119" s="185"/>
      <c r="I119" s="185"/>
      <c r="J119" s="185"/>
      <c r="K119" s="185"/>
      <c r="L119" s="185"/>
      <c r="M119" s="185"/>
      <c r="N119" s="185"/>
      <c r="O119" s="185"/>
      <c r="P119" s="185"/>
      <c r="Q119" s="185"/>
      <c r="R119" s="185"/>
      <c r="S119" s="185"/>
      <c r="T119" s="185"/>
      <c r="U119" s="185"/>
      <c r="V119" s="185"/>
      <c r="W119" s="185"/>
      <c r="X119" s="185"/>
      <c r="Y119" s="185"/>
      <c r="Z119" s="185"/>
    </row>
    <row r="120" spans="1:26" ht="19.5" thickBot="1">
      <c r="A120" s="187">
        <v>289</v>
      </c>
      <c r="B120" s="188"/>
      <c r="C120" s="187">
        <v>2150</v>
      </c>
      <c r="D120" s="188"/>
      <c r="E120" s="188"/>
      <c r="F120" s="188"/>
      <c r="G120" s="185"/>
      <c r="H120" s="185"/>
      <c r="I120" s="185"/>
      <c r="J120" s="185"/>
      <c r="K120" s="185"/>
      <c r="L120" s="185"/>
      <c r="M120" s="185"/>
      <c r="N120" s="185"/>
      <c r="O120" s="185"/>
      <c r="P120" s="185"/>
      <c r="Q120" s="185"/>
      <c r="R120" s="185"/>
      <c r="S120" s="185"/>
      <c r="T120" s="185"/>
      <c r="U120" s="185"/>
      <c r="V120" s="185"/>
      <c r="W120" s="185"/>
      <c r="X120" s="185"/>
      <c r="Y120" s="185"/>
      <c r="Z120" s="185"/>
    </row>
    <row r="121" spans="1:26" ht="19.5" thickBot="1">
      <c r="A121" s="187">
        <v>291</v>
      </c>
      <c r="B121" s="188"/>
      <c r="C121" s="187">
        <v>2151</v>
      </c>
      <c r="D121" s="188"/>
      <c r="E121" s="188"/>
      <c r="F121" s="188"/>
      <c r="G121" s="185"/>
      <c r="H121" s="185"/>
      <c r="I121" s="185"/>
      <c r="J121" s="185"/>
      <c r="K121" s="185"/>
      <c r="L121" s="185"/>
      <c r="M121" s="185"/>
      <c r="N121" s="185"/>
      <c r="O121" s="185"/>
      <c r="P121" s="185"/>
      <c r="Q121" s="185"/>
      <c r="R121" s="185"/>
      <c r="S121" s="185"/>
      <c r="T121" s="185"/>
      <c r="U121" s="185"/>
      <c r="V121" s="185"/>
      <c r="W121" s="185"/>
      <c r="X121" s="185"/>
      <c r="Y121" s="185"/>
      <c r="Z121" s="185"/>
    </row>
    <row r="122" spans="1:26" ht="19.5" thickBot="1">
      <c r="A122" s="187">
        <v>294</v>
      </c>
      <c r="B122" s="188"/>
      <c r="C122" s="187">
        <v>2152</v>
      </c>
      <c r="D122" s="188"/>
      <c r="E122" s="188"/>
      <c r="F122" s="188"/>
      <c r="G122" s="185"/>
      <c r="H122" s="185"/>
      <c r="I122" s="185"/>
      <c r="J122" s="185"/>
      <c r="K122" s="185"/>
      <c r="L122" s="185"/>
      <c r="M122" s="185"/>
      <c r="N122" s="185"/>
      <c r="O122" s="185"/>
      <c r="P122" s="185"/>
      <c r="Q122" s="185"/>
      <c r="R122" s="185"/>
      <c r="S122" s="185"/>
      <c r="T122" s="185"/>
      <c r="U122" s="185"/>
      <c r="V122" s="185"/>
      <c r="W122" s="185"/>
      <c r="X122" s="185"/>
      <c r="Y122" s="185"/>
      <c r="Z122" s="185"/>
    </row>
    <row r="123" spans="1:26" ht="19.5" thickBot="1">
      <c r="A123" s="187">
        <v>295</v>
      </c>
      <c r="B123" s="188"/>
      <c r="C123" s="187">
        <v>2153</v>
      </c>
      <c r="D123" s="188"/>
      <c r="E123" s="188"/>
      <c r="F123" s="188"/>
      <c r="G123" s="185"/>
      <c r="H123" s="185"/>
      <c r="I123" s="185"/>
      <c r="J123" s="185"/>
      <c r="K123" s="185"/>
      <c r="L123" s="185"/>
      <c r="M123" s="185"/>
      <c r="N123" s="185"/>
      <c r="O123" s="185"/>
      <c r="P123" s="185"/>
      <c r="Q123" s="185"/>
      <c r="R123" s="185"/>
      <c r="S123" s="185"/>
      <c r="T123" s="185"/>
      <c r="U123" s="185"/>
      <c r="V123" s="185"/>
      <c r="W123" s="185"/>
      <c r="X123" s="185"/>
      <c r="Y123" s="185"/>
      <c r="Z123" s="185"/>
    </row>
    <row r="124" spans="1:26" ht="53.25" thickBot="1">
      <c r="A124" s="187">
        <v>296</v>
      </c>
      <c r="B124" s="188"/>
      <c r="C124" s="190">
        <v>2154</v>
      </c>
      <c r="D124" s="188" t="s">
        <v>9897</v>
      </c>
      <c r="E124" s="188"/>
      <c r="F124" s="188"/>
      <c r="G124" s="185"/>
      <c r="H124" s="185"/>
      <c r="I124" s="185"/>
      <c r="J124" s="185"/>
      <c r="K124" s="185"/>
      <c r="L124" s="185"/>
      <c r="M124" s="185"/>
      <c r="N124" s="185"/>
      <c r="O124" s="185"/>
      <c r="P124" s="185"/>
      <c r="Q124" s="185"/>
      <c r="R124" s="185"/>
      <c r="S124" s="185"/>
      <c r="T124" s="185"/>
      <c r="U124" s="185"/>
      <c r="V124" s="185"/>
      <c r="W124" s="185"/>
      <c r="X124" s="185"/>
      <c r="Y124" s="185"/>
      <c r="Z124" s="185"/>
    </row>
    <row r="125" spans="1:26" ht="53.25" thickBot="1">
      <c r="A125" s="187">
        <v>306</v>
      </c>
      <c r="B125" s="188"/>
      <c r="C125" s="190">
        <v>2155</v>
      </c>
      <c r="D125" s="188" t="s">
        <v>9897</v>
      </c>
      <c r="E125" s="188"/>
      <c r="F125" s="188"/>
      <c r="G125" s="185"/>
      <c r="H125" s="185"/>
      <c r="I125" s="185"/>
      <c r="J125" s="185"/>
      <c r="K125" s="185"/>
      <c r="L125" s="185"/>
      <c r="M125" s="185"/>
      <c r="N125" s="185"/>
      <c r="O125" s="185"/>
      <c r="P125" s="185"/>
      <c r="Q125" s="185"/>
      <c r="R125" s="185"/>
      <c r="S125" s="185"/>
      <c r="T125" s="185"/>
      <c r="U125" s="185"/>
      <c r="V125" s="185"/>
      <c r="W125" s="185"/>
      <c r="X125" s="185"/>
      <c r="Y125" s="185"/>
      <c r="Z125" s="185"/>
    </row>
    <row r="126" spans="1:26" ht="19.5" thickBot="1">
      <c r="A126" s="187">
        <v>309</v>
      </c>
      <c r="B126" s="188"/>
      <c r="C126" s="187">
        <v>2156</v>
      </c>
      <c r="D126" s="188"/>
      <c r="E126" s="188"/>
      <c r="F126" s="188"/>
      <c r="G126" s="185"/>
      <c r="H126" s="185"/>
      <c r="I126" s="185"/>
      <c r="J126" s="185"/>
      <c r="K126" s="185"/>
      <c r="L126" s="185"/>
      <c r="M126" s="185"/>
      <c r="N126" s="185"/>
      <c r="O126" s="185"/>
      <c r="P126" s="185"/>
      <c r="Q126" s="185"/>
      <c r="R126" s="185"/>
      <c r="S126" s="185"/>
      <c r="T126" s="185"/>
      <c r="U126" s="185"/>
      <c r="V126" s="185"/>
      <c r="W126" s="185"/>
      <c r="X126" s="185"/>
      <c r="Y126" s="185"/>
      <c r="Z126" s="185"/>
    </row>
    <row r="127" spans="1:26" ht="19.5" thickBot="1">
      <c r="A127" s="187">
        <v>315</v>
      </c>
      <c r="B127" s="188"/>
      <c r="C127" s="187">
        <v>2157</v>
      </c>
      <c r="D127" s="188"/>
      <c r="E127" s="188"/>
      <c r="F127" s="188"/>
      <c r="G127" s="185"/>
      <c r="H127" s="185"/>
      <c r="I127" s="185"/>
      <c r="J127" s="185"/>
      <c r="K127" s="185"/>
      <c r="L127" s="185"/>
      <c r="M127" s="185"/>
      <c r="N127" s="185"/>
      <c r="O127" s="185"/>
      <c r="P127" s="185"/>
      <c r="Q127" s="185"/>
      <c r="R127" s="185"/>
      <c r="S127" s="185"/>
      <c r="T127" s="185"/>
      <c r="U127" s="185"/>
      <c r="V127" s="185"/>
      <c r="W127" s="185"/>
      <c r="X127" s="185"/>
      <c r="Y127" s="185"/>
      <c r="Z127" s="185"/>
    </row>
    <row r="128" spans="1:26" ht="19.5" thickBot="1">
      <c r="A128" s="187">
        <v>316</v>
      </c>
      <c r="B128" s="188"/>
      <c r="C128" s="187">
        <v>2158</v>
      </c>
      <c r="D128" s="188"/>
      <c r="E128" s="188"/>
      <c r="F128" s="188"/>
      <c r="G128" s="185"/>
      <c r="H128" s="185"/>
      <c r="I128" s="185"/>
      <c r="J128" s="185"/>
      <c r="K128" s="185"/>
      <c r="L128" s="185"/>
      <c r="M128" s="185"/>
      <c r="N128" s="185"/>
      <c r="O128" s="185"/>
      <c r="P128" s="185"/>
      <c r="Q128" s="185"/>
      <c r="R128" s="185"/>
      <c r="S128" s="185"/>
      <c r="T128" s="185"/>
      <c r="U128" s="185"/>
      <c r="V128" s="185"/>
      <c r="W128" s="185"/>
      <c r="X128" s="185"/>
      <c r="Y128" s="185"/>
      <c r="Z128" s="185"/>
    </row>
    <row r="129" spans="1:26" ht="19.5" thickBot="1">
      <c r="A129" s="187">
        <v>323</v>
      </c>
      <c r="B129" s="188"/>
      <c r="C129" s="187">
        <v>2159</v>
      </c>
      <c r="D129" s="188"/>
      <c r="E129" s="188"/>
      <c r="F129" s="188"/>
      <c r="G129" s="185"/>
      <c r="H129" s="185"/>
      <c r="I129" s="185"/>
      <c r="J129" s="185"/>
      <c r="K129" s="185"/>
      <c r="L129" s="185"/>
      <c r="M129" s="185"/>
      <c r="N129" s="185"/>
      <c r="O129" s="185"/>
      <c r="P129" s="185"/>
      <c r="Q129" s="185"/>
      <c r="R129" s="185"/>
      <c r="S129" s="185"/>
      <c r="T129" s="185"/>
      <c r="U129" s="185"/>
      <c r="V129" s="185"/>
      <c r="W129" s="185"/>
      <c r="X129" s="185"/>
      <c r="Y129" s="185"/>
      <c r="Z129" s="185"/>
    </row>
    <row r="130" spans="1:26" ht="19.5" thickBot="1">
      <c r="A130" s="190">
        <v>348</v>
      </c>
      <c r="B130" s="188"/>
      <c r="C130" s="187">
        <v>2160</v>
      </c>
      <c r="D130" s="188"/>
      <c r="E130" s="188"/>
      <c r="F130" s="188"/>
      <c r="G130" s="185"/>
      <c r="H130" s="185"/>
      <c r="I130" s="185"/>
      <c r="J130" s="185"/>
      <c r="K130" s="185"/>
      <c r="L130" s="185"/>
      <c r="M130" s="185"/>
      <c r="N130" s="185"/>
      <c r="O130" s="185"/>
      <c r="P130" s="185"/>
      <c r="Q130" s="185"/>
      <c r="R130" s="185"/>
      <c r="S130" s="185"/>
      <c r="T130" s="185"/>
      <c r="U130" s="185"/>
      <c r="V130" s="185"/>
      <c r="W130" s="185"/>
      <c r="X130" s="185"/>
      <c r="Y130" s="185"/>
      <c r="Z130" s="185"/>
    </row>
    <row r="131" spans="1:26" ht="19.5" thickBot="1">
      <c r="A131" s="190">
        <v>349</v>
      </c>
      <c r="B131" s="188"/>
      <c r="C131" s="187">
        <v>2161</v>
      </c>
      <c r="D131" s="188"/>
      <c r="E131" s="188"/>
      <c r="F131" s="188"/>
      <c r="G131" s="185"/>
      <c r="H131" s="185"/>
      <c r="I131" s="185"/>
      <c r="J131" s="185"/>
      <c r="K131" s="185"/>
      <c r="L131" s="185"/>
      <c r="M131" s="185"/>
      <c r="N131" s="185"/>
      <c r="O131" s="185"/>
      <c r="P131" s="185"/>
      <c r="Q131" s="185"/>
      <c r="R131" s="185"/>
      <c r="S131" s="185"/>
      <c r="T131" s="185"/>
      <c r="U131" s="185"/>
      <c r="V131" s="185"/>
      <c r="W131" s="185"/>
      <c r="X131" s="185"/>
      <c r="Y131" s="185"/>
      <c r="Z131" s="185"/>
    </row>
    <row r="132" spans="1:26" ht="19.5" thickBot="1">
      <c r="A132" s="189">
        <v>351</v>
      </c>
      <c r="B132" s="188"/>
      <c r="C132" s="187">
        <v>2162</v>
      </c>
      <c r="D132" s="188"/>
      <c r="E132" s="188"/>
      <c r="F132" s="188"/>
      <c r="G132" s="185"/>
      <c r="H132" s="185"/>
      <c r="I132" s="185"/>
      <c r="J132" s="185"/>
      <c r="K132" s="185"/>
      <c r="L132" s="185"/>
      <c r="M132" s="185"/>
      <c r="N132" s="185"/>
      <c r="O132" s="185"/>
      <c r="P132" s="185"/>
      <c r="Q132" s="185"/>
      <c r="R132" s="185"/>
      <c r="S132" s="185"/>
      <c r="T132" s="185"/>
      <c r="U132" s="185"/>
      <c r="V132" s="185"/>
      <c r="W132" s="185"/>
      <c r="X132" s="185"/>
      <c r="Y132" s="185"/>
      <c r="Z132" s="185"/>
    </row>
    <row r="133" spans="1:26" ht="19.5" thickBot="1">
      <c r="A133" s="189">
        <v>481</v>
      </c>
      <c r="B133" s="188"/>
      <c r="C133" s="187">
        <v>2163</v>
      </c>
      <c r="D133" s="188"/>
      <c r="E133" s="188"/>
      <c r="F133" s="188"/>
      <c r="G133" s="185"/>
      <c r="H133" s="185"/>
      <c r="I133" s="185"/>
      <c r="J133" s="185"/>
      <c r="K133" s="185"/>
      <c r="L133" s="185"/>
      <c r="M133" s="185"/>
      <c r="N133" s="185"/>
      <c r="O133" s="185"/>
      <c r="P133" s="185"/>
      <c r="Q133" s="185"/>
      <c r="R133" s="185"/>
      <c r="S133" s="185"/>
      <c r="T133" s="185"/>
      <c r="U133" s="185"/>
      <c r="V133" s="185"/>
      <c r="W133" s="185"/>
      <c r="X133" s="185"/>
      <c r="Y133" s="185"/>
      <c r="Z133" s="185"/>
    </row>
    <row r="134" spans="1:26" ht="19.5" thickBot="1">
      <c r="A134" s="187">
        <v>485</v>
      </c>
      <c r="B134" s="188"/>
      <c r="C134" s="187">
        <v>2164</v>
      </c>
      <c r="D134" s="188"/>
      <c r="E134" s="188"/>
      <c r="F134" s="188"/>
      <c r="G134" s="185"/>
      <c r="H134" s="185"/>
      <c r="I134" s="185"/>
      <c r="J134" s="185"/>
      <c r="K134" s="185"/>
      <c r="L134" s="185"/>
      <c r="M134" s="185"/>
      <c r="N134" s="185"/>
      <c r="O134" s="185"/>
      <c r="P134" s="185"/>
      <c r="Q134" s="185"/>
      <c r="R134" s="185"/>
      <c r="S134" s="185"/>
      <c r="T134" s="185"/>
      <c r="U134" s="185"/>
      <c r="V134" s="185"/>
      <c r="W134" s="185"/>
      <c r="X134" s="185"/>
      <c r="Y134" s="185"/>
      <c r="Z134" s="185"/>
    </row>
    <row r="135" spans="1:26" ht="19.5" thickBot="1">
      <c r="A135" s="187">
        <v>490</v>
      </c>
      <c r="B135" s="188"/>
      <c r="C135" s="187">
        <v>2165</v>
      </c>
      <c r="D135" s="188"/>
      <c r="E135" s="188"/>
      <c r="F135" s="188"/>
      <c r="G135" s="185"/>
      <c r="H135" s="185"/>
      <c r="I135" s="185"/>
      <c r="J135" s="185"/>
      <c r="K135" s="185"/>
      <c r="L135" s="185"/>
      <c r="M135" s="185"/>
      <c r="N135" s="185"/>
      <c r="O135" s="185"/>
      <c r="P135" s="185"/>
      <c r="Q135" s="185"/>
      <c r="R135" s="185"/>
      <c r="S135" s="185"/>
      <c r="T135" s="185"/>
      <c r="U135" s="185"/>
      <c r="V135" s="185"/>
      <c r="W135" s="185"/>
      <c r="X135" s="185"/>
      <c r="Y135" s="185"/>
      <c r="Z135" s="185"/>
    </row>
    <row r="136" spans="1:26" ht="19.5" thickBot="1">
      <c r="A136" s="187">
        <v>502</v>
      </c>
      <c r="B136" s="188"/>
      <c r="C136" s="187">
        <v>2166</v>
      </c>
      <c r="D136" s="188"/>
      <c r="E136" s="188"/>
      <c r="F136" s="188"/>
      <c r="G136" s="185"/>
      <c r="H136" s="185"/>
      <c r="I136" s="185"/>
      <c r="J136" s="185"/>
      <c r="K136" s="185"/>
      <c r="L136" s="185"/>
      <c r="M136" s="185"/>
      <c r="N136" s="185"/>
      <c r="O136" s="185"/>
      <c r="P136" s="185"/>
      <c r="Q136" s="185"/>
      <c r="R136" s="185"/>
      <c r="S136" s="185"/>
      <c r="T136" s="185"/>
      <c r="U136" s="185"/>
      <c r="V136" s="185"/>
      <c r="W136" s="185"/>
      <c r="X136" s="185"/>
      <c r="Y136" s="185"/>
      <c r="Z136" s="185"/>
    </row>
    <row r="137" spans="1:26" ht="19.5" thickBot="1">
      <c r="A137" s="187">
        <v>507</v>
      </c>
      <c r="B137" s="188"/>
      <c r="C137" s="187">
        <v>2167</v>
      </c>
      <c r="D137" s="188"/>
      <c r="E137" s="188"/>
      <c r="F137" s="188"/>
      <c r="G137" s="185"/>
      <c r="H137" s="185"/>
      <c r="I137" s="185"/>
      <c r="J137" s="185"/>
      <c r="K137" s="185"/>
      <c r="L137" s="185"/>
      <c r="M137" s="185"/>
      <c r="N137" s="185"/>
      <c r="O137" s="185"/>
      <c r="P137" s="185"/>
      <c r="Q137" s="185"/>
      <c r="R137" s="185"/>
      <c r="S137" s="185"/>
      <c r="T137" s="185"/>
      <c r="U137" s="185"/>
      <c r="V137" s="185"/>
      <c r="W137" s="185"/>
      <c r="X137" s="185"/>
      <c r="Y137" s="185"/>
      <c r="Z137" s="185"/>
    </row>
    <row r="138" spans="1:26" ht="19.5" thickBot="1">
      <c r="A138" s="187">
        <v>631</v>
      </c>
      <c r="B138" s="188"/>
      <c r="C138" s="187">
        <v>2168</v>
      </c>
      <c r="D138" s="188"/>
      <c r="E138" s="188"/>
      <c r="F138" s="188"/>
      <c r="G138" s="185"/>
      <c r="H138" s="185"/>
      <c r="I138" s="185"/>
      <c r="J138" s="185"/>
      <c r="K138" s="185"/>
      <c r="L138" s="185"/>
      <c r="M138" s="185"/>
      <c r="N138" s="185"/>
      <c r="O138" s="185"/>
      <c r="P138" s="185"/>
      <c r="Q138" s="185"/>
      <c r="R138" s="185"/>
      <c r="S138" s="185"/>
      <c r="T138" s="185"/>
      <c r="U138" s="185"/>
      <c r="V138" s="185"/>
      <c r="W138" s="185"/>
      <c r="X138" s="185"/>
      <c r="Y138" s="185"/>
      <c r="Z138" s="185"/>
    </row>
    <row r="139" spans="1:26" ht="19.5" thickBot="1">
      <c r="A139" s="187">
        <v>632</v>
      </c>
      <c r="B139" s="188"/>
      <c r="C139" s="187">
        <v>2169</v>
      </c>
      <c r="D139" s="188"/>
      <c r="E139" s="188"/>
      <c r="F139" s="188"/>
      <c r="G139" s="185"/>
      <c r="H139" s="185"/>
      <c r="I139" s="185"/>
      <c r="J139" s="185"/>
      <c r="K139" s="185"/>
      <c r="L139" s="185"/>
      <c r="M139" s="185"/>
      <c r="N139" s="185"/>
      <c r="O139" s="185"/>
      <c r="P139" s="185"/>
      <c r="Q139" s="185"/>
      <c r="R139" s="185"/>
      <c r="S139" s="185"/>
      <c r="T139" s="185"/>
      <c r="U139" s="185"/>
      <c r="V139" s="185"/>
      <c r="W139" s="185"/>
      <c r="X139" s="185"/>
      <c r="Y139" s="185"/>
      <c r="Z139" s="185"/>
    </row>
    <row r="140" spans="1:26" ht="19.5" thickBot="1">
      <c r="A140" s="187">
        <v>633</v>
      </c>
      <c r="B140" s="188"/>
      <c r="C140" s="187">
        <v>2170</v>
      </c>
      <c r="D140" s="188"/>
      <c r="E140" s="188"/>
      <c r="F140" s="188"/>
      <c r="G140" s="185"/>
      <c r="H140" s="185"/>
      <c r="I140" s="185"/>
      <c r="J140" s="185"/>
      <c r="K140" s="185"/>
      <c r="L140" s="185"/>
      <c r="M140" s="185"/>
      <c r="N140" s="185"/>
      <c r="O140" s="185"/>
      <c r="P140" s="185"/>
      <c r="Q140" s="185"/>
      <c r="R140" s="185"/>
      <c r="S140" s="185"/>
      <c r="T140" s="185"/>
      <c r="U140" s="185"/>
      <c r="V140" s="185"/>
      <c r="W140" s="185"/>
      <c r="X140" s="185"/>
      <c r="Y140" s="185"/>
      <c r="Z140" s="185"/>
    </row>
    <row r="141" spans="1:26" ht="19.5" thickBot="1">
      <c r="A141" s="187">
        <v>634</v>
      </c>
      <c r="B141" s="188"/>
      <c r="C141" s="187">
        <v>2171</v>
      </c>
      <c r="D141" s="188"/>
      <c r="E141" s="188"/>
      <c r="F141" s="188"/>
      <c r="G141" s="185"/>
      <c r="H141" s="185"/>
      <c r="I141" s="185"/>
      <c r="J141" s="185"/>
      <c r="K141" s="185"/>
      <c r="L141" s="185"/>
      <c r="M141" s="185"/>
      <c r="N141" s="185"/>
      <c r="O141" s="185"/>
      <c r="P141" s="185"/>
      <c r="Q141" s="185"/>
      <c r="R141" s="185"/>
      <c r="S141" s="185"/>
      <c r="T141" s="185"/>
      <c r="U141" s="185"/>
      <c r="V141" s="185"/>
      <c r="W141" s="185"/>
      <c r="X141" s="185"/>
      <c r="Y141" s="185"/>
      <c r="Z141" s="185"/>
    </row>
    <row r="142" spans="1:26" ht="19.5" thickBot="1">
      <c r="A142" s="187">
        <v>635</v>
      </c>
      <c r="B142" s="188"/>
      <c r="C142" s="187">
        <v>2172</v>
      </c>
      <c r="D142" s="188"/>
      <c r="E142" s="188"/>
      <c r="F142" s="188"/>
      <c r="G142" s="185"/>
      <c r="H142" s="185"/>
      <c r="I142" s="185"/>
      <c r="J142" s="185"/>
      <c r="K142" s="185"/>
      <c r="L142" s="185"/>
      <c r="M142" s="185"/>
      <c r="N142" s="185"/>
      <c r="O142" s="185"/>
      <c r="P142" s="185"/>
      <c r="Q142" s="185"/>
      <c r="R142" s="185"/>
      <c r="S142" s="185"/>
      <c r="T142" s="185"/>
      <c r="U142" s="185"/>
      <c r="V142" s="185"/>
      <c r="W142" s="185"/>
      <c r="X142" s="185"/>
      <c r="Y142" s="185"/>
      <c r="Z142" s="185"/>
    </row>
    <row r="143" spans="1:26" ht="19.5" thickBot="1">
      <c r="A143" s="187">
        <v>636</v>
      </c>
      <c r="B143" s="188"/>
      <c r="C143" s="187">
        <v>2173</v>
      </c>
      <c r="D143" s="188"/>
      <c r="E143" s="188"/>
      <c r="F143" s="188"/>
      <c r="G143" s="185"/>
      <c r="H143" s="185"/>
      <c r="I143" s="185"/>
      <c r="J143" s="185"/>
      <c r="K143" s="185"/>
      <c r="L143" s="185"/>
      <c r="M143" s="185"/>
      <c r="N143" s="185"/>
      <c r="O143" s="185"/>
      <c r="P143" s="185"/>
      <c r="Q143" s="185"/>
      <c r="R143" s="185"/>
      <c r="S143" s="185"/>
      <c r="T143" s="185"/>
      <c r="U143" s="185"/>
      <c r="V143" s="185"/>
      <c r="W143" s="185"/>
      <c r="X143" s="185"/>
      <c r="Y143" s="185"/>
      <c r="Z143" s="185"/>
    </row>
    <row r="144" spans="1:26" ht="19.5" thickBot="1">
      <c r="A144" s="187">
        <v>637</v>
      </c>
      <c r="B144" s="188"/>
      <c r="C144" s="187">
        <v>2174</v>
      </c>
      <c r="D144" s="188"/>
      <c r="E144" s="188"/>
      <c r="F144" s="188"/>
      <c r="G144" s="185"/>
      <c r="H144" s="185"/>
      <c r="I144" s="185"/>
      <c r="J144" s="185"/>
      <c r="K144" s="185"/>
      <c r="L144" s="185"/>
      <c r="M144" s="185"/>
      <c r="N144" s="185"/>
      <c r="O144" s="185"/>
      <c r="P144" s="185"/>
      <c r="Q144" s="185"/>
      <c r="R144" s="185"/>
      <c r="S144" s="185"/>
      <c r="T144" s="185"/>
      <c r="U144" s="185"/>
      <c r="V144" s="185"/>
      <c r="W144" s="185"/>
      <c r="X144" s="185"/>
      <c r="Y144" s="185"/>
      <c r="Z144" s="185"/>
    </row>
    <row r="145" spans="1:26" ht="19.5" thickBot="1">
      <c r="A145" s="187">
        <v>638</v>
      </c>
      <c r="B145" s="188"/>
      <c r="C145" s="187">
        <v>2175</v>
      </c>
      <c r="D145" s="188"/>
      <c r="E145" s="188"/>
      <c r="F145" s="188"/>
      <c r="G145" s="185"/>
      <c r="H145" s="185"/>
      <c r="I145" s="185"/>
      <c r="J145" s="185"/>
      <c r="K145" s="185"/>
      <c r="L145" s="185"/>
      <c r="M145" s="185"/>
      <c r="N145" s="185"/>
      <c r="O145" s="185"/>
      <c r="P145" s="185"/>
      <c r="Q145" s="185"/>
      <c r="R145" s="185"/>
      <c r="S145" s="185"/>
      <c r="T145" s="185"/>
      <c r="U145" s="185"/>
      <c r="V145" s="185"/>
      <c r="W145" s="185"/>
      <c r="X145" s="185"/>
      <c r="Y145" s="185"/>
      <c r="Z145" s="185"/>
    </row>
    <row r="146" spans="1:26" ht="19.5" thickBot="1">
      <c r="A146" s="187">
        <v>703</v>
      </c>
      <c r="B146" s="188"/>
      <c r="C146" s="187">
        <v>2176</v>
      </c>
      <c r="D146" s="188"/>
      <c r="E146" s="188"/>
      <c r="F146" s="188"/>
      <c r="G146" s="185"/>
      <c r="H146" s="185"/>
      <c r="I146" s="185"/>
      <c r="J146" s="185"/>
      <c r="K146" s="185"/>
      <c r="L146" s="185"/>
      <c r="M146" s="185"/>
      <c r="N146" s="185"/>
      <c r="O146" s="185"/>
      <c r="P146" s="185"/>
      <c r="Q146" s="185"/>
      <c r="R146" s="185"/>
      <c r="S146" s="185"/>
      <c r="T146" s="185"/>
      <c r="U146" s="185"/>
      <c r="V146" s="185"/>
      <c r="W146" s="185"/>
      <c r="X146" s="185"/>
      <c r="Y146" s="185"/>
      <c r="Z146" s="185"/>
    </row>
    <row r="147" spans="1:26" ht="19.5" thickBot="1">
      <c r="A147" s="187">
        <v>704</v>
      </c>
      <c r="B147" s="188"/>
      <c r="C147" s="187">
        <v>2177</v>
      </c>
      <c r="D147" s="188"/>
      <c r="E147" s="188"/>
      <c r="F147" s="188"/>
      <c r="G147" s="185"/>
      <c r="H147" s="185"/>
      <c r="I147" s="185"/>
      <c r="J147" s="185"/>
      <c r="K147" s="185"/>
      <c r="L147" s="185"/>
      <c r="M147" s="185"/>
      <c r="N147" s="185"/>
      <c r="O147" s="185"/>
      <c r="P147" s="185"/>
      <c r="Q147" s="185"/>
      <c r="R147" s="185"/>
      <c r="S147" s="185"/>
      <c r="T147" s="185"/>
      <c r="U147" s="185"/>
      <c r="V147" s="185"/>
      <c r="W147" s="185"/>
      <c r="X147" s="185"/>
      <c r="Y147" s="185"/>
      <c r="Z147" s="185"/>
    </row>
    <row r="148" spans="1:26" ht="19.5" thickBot="1">
      <c r="A148" s="187">
        <v>705</v>
      </c>
      <c r="B148" s="188"/>
      <c r="C148" s="187">
        <v>2178</v>
      </c>
      <c r="D148" s="188"/>
      <c r="E148" s="188"/>
      <c r="F148" s="188"/>
      <c r="G148" s="185"/>
      <c r="H148" s="185"/>
      <c r="I148" s="185"/>
      <c r="J148" s="185"/>
      <c r="K148" s="185"/>
      <c r="L148" s="185"/>
      <c r="M148" s="185"/>
      <c r="N148" s="185"/>
      <c r="O148" s="185"/>
      <c r="P148" s="185"/>
      <c r="Q148" s="185"/>
      <c r="R148" s="185"/>
      <c r="S148" s="185"/>
      <c r="T148" s="185"/>
      <c r="U148" s="185"/>
      <c r="V148" s="185"/>
      <c r="W148" s="185"/>
      <c r="X148" s="185"/>
      <c r="Y148" s="185"/>
      <c r="Z148" s="185"/>
    </row>
    <row r="149" spans="1:26" ht="19.5" thickBot="1">
      <c r="A149" s="187">
        <v>707</v>
      </c>
      <c r="B149" s="188"/>
      <c r="C149" s="187">
        <v>2179</v>
      </c>
      <c r="D149" s="188"/>
      <c r="E149" s="188"/>
      <c r="F149" s="188"/>
      <c r="G149" s="185"/>
      <c r="H149" s="185"/>
      <c r="I149" s="185"/>
      <c r="J149" s="185"/>
      <c r="K149" s="185"/>
      <c r="L149" s="185"/>
      <c r="M149" s="185"/>
      <c r="N149" s="185"/>
      <c r="O149" s="185"/>
      <c r="P149" s="185"/>
      <c r="Q149" s="185"/>
      <c r="R149" s="185"/>
      <c r="S149" s="185"/>
      <c r="T149" s="185"/>
      <c r="U149" s="185"/>
      <c r="V149" s="185"/>
      <c r="W149" s="185"/>
      <c r="X149" s="185"/>
      <c r="Y149" s="185"/>
      <c r="Z149" s="185"/>
    </row>
    <row r="150" spans="1:26" ht="19.5" thickBot="1">
      <c r="A150" s="187">
        <v>708</v>
      </c>
      <c r="B150" s="188"/>
      <c r="C150" s="187">
        <v>2180</v>
      </c>
      <c r="D150" s="188"/>
      <c r="E150" s="188"/>
      <c r="F150" s="188"/>
      <c r="G150" s="185"/>
      <c r="H150" s="185"/>
      <c r="I150" s="185"/>
      <c r="J150" s="185"/>
      <c r="K150" s="185"/>
      <c r="L150" s="185"/>
      <c r="M150" s="185"/>
      <c r="N150" s="185"/>
      <c r="O150" s="185"/>
      <c r="P150" s="185"/>
      <c r="Q150" s="185"/>
      <c r="R150" s="185"/>
      <c r="S150" s="185"/>
      <c r="T150" s="185"/>
      <c r="U150" s="185"/>
      <c r="V150" s="185"/>
      <c r="W150" s="185"/>
      <c r="X150" s="185"/>
      <c r="Y150" s="185"/>
      <c r="Z150" s="185"/>
    </row>
    <row r="151" spans="1:26" ht="19.5" thickBot="1">
      <c r="A151" s="187">
        <v>709</v>
      </c>
      <c r="B151" s="188"/>
      <c r="C151" s="187">
        <v>2181</v>
      </c>
      <c r="D151" s="188"/>
      <c r="E151" s="188"/>
      <c r="F151" s="188"/>
      <c r="G151" s="185"/>
      <c r="H151" s="185"/>
      <c r="I151" s="185"/>
      <c r="J151" s="185"/>
      <c r="K151" s="185"/>
      <c r="L151" s="185"/>
      <c r="M151" s="185"/>
      <c r="N151" s="185"/>
      <c r="O151" s="185"/>
      <c r="P151" s="185"/>
      <c r="Q151" s="185"/>
      <c r="R151" s="185"/>
      <c r="S151" s="185"/>
      <c r="T151" s="185"/>
      <c r="U151" s="185"/>
      <c r="V151" s="185"/>
      <c r="W151" s="185"/>
      <c r="X151" s="185"/>
      <c r="Y151" s="185"/>
      <c r="Z151" s="185"/>
    </row>
    <row r="152" spans="1:26" ht="19.5" thickBot="1">
      <c r="A152" s="187">
        <v>710</v>
      </c>
      <c r="B152" s="188"/>
      <c r="C152" s="187">
        <v>2182</v>
      </c>
      <c r="D152" s="188"/>
      <c r="E152" s="188"/>
      <c r="F152" s="188"/>
      <c r="G152" s="185"/>
      <c r="H152" s="185"/>
      <c r="I152" s="185"/>
      <c r="J152" s="185"/>
      <c r="K152" s="185"/>
      <c r="L152" s="185"/>
      <c r="M152" s="185"/>
      <c r="N152" s="185"/>
      <c r="O152" s="185"/>
      <c r="P152" s="185"/>
      <c r="Q152" s="185"/>
      <c r="R152" s="185"/>
      <c r="S152" s="185"/>
      <c r="T152" s="185"/>
      <c r="U152" s="185"/>
      <c r="V152" s="185"/>
      <c r="W152" s="185"/>
      <c r="X152" s="185"/>
      <c r="Y152" s="185"/>
      <c r="Z152" s="185"/>
    </row>
    <row r="153" spans="1:26" ht="19.5" thickBot="1">
      <c r="A153" s="187">
        <v>712</v>
      </c>
      <c r="B153" s="188"/>
      <c r="C153" s="187">
        <v>2183</v>
      </c>
      <c r="D153" s="188"/>
      <c r="E153" s="188"/>
      <c r="F153" s="188"/>
      <c r="G153" s="185"/>
      <c r="H153" s="185"/>
      <c r="I153" s="185"/>
      <c r="J153" s="185"/>
      <c r="K153" s="185"/>
      <c r="L153" s="185"/>
      <c r="M153" s="185"/>
      <c r="N153" s="185"/>
      <c r="O153" s="185"/>
      <c r="P153" s="185"/>
      <c r="Q153" s="185"/>
      <c r="R153" s="185"/>
      <c r="S153" s="185"/>
      <c r="T153" s="185"/>
      <c r="U153" s="185"/>
      <c r="V153" s="185"/>
      <c r="W153" s="185"/>
      <c r="X153" s="185"/>
      <c r="Y153" s="185"/>
      <c r="Z153" s="185"/>
    </row>
    <row r="154" spans="1:26" ht="19.5" thickBot="1">
      <c r="A154" s="189">
        <v>720</v>
      </c>
      <c r="B154" s="188"/>
      <c r="C154" s="187">
        <v>2184</v>
      </c>
      <c r="D154" s="188"/>
      <c r="E154" s="188"/>
      <c r="F154" s="188"/>
      <c r="G154" s="185"/>
      <c r="H154" s="185"/>
      <c r="I154" s="185"/>
      <c r="J154" s="185"/>
      <c r="K154" s="185"/>
      <c r="L154" s="185"/>
      <c r="M154" s="185"/>
      <c r="N154" s="185"/>
      <c r="O154" s="185"/>
      <c r="P154" s="185"/>
      <c r="Q154" s="185"/>
      <c r="R154" s="185"/>
      <c r="S154" s="185"/>
      <c r="T154" s="185"/>
      <c r="U154" s="185"/>
      <c r="V154" s="185"/>
      <c r="W154" s="185"/>
      <c r="X154" s="185"/>
      <c r="Y154" s="185"/>
      <c r="Z154" s="185"/>
    </row>
    <row r="155" spans="1:26" ht="19.5" thickBot="1">
      <c r="A155" s="187">
        <v>721</v>
      </c>
      <c r="B155" s="188"/>
      <c r="C155" s="187">
        <v>2185</v>
      </c>
      <c r="D155" s="188"/>
      <c r="E155" s="188"/>
      <c r="F155" s="188"/>
      <c r="G155" s="185"/>
      <c r="H155" s="185"/>
      <c r="I155" s="185"/>
      <c r="J155" s="185"/>
      <c r="K155" s="185"/>
      <c r="L155" s="185"/>
      <c r="M155" s="185"/>
      <c r="N155" s="185"/>
      <c r="O155" s="185"/>
      <c r="P155" s="185"/>
      <c r="Q155" s="185"/>
      <c r="R155" s="185"/>
      <c r="S155" s="185"/>
      <c r="T155" s="185"/>
      <c r="U155" s="185"/>
      <c r="V155" s="185"/>
      <c r="W155" s="185"/>
      <c r="X155" s="185"/>
      <c r="Y155" s="185"/>
      <c r="Z155" s="185"/>
    </row>
    <row r="156" spans="1:26" ht="19.5" thickBot="1">
      <c r="A156" s="187">
        <v>722</v>
      </c>
      <c r="B156" s="188"/>
      <c r="C156" s="187">
        <v>2186</v>
      </c>
      <c r="D156" s="188"/>
      <c r="E156" s="188"/>
      <c r="F156" s="188"/>
      <c r="G156" s="185"/>
      <c r="H156" s="185"/>
      <c r="I156" s="185"/>
      <c r="J156" s="185"/>
      <c r="K156" s="185"/>
      <c r="L156" s="185"/>
      <c r="M156" s="185"/>
      <c r="N156" s="185"/>
      <c r="O156" s="185"/>
      <c r="P156" s="185"/>
      <c r="Q156" s="185"/>
      <c r="R156" s="185"/>
      <c r="S156" s="185"/>
      <c r="T156" s="185"/>
      <c r="U156" s="185"/>
      <c r="V156" s="185"/>
      <c r="W156" s="185"/>
      <c r="X156" s="185"/>
      <c r="Y156" s="185"/>
      <c r="Z156" s="185"/>
    </row>
    <row r="157" spans="1:26" ht="19.5" thickBot="1">
      <c r="A157" s="187">
        <v>732</v>
      </c>
      <c r="B157" s="188"/>
      <c r="C157" s="187">
        <v>2187</v>
      </c>
      <c r="D157" s="188"/>
      <c r="E157" s="188"/>
      <c r="F157" s="188"/>
      <c r="G157" s="185"/>
      <c r="H157" s="185"/>
      <c r="I157" s="185"/>
      <c r="J157" s="185"/>
      <c r="K157" s="185"/>
      <c r="L157" s="185"/>
      <c r="M157" s="185"/>
      <c r="N157" s="185"/>
      <c r="O157" s="185"/>
      <c r="P157" s="185"/>
      <c r="Q157" s="185"/>
      <c r="R157" s="185"/>
      <c r="S157" s="185"/>
      <c r="T157" s="185"/>
      <c r="U157" s="185"/>
      <c r="V157" s="185"/>
      <c r="W157" s="185"/>
      <c r="X157" s="185"/>
      <c r="Y157" s="185"/>
      <c r="Z157" s="185"/>
    </row>
    <row r="158" spans="1:26" ht="19.5" thickBot="1">
      <c r="A158" s="187">
        <v>733</v>
      </c>
      <c r="B158" s="188"/>
      <c r="C158" s="187">
        <v>2188</v>
      </c>
      <c r="D158" s="188"/>
      <c r="E158" s="188"/>
      <c r="F158" s="188"/>
      <c r="G158" s="185"/>
      <c r="H158" s="185"/>
      <c r="I158" s="185"/>
      <c r="J158" s="185"/>
      <c r="K158" s="185"/>
      <c r="L158" s="185"/>
      <c r="M158" s="185"/>
      <c r="N158" s="185"/>
      <c r="O158" s="185"/>
      <c r="P158" s="185"/>
      <c r="Q158" s="185"/>
      <c r="R158" s="185"/>
      <c r="S158" s="185"/>
      <c r="T158" s="185"/>
      <c r="U158" s="185"/>
      <c r="V158" s="185"/>
      <c r="W158" s="185"/>
      <c r="X158" s="185"/>
      <c r="Y158" s="185"/>
      <c r="Z158" s="185"/>
    </row>
    <row r="159" spans="1:26" ht="19.5" thickBot="1">
      <c r="A159" s="187">
        <v>734</v>
      </c>
      <c r="B159" s="188"/>
      <c r="C159" s="187">
        <v>2189</v>
      </c>
      <c r="D159" s="188"/>
      <c r="E159" s="188"/>
      <c r="F159" s="188"/>
      <c r="G159" s="185"/>
      <c r="H159" s="185"/>
      <c r="I159" s="185"/>
      <c r="J159" s="185"/>
      <c r="K159" s="185"/>
      <c r="L159" s="185"/>
      <c r="M159" s="185"/>
      <c r="N159" s="185"/>
      <c r="O159" s="185"/>
      <c r="P159" s="185"/>
      <c r="Q159" s="185"/>
      <c r="R159" s="185"/>
      <c r="S159" s="185"/>
      <c r="T159" s="185"/>
      <c r="U159" s="185"/>
      <c r="V159" s="185"/>
      <c r="W159" s="185"/>
      <c r="X159" s="185"/>
      <c r="Y159" s="185"/>
      <c r="Z159" s="185"/>
    </row>
    <row r="160" spans="1:26" ht="19.5" thickBot="1">
      <c r="A160" s="189">
        <v>735</v>
      </c>
      <c r="B160" s="188"/>
      <c r="C160" s="187">
        <v>2190</v>
      </c>
      <c r="D160" s="188"/>
      <c r="E160" s="188"/>
      <c r="F160" s="188"/>
      <c r="G160" s="185"/>
      <c r="H160" s="185"/>
      <c r="I160" s="185"/>
      <c r="J160" s="185"/>
      <c r="K160" s="185"/>
      <c r="L160" s="185"/>
      <c r="M160" s="185"/>
      <c r="N160" s="185"/>
      <c r="O160" s="185"/>
      <c r="P160" s="185"/>
      <c r="Q160" s="185"/>
      <c r="R160" s="185"/>
      <c r="S160" s="185"/>
      <c r="T160" s="185"/>
      <c r="U160" s="185"/>
      <c r="V160" s="185"/>
      <c r="W160" s="185"/>
      <c r="X160" s="185"/>
      <c r="Y160" s="185"/>
      <c r="Z160" s="185"/>
    </row>
    <row r="161" spans="1:26" ht="19.5" thickBot="1">
      <c r="A161" s="189">
        <v>850</v>
      </c>
      <c r="B161" s="188"/>
      <c r="C161" s="187">
        <v>2191</v>
      </c>
      <c r="D161" s="188"/>
      <c r="E161" s="188"/>
      <c r="F161" s="188"/>
      <c r="G161" s="185"/>
      <c r="H161" s="185"/>
      <c r="I161" s="185"/>
      <c r="J161" s="185"/>
      <c r="K161" s="185"/>
      <c r="L161" s="185"/>
      <c r="M161" s="185"/>
      <c r="N161" s="185"/>
      <c r="O161" s="185"/>
      <c r="P161" s="185"/>
      <c r="Q161" s="185"/>
      <c r="R161" s="185"/>
      <c r="S161" s="185"/>
      <c r="T161" s="185"/>
      <c r="U161" s="185"/>
      <c r="V161" s="185"/>
      <c r="W161" s="185"/>
      <c r="X161" s="185"/>
      <c r="Y161" s="185"/>
      <c r="Z161" s="185"/>
    </row>
    <row r="162" spans="1:26" ht="19.5" thickBot="1">
      <c r="A162" s="187">
        <v>851</v>
      </c>
      <c r="B162" s="188"/>
      <c r="C162" s="187">
        <v>2192</v>
      </c>
      <c r="D162" s="188"/>
      <c r="E162" s="188"/>
      <c r="F162" s="188"/>
      <c r="G162" s="185"/>
      <c r="H162" s="185"/>
      <c r="I162" s="185"/>
      <c r="J162" s="185"/>
      <c r="K162" s="185"/>
      <c r="L162" s="185"/>
      <c r="M162" s="185"/>
      <c r="N162" s="185"/>
      <c r="O162" s="185"/>
      <c r="P162" s="185"/>
      <c r="Q162" s="185"/>
      <c r="R162" s="185"/>
      <c r="S162" s="185"/>
      <c r="T162" s="185"/>
      <c r="U162" s="185"/>
      <c r="V162" s="185"/>
      <c r="W162" s="185"/>
      <c r="X162" s="185"/>
      <c r="Y162" s="185"/>
      <c r="Z162" s="185"/>
    </row>
    <row r="163" spans="1:26" ht="19.5" thickBot="1">
      <c r="A163" s="189">
        <v>852</v>
      </c>
      <c r="B163" s="188"/>
      <c r="C163" s="187">
        <v>2193</v>
      </c>
      <c r="D163" s="188"/>
      <c r="E163" s="188"/>
      <c r="F163" s="188"/>
      <c r="G163" s="185"/>
      <c r="H163" s="185"/>
      <c r="I163" s="185"/>
      <c r="J163" s="185"/>
      <c r="K163" s="185"/>
      <c r="L163" s="185"/>
      <c r="M163" s="185"/>
      <c r="N163" s="185"/>
      <c r="O163" s="185"/>
      <c r="P163" s="185"/>
      <c r="Q163" s="185"/>
      <c r="R163" s="185"/>
      <c r="S163" s="185"/>
      <c r="T163" s="185"/>
      <c r="U163" s="185"/>
      <c r="V163" s="185"/>
      <c r="W163" s="185"/>
      <c r="X163" s="185"/>
      <c r="Y163" s="185"/>
      <c r="Z163" s="185"/>
    </row>
    <row r="164" spans="1:26" ht="19.5" thickBot="1">
      <c r="A164" s="189">
        <v>854</v>
      </c>
      <c r="B164" s="188"/>
      <c r="C164" s="187">
        <v>2194</v>
      </c>
      <c r="D164" s="188"/>
      <c r="E164" s="188"/>
      <c r="F164" s="188"/>
      <c r="G164" s="185"/>
      <c r="H164" s="185"/>
      <c r="I164" s="185"/>
      <c r="J164" s="185"/>
      <c r="K164" s="185"/>
      <c r="L164" s="185"/>
      <c r="M164" s="185"/>
      <c r="N164" s="185"/>
      <c r="O164" s="185"/>
      <c r="P164" s="185"/>
      <c r="Q164" s="185"/>
      <c r="R164" s="185"/>
      <c r="S164" s="185"/>
      <c r="T164" s="185"/>
      <c r="U164" s="185"/>
      <c r="V164" s="185"/>
      <c r="W164" s="185"/>
      <c r="X164" s="185"/>
      <c r="Y164" s="185"/>
      <c r="Z164" s="185"/>
    </row>
    <row r="165" spans="1:26" ht="19.5" thickBot="1">
      <c r="A165" s="187">
        <v>855</v>
      </c>
      <c r="B165" s="188"/>
      <c r="C165" s="187">
        <v>2195</v>
      </c>
      <c r="D165" s="188"/>
      <c r="E165" s="188"/>
      <c r="F165" s="188"/>
      <c r="G165" s="185"/>
      <c r="H165" s="185"/>
      <c r="I165" s="185"/>
      <c r="J165" s="185"/>
      <c r="K165" s="185"/>
      <c r="L165" s="185"/>
      <c r="M165" s="185"/>
      <c r="N165" s="185"/>
      <c r="O165" s="185"/>
      <c r="P165" s="185"/>
      <c r="Q165" s="185"/>
      <c r="R165" s="185"/>
      <c r="S165" s="185"/>
      <c r="T165" s="185"/>
      <c r="U165" s="185"/>
      <c r="V165" s="185"/>
      <c r="W165" s="185"/>
      <c r="X165" s="185"/>
      <c r="Y165" s="185"/>
      <c r="Z165" s="185"/>
    </row>
    <row r="166" spans="1:26" ht="19.5" thickBot="1">
      <c r="A166" s="187">
        <v>856</v>
      </c>
      <c r="B166" s="188"/>
      <c r="C166" s="187">
        <v>2196</v>
      </c>
      <c r="D166" s="188"/>
      <c r="E166" s="188"/>
      <c r="F166" s="188"/>
      <c r="G166" s="185"/>
      <c r="H166" s="185"/>
      <c r="I166" s="185"/>
      <c r="J166" s="185"/>
      <c r="K166" s="185"/>
      <c r="L166" s="185"/>
      <c r="M166" s="185"/>
      <c r="N166" s="185"/>
      <c r="O166" s="185"/>
      <c r="P166" s="185"/>
      <c r="Q166" s="185"/>
      <c r="R166" s="185"/>
      <c r="S166" s="185"/>
      <c r="T166" s="185"/>
      <c r="U166" s="185"/>
      <c r="V166" s="185"/>
      <c r="W166" s="185"/>
      <c r="X166" s="185"/>
      <c r="Y166" s="185"/>
      <c r="Z166" s="185"/>
    </row>
    <row r="167" spans="1:26" ht="19.5" thickBot="1">
      <c r="A167" s="187">
        <v>857</v>
      </c>
      <c r="B167" s="188"/>
      <c r="C167" s="187">
        <v>2197</v>
      </c>
      <c r="D167" s="188"/>
      <c r="E167" s="188"/>
      <c r="F167" s="188"/>
      <c r="G167" s="185"/>
      <c r="H167" s="185"/>
      <c r="I167" s="185"/>
      <c r="J167" s="185"/>
      <c r="K167" s="185"/>
      <c r="L167" s="185"/>
      <c r="M167" s="185"/>
      <c r="N167" s="185"/>
      <c r="O167" s="185"/>
      <c r="P167" s="185"/>
      <c r="Q167" s="185"/>
      <c r="R167" s="185"/>
      <c r="S167" s="185"/>
      <c r="T167" s="185"/>
      <c r="U167" s="185"/>
      <c r="V167" s="185"/>
      <c r="W167" s="185"/>
      <c r="X167" s="185"/>
      <c r="Y167" s="185"/>
      <c r="Z167" s="185"/>
    </row>
    <row r="168" spans="1:26" ht="19.5" thickBot="1">
      <c r="A168" s="189">
        <v>858</v>
      </c>
      <c r="B168" s="188"/>
      <c r="C168" s="188"/>
      <c r="D168" s="188"/>
      <c r="E168" s="188"/>
      <c r="F168" s="188"/>
      <c r="G168" s="185"/>
      <c r="H168" s="185"/>
      <c r="I168" s="185"/>
      <c r="J168" s="185"/>
      <c r="K168" s="185"/>
      <c r="L168" s="185"/>
      <c r="M168" s="185"/>
      <c r="N168" s="185"/>
      <c r="O168" s="185"/>
      <c r="P168" s="185"/>
      <c r="Q168" s="185"/>
      <c r="R168" s="185"/>
      <c r="S168" s="185"/>
      <c r="T168" s="185"/>
      <c r="U168" s="185"/>
      <c r="V168" s="185"/>
      <c r="W168" s="185"/>
      <c r="X168" s="185"/>
      <c r="Y168" s="185"/>
      <c r="Z168" s="185"/>
    </row>
    <row r="169" spans="1:26" ht="19.5" thickBot="1">
      <c r="A169" s="187">
        <v>859</v>
      </c>
      <c r="B169" s="188"/>
      <c r="C169" s="188"/>
      <c r="D169" s="188"/>
      <c r="E169" s="188"/>
      <c r="F169" s="188"/>
      <c r="G169" s="185"/>
      <c r="H169" s="185"/>
      <c r="I169" s="185"/>
      <c r="J169" s="185"/>
      <c r="K169" s="185"/>
      <c r="L169" s="185"/>
      <c r="M169" s="185"/>
      <c r="N169" s="185"/>
      <c r="O169" s="185"/>
      <c r="P169" s="185"/>
      <c r="Q169" s="185"/>
      <c r="R169" s="185"/>
      <c r="S169" s="185"/>
      <c r="T169" s="185"/>
      <c r="U169" s="185"/>
      <c r="V169" s="185"/>
      <c r="W169" s="185"/>
      <c r="X169" s="185"/>
      <c r="Y169" s="185"/>
      <c r="Z169" s="185"/>
    </row>
    <row r="170" spans="1:26" ht="19.5" thickBot="1">
      <c r="A170" s="187">
        <v>860</v>
      </c>
      <c r="B170" s="188"/>
      <c r="C170" s="188"/>
      <c r="D170" s="188"/>
      <c r="E170" s="188"/>
      <c r="F170" s="188"/>
      <c r="G170" s="185"/>
      <c r="H170" s="185"/>
      <c r="I170" s="185"/>
      <c r="J170" s="185"/>
      <c r="K170" s="185"/>
      <c r="L170" s="185"/>
      <c r="M170" s="185"/>
      <c r="N170" s="185"/>
      <c r="O170" s="185"/>
      <c r="P170" s="185"/>
      <c r="Q170" s="185"/>
      <c r="R170" s="185"/>
      <c r="S170" s="185"/>
      <c r="T170" s="185"/>
      <c r="U170" s="185"/>
      <c r="V170" s="185"/>
      <c r="W170" s="185"/>
      <c r="X170" s="185"/>
      <c r="Y170" s="185"/>
      <c r="Z170" s="185"/>
    </row>
    <row r="171" spans="1:26" ht="19.5" thickBot="1">
      <c r="A171" s="187">
        <v>861</v>
      </c>
      <c r="B171" s="188"/>
      <c r="C171" s="188"/>
      <c r="D171" s="188"/>
      <c r="E171" s="188"/>
      <c r="F171" s="188"/>
      <c r="G171" s="185"/>
      <c r="H171" s="185"/>
      <c r="I171" s="185"/>
      <c r="J171" s="185"/>
      <c r="K171" s="185"/>
      <c r="L171" s="185"/>
      <c r="M171" s="185"/>
      <c r="N171" s="185"/>
      <c r="O171" s="185"/>
      <c r="P171" s="185"/>
      <c r="Q171" s="185"/>
      <c r="R171" s="185"/>
      <c r="S171" s="185"/>
      <c r="T171" s="185"/>
      <c r="U171" s="185"/>
      <c r="V171" s="185"/>
      <c r="W171" s="185"/>
      <c r="X171" s="185"/>
      <c r="Y171" s="185"/>
      <c r="Z171" s="185"/>
    </row>
    <row r="172" spans="1:26" ht="16.5" thickBot="1">
      <c r="A172" s="188"/>
      <c r="B172" s="188"/>
      <c r="C172" s="188"/>
      <c r="D172" s="188"/>
      <c r="E172" s="188"/>
      <c r="F172" s="188"/>
      <c r="G172" s="185"/>
      <c r="H172" s="185"/>
      <c r="I172" s="185"/>
      <c r="J172" s="185"/>
      <c r="K172" s="185"/>
      <c r="L172" s="185"/>
      <c r="M172" s="185"/>
      <c r="N172" s="185"/>
      <c r="O172" s="185"/>
      <c r="P172" s="185"/>
      <c r="Q172" s="185"/>
      <c r="R172" s="185"/>
      <c r="S172" s="185"/>
      <c r="T172" s="185"/>
      <c r="U172" s="185"/>
      <c r="V172" s="185"/>
      <c r="W172" s="185"/>
      <c r="X172" s="185"/>
      <c r="Y172" s="185"/>
      <c r="Z172" s="185"/>
    </row>
    <row r="173" spans="1:26" ht="16.5" thickBot="1">
      <c r="A173" s="188"/>
      <c r="B173" s="188"/>
      <c r="C173" s="188"/>
      <c r="D173" s="188"/>
      <c r="E173" s="188"/>
      <c r="F173" s="188"/>
      <c r="G173" s="185"/>
      <c r="H173" s="185"/>
      <c r="I173" s="185"/>
      <c r="J173" s="185"/>
      <c r="K173" s="185"/>
      <c r="L173" s="185"/>
      <c r="M173" s="185"/>
      <c r="N173" s="185"/>
      <c r="O173" s="185"/>
      <c r="P173" s="185"/>
      <c r="Q173" s="185"/>
      <c r="R173" s="185"/>
      <c r="S173" s="185"/>
      <c r="T173" s="185"/>
      <c r="U173" s="185"/>
      <c r="V173" s="185"/>
      <c r="W173" s="185"/>
      <c r="X173" s="185"/>
      <c r="Y173" s="185"/>
      <c r="Z173" s="185"/>
    </row>
    <row r="174" spans="1:26" ht="16.5" thickBot="1">
      <c r="A174" s="188"/>
      <c r="B174" s="188"/>
      <c r="C174" s="188"/>
      <c r="D174" s="188"/>
      <c r="E174" s="188"/>
      <c r="F174" s="188"/>
      <c r="G174" s="185"/>
      <c r="H174" s="185"/>
      <c r="I174" s="185"/>
      <c r="J174" s="185"/>
      <c r="K174" s="185"/>
      <c r="L174" s="185"/>
      <c r="M174" s="185"/>
      <c r="N174" s="185"/>
      <c r="O174" s="185"/>
      <c r="P174" s="185"/>
      <c r="Q174" s="185"/>
      <c r="R174" s="185"/>
      <c r="S174" s="185"/>
      <c r="T174" s="185"/>
      <c r="U174" s="185"/>
      <c r="V174" s="185"/>
      <c r="W174" s="185"/>
      <c r="X174" s="185"/>
      <c r="Y174" s="185"/>
      <c r="Z174" s="185"/>
    </row>
    <row r="175" spans="1:26" ht="16.5" thickBot="1">
      <c r="A175" s="188"/>
      <c r="B175" s="188"/>
      <c r="C175" s="188"/>
      <c r="D175" s="188"/>
      <c r="E175" s="188"/>
      <c r="F175" s="188"/>
      <c r="G175" s="185"/>
      <c r="H175" s="185"/>
      <c r="I175" s="185"/>
      <c r="J175" s="185"/>
      <c r="K175" s="185"/>
      <c r="L175" s="185"/>
      <c r="M175" s="185"/>
      <c r="N175" s="185"/>
      <c r="O175" s="185"/>
      <c r="P175" s="185"/>
      <c r="Q175" s="185"/>
      <c r="R175" s="185"/>
      <c r="S175" s="185"/>
      <c r="T175" s="185"/>
      <c r="U175" s="185"/>
      <c r="V175" s="185"/>
      <c r="W175" s="185"/>
      <c r="X175" s="185"/>
      <c r="Y175" s="185"/>
      <c r="Z175" s="185"/>
    </row>
    <row r="176" spans="1:26" ht="16.5" thickBot="1">
      <c r="A176" s="188"/>
      <c r="B176" s="188"/>
      <c r="C176" s="188"/>
      <c r="D176" s="188"/>
      <c r="E176" s="188"/>
      <c r="F176" s="188"/>
      <c r="G176" s="185"/>
      <c r="H176" s="185"/>
      <c r="I176" s="185"/>
      <c r="J176" s="185"/>
      <c r="K176" s="185"/>
      <c r="L176" s="185"/>
      <c r="M176" s="185"/>
      <c r="N176" s="185"/>
      <c r="O176" s="185"/>
      <c r="P176" s="185"/>
      <c r="Q176" s="185"/>
      <c r="R176" s="185"/>
      <c r="S176" s="185"/>
      <c r="T176" s="185"/>
      <c r="U176" s="185"/>
      <c r="V176" s="185"/>
      <c r="W176" s="185"/>
      <c r="X176" s="185"/>
      <c r="Y176" s="185"/>
      <c r="Z176" s="185"/>
    </row>
    <row r="177" spans="1:26" ht="16.5" thickBot="1">
      <c r="A177" s="188"/>
      <c r="B177" s="188"/>
      <c r="C177" s="188"/>
      <c r="D177" s="188"/>
      <c r="E177" s="188"/>
      <c r="F177" s="188"/>
      <c r="G177" s="185"/>
      <c r="H177" s="185"/>
      <c r="I177" s="185"/>
      <c r="J177" s="185"/>
      <c r="K177" s="185"/>
      <c r="L177" s="185"/>
      <c r="M177" s="185"/>
      <c r="N177" s="185"/>
      <c r="O177" s="185"/>
      <c r="P177" s="185"/>
      <c r="Q177" s="185"/>
      <c r="R177" s="185"/>
      <c r="S177" s="185"/>
      <c r="T177" s="185"/>
      <c r="U177" s="185"/>
      <c r="V177" s="185"/>
      <c r="W177" s="185"/>
      <c r="X177" s="185"/>
      <c r="Y177" s="185"/>
      <c r="Z177" s="185"/>
    </row>
    <row r="178" spans="1:26" ht="16.5" thickBot="1">
      <c r="A178" s="188"/>
      <c r="B178" s="188"/>
      <c r="C178" s="188"/>
      <c r="D178" s="188"/>
      <c r="E178" s="188"/>
      <c r="F178" s="188"/>
      <c r="G178" s="185"/>
      <c r="H178" s="185"/>
      <c r="I178" s="185"/>
      <c r="J178" s="185"/>
      <c r="K178" s="185"/>
      <c r="L178" s="185"/>
      <c r="M178" s="185"/>
      <c r="N178" s="185"/>
      <c r="O178" s="185"/>
      <c r="P178" s="185"/>
      <c r="Q178" s="185"/>
      <c r="R178" s="185"/>
      <c r="S178" s="185"/>
      <c r="T178" s="185"/>
      <c r="U178" s="185"/>
      <c r="V178" s="185"/>
      <c r="W178" s="185"/>
      <c r="X178" s="185"/>
      <c r="Y178" s="185"/>
      <c r="Z178" s="185"/>
    </row>
    <row r="179" spans="1:26" ht="16.5" thickBot="1">
      <c r="A179" s="188"/>
      <c r="B179" s="188"/>
      <c r="C179" s="188"/>
      <c r="D179" s="188"/>
      <c r="E179" s="188"/>
      <c r="F179" s="188"/>
      <c r="G179" s="185"/>
      <c r="H179" s="185"/>
      <c r="I179" s="185"/>
      <c r="J179" s="185"/>
      <c r="K179" s="185"/>
      <c r="L179" s="185"/>
      <c r="M179" s="185"/>
      <c r="N179" s="185"/>
      <c r="O179" s="185"/>
      <c r="P179" s="185"/>
      <c r="Q179" s="185"/>
      <c r="R179" s="185"/>
      <c r="S179" s="185"/>
      <c r="T179" s="185"/>
      <c r="U179" s="185"/>
      <c r="V179" s="185"/>
      <c r="W179" s="185"/>
      <c r="X179" s="185"/>
      <c r="Y179" s="185"/>
      <c r="Z179" s="185"/>
    </row>
    <row r="180" spans="1:26" ht="16.5" thickBot="1">
      <c r="A180" s="188"/>
      <c r="B180" s="188"/>
      <c r="C180" s="188"/>
      <c r="D180" s="188"/>
      <c r="E180" s="188"/>
      <c r="F180" s="188"/>
      <c r="G180" s="185"/>
      <c r="H180" s="185"/>
      <c r="I180" s="185"/>
      <c r="J180" s="185"/>
      <c r="K180" s="185"/>
      <c r="L180" s="185"/>
      <c r="M180" s="185"/>
      <c r="N180" s="185"/>
      <c r="O180" s="185"/>
      <c r="P180" s="185"/>
      <c r="Q180" s="185"/>
      <c r="R180" s="185"/>
      <c r="S180" s="185"/>
      <c r="T180" s="185"/>
      <c r="U180" s="185"/>
      <c r="V180" s="185"/>
      <c r="W180" s="185"/>
      <c r="X180" s="185"/>
      <c r="Y180" s="185"/>
      <c r="Z180" s="185"/>
    </row>
    <row r="181" spans="1:26" ht="16.5" thickBot="1">
      <c r="A181" s="188"/>
      <c r="B181" s="188"/>
      <c r="C181" s="188"/>
      <c r="D181" s="188"/>
      <c r="E181" s="188"/>
      <c r="F181" s="188"/>
      <c r="G181" s="185"/>
      <c r="H181" s="185"/>
      <c r="I181" s="185"/>
      <c r="J181" s="185"/>
      <c r="K181" s="185"/>
      <c r="L181" s="185"/>
      <c r="M181" s="185"/>
      <c r="N181" s="185"/>
      <c r="O181" s="185"/>
      <c r="P181" s="185"/>
      <c r="Q181" s="185"/>
      <c r="R181" s="185"/>
      <c r="S181" s="185"/>
      <c r="T181" s="185"/>
      <c r="U181" s="185"/>
      <c r="V181" s="185"/>
      <c r="W181" s="185"/>
      <c r="X181" s="185"/>
      <c r="Y181" s="185"/>
      <c r="Z181" s="185"/>
    </row>
    <row r="182" spans="1:26" ht="16.5" thickBot="1">
      <c r="A182" s="188"/>
      <c r="B182" s="188"/>
      <c r="C182" s="188"/>
      <c r="D182" s="188"/>
      <c r="E182" s="188"/>
      <c r="F182" s="188"/>
      <c r="G182" s="185"/>
      <c r="H182" s="185"/>
      <c r="I182" s="185"/>
      <c r="J182" s="185"/>
      <c r="K182" s="185"/>
      <c r="L182" s="185"/>
      <c r="M182" s="185"/>
      <c r="N182" s="185"/>
      <c r="O182" s="185"/>
      <c r="P182" s="185"/>
      <c r="Q182" s="185"/>
      <c r="R182" s="185"/>
      <c r="S182" s="185"/>
      <c r="T182" s="185"/>
      <c r="U182" s="185"/>
      <c r="V182" s="185"/>
      <c r="W182" s="185"/>
      <c r="X182" s="185"/>
      <c r="Y182" s="185"/>
      <c r="Z182" s="185"/>
    </row>
    <row r="183" spans="1:26" ht="16.5" thickBot="1">
      <c r="A183" s="188"/>
      <c r="B183" s="188"/>
      <c r="C183" s="188"/>
      <c r="D183" s="188"/>
      <c r="E183" s="188"/>
      <c r="F183" s="188"/>
      <c r="G183" s="185"/>
      <c r="H183" s="185"/>
      <c r="I183" s="185"/>
      <c r="J183" s="185"/>
      <c r="K183" s="185"/>
      <c r="L183" s="185"/>
      <c r="M183" s="185"/>
      <c r="N183" s="185"/>
      <c r="O183" s="185"/>
      <c r="P183" s="185"/>
      <c r="Q183" s="185"/>
      <c r="R183" s="185"/>
      <c r="S183" s="185"/>
      <c r="T183" s="185"/>
      <c r="U183" s="185"/>
      <c r="V183" s="185"/>
      <c r="W183" s="185"/>
      <c r="X183" s="185"/>
      <c r="Y183" s="185"/>
      <c r="Z183" s="185"/>
    </row>
    <row r="184" spans="1:26" ht="16.5" thickBot="1">
      <c r="A184" s="188"/>
      <c r="B184" s="188"/>
      <c r="C184" s="188"/>
      <c r="D184" s="188"/>
      <c r="E184" s="188"/>
      <c r="F184" s="188"/>
      <c r="G184" s="185"/>
      <c r="H184" s="185"/>
      <c r="I184" s="185"/>
      <c r="J184" s="185"/>
      <c r="K184" s="185"/>
      <c r="L184" s="185"/>
      <c r="M184" s="185"/>
      <c r="N184" s="185"/>
      <c r="O184" s="185"/>
      <c r="P184" s="185"/>
      <c r="Q184" s="185"/>
      <c r="R184" s="185"/>
      <c r="S184" s="185"/>
      <c r="T184" s="185"/>
      <c r="U184" s="185"/>
      <c r="V184" s="185"/>
      <c r="W184" s="185"/>
      <c r="X184" s="185"/>
      <c r="Y184" s="185"/>
      <c r="Z184" s="185"/>
    </row>
    <row r="185" spans="1:26" ht="16.5" thickBot="1">
      <c r="A185" s="188"/>
      <c r="B185" s="188"/>
      <c r="C185" s="188"/>
      <c r="D185" s="188"/>
      <c r="E185" s="188"/>
      <c r="F185" s="188"/>
      <c r="G185" s="185"/>
      <c r="H185" s="185"/>
      <c r="I185" s="185"/>
      <c r="J185" s="185"/>
      <c r="K185" s="185"/>
      <c r="L185" s="185"/>
      <c r="M185" s="185"/>
      <c r="N185" s="185"/>
      <c r="O185" s="185"/>
      <c r="P185" s="185"/>
      <c r="Q185" s="185"/>
      <c r="R185" s="185"/>
      <c r="S185" s="185"/>
      <c r="T185" s="185"/>
      <c r="U185" s="185"/>
      <c r="V185" s="185"/>
      <c r="W185" s="185"/>
      <c r="X185" s="185"/>
      <c r="Y185" s="185"/>
      <c r="Z185" s="185"/>
    </row>
    <row r="186" spans="1:26" ht="16.5" thickBot="1">
      <c r="A186" s="188"/>
      <c r="B186" s="188"/>
      <c r="C186" s="188"/>
      <c r="D186" s="188"/>
      <c r="E186" s="188"/>
      <c r="F186" s="188"/>
      <c r="G186" s="185"/>
      <c r="H186" s="185"/>
      <c r="I186" s="185"/>
      <c r="J186" s="185"/>
      <c r="K186" s="185"/>
      <c r="L186" s="185"/>
      <c r="M186" s="185"/>
      <c r="N186" s="185"/>
      <c r="O186" s="185"/>
      <c r="P186" s="185"/>
      <c r="Q186" s="185"/>
      <c r="R186" s="185"/>
      <c r="S186" s="185"/>
      <c r="T186" s="185"/>
      <c r="U186" s="185"/>
      <c r="V186" s="185"/>
      <c r="W186" s="185"/>
      <c r="X186" s="185"/>
      <c r="Y186" s="185"/>
      <c r="Z186" s="185"/>
    </row>
    <row r="187" spans="1:26" ht="16.5" thickBot="1">
      <c r="A187" s="188"/>
      <c r="B187" s="188"/>
      <c r="C187" s="188"/>
      <c r="D187" s="188"/>
      <c r="E187" s="188"/>
      <c r="F187" s="188"/>
      <c r="G187" s="185"/>
      <c r="H187" s="185"/>
      <c r="I187" s="185"/>
      <c r="J187" s="185"/>
      <c r="K187" s="185"/>
      <c r="L187" s="185"/>
      <c r="M187" s="185"/>
      <c r="N187" s="185"/>
      <c r="O187" s="185"/>
      <c r="P187" s="185"/>
      <c r="Q187" s="185"/>
      <c r="R187" s="185"/>
      <c r="S187" s="185"/>
      <c r="T187" s="185"/>
      <c r="U187" s="185"/>
      <c r="V187" s="185"/>
      <c r="W187" s="185"/>
      <c r="X187" s="185"/>
      <c r="Y187" s="185"/>
      <c r="Z187" s="185"/>
    </row>
    <row r="188" spans="1:26" ht="16.5" thickBot="1">
      <c r="A188" s="188"/>
      <c r="B188" s="188"/>
      <c r="C188" s="188"/>
      <c r="D188" s="188"/>
      <c r="E188" s="188"/>
      <c r="F188" s="188"/>
      <c r="G188" s="185"/>
      <c r="H188" s="185"/>
      <c r="I188" s="185"/>
      <c r="J188" s="185"/>
      <c r="K188" s="185"/>
      <c r="L188" s="185"/>
      <c r="M188" s="185"/>
      <c r="N188" s="185"/>
      <c r="O188" s="185"/>
      <c r="P188" s="185"/>
      <c r="Q188" s="185"/>
      <c r="R188" s="185"/>
      <c r="S188" s="185"/>
      <c r="T188" s="185"/>
      <c r="U188" s="185"/>
      <c r="V188" s="185"/>
      <c r="W188" s="185"/>
      <c r="X188" s="185"/>
      <c r="Y188" s="185"/>
      <c r="Z188" s="185"/>
    </row>
    <row r="189" spans="1:26" ht="16.5" thickBot="1">
      <c r="A189" s="188"/>
      <c r="B189" s="188"/>
      <c r="C189" s="188"/>
      <c r="D189" s="188"/>
      <c r="E189" s="188"/>
      <c r="F189" s="188"/>
      <c r="G189" s="185"/>
      <c r="H189" s="185"/>
      <c r="I189" s="185"/>
      <c r="J189" s="185"/>
      <c r="K189" s="185"/>
      <c r="L189" s="185"/>
      <c r="M189" s="185"/>
      <c r="N189" s="185"/>
      <c r="O189" s="185"/>
      <c r="P189" s="185"/>
      <c r="Q189" s="185"/>
      <c r="R189" s="185"/>
      <c r="S189" s="185"/>
      <c r="T189" s="185"/>
      <c r="U189" s="185"/>
      <c r="V189" s="185"/>
      <c r="W189" s="185"/>
      <c r="X189" s="185"/>
      <c r="Y189" s="185"/>
      <c r="Z189" s="185"/>
    </row>
    <row r="190" spans="1:26" ht="16.5" thickBot="1">
      <c r="A190" s="188"/>
      <c r="B190" s="188"/>
      <c r="C190" s="188"/>
      <c r="D190" s="188"/>
      <c r="E190" s="188"/>
      <c r="F190" s="188"/>
      <c r="G190" s="185"/>
      <c r="H190" s="185"/>
      <c r="I190" s="185"/>
      <c r="J190" s="185"/>
      <c r="K190" s="185"/>
      <c r="L190" s="185"/>
      <c r="M190" s="185"/>
      <c r="N190" s="185"/>
      <c r="O190" s="185"/>
      <c r="P190" s="185"/>
      <c r="Q190" s="185"/>
      <c r="R190" s="185"/>
      <c r="S190" s="185"/>
      <c r="T190" s="185"/>
      <c r="U190" s="185"/>
      <c r="V190" s="185"/>
      <c r="W190" s="185"/>
      <c r="X190" s="185"/>
      <c r="Y190" s="185"/>
      <c r="Z190" s="185"/>
    </row>
    <row r="191" spans="1:26" ht="16.5" thickBot="1">
      <c r="A191" s="188"/>
      <c r="B191" s="188"/>
      <c r="C191" s="188"/>
      <c r="D191" s="188"/>
      <c r="E191" s="188"/>
      <c r="F191" s="188"/>
      <c r="G191" s="185"/>
      <c r="H191" s="185"/>
      <c r="I191" s="185"/>
      <c r="J191" s="185"/>
      <c r="K191" s="185"/>
      <c r="L191" s="185"/>
      <c r="M191" s="185"/>
      <c r="N191" s="185"/>
      <c r="O191" s="185"/>
      <c r="P191" s="185"/>
      <c r="Q191" s="185"/>
      <c r="R191" s="185"/>
      <c r="S191" s="185"/>
      <c r="T191" s="185"/>
      <c r="U191" s="185"/>
      <c r="V191" s="185"/>
      <c r="W191" s="185"/>
      <c r="X191" s="185"/>
      <c r="Y191" s="185"/>
      <c r="Z191" s="185"/>
    </row>
    <row r="192" spans="1:26" ht="16.5" thickBot="1">
      <c r="A192" s="188"/>
      <c r="B192" s="188"/>
      <c r="C192" s="188"/>
      <c r="D192" s="188"/>
      <c r="E192" s="188"/>
      <c r="F192" s="188"/>
      <c r="G192" s="185"/>
      <c r="H192" s="185"/>
      <c r="I192" s="185"/>
      <c r="J192" s="185"/>
      <c r="K192" s="185"/>
      <c r="L192" s="185"/>
      <c r="M192" s="185"/>
      <c r="N192" s="185"/>
      <c r="O192" s="185"/>
      <c r="P192" s="185"/>
      <c r="Q192" s="185"/>
      <c r="R192" s="185"/>
      <c r="S192" s="185"/>
      <c r="T192" s="185"/>
      <c r="U192" s="185"/>
      <c r="V192" s="185"/>
      <c r="W192" s="185"/>
      <c r="X192" s="185"/>
      <c r="Y192" s="185"/>
      <c r="Z192" s="185"/>
    </row>
    <row r="193" spans="1:26" ht="16.5" thickBot="1">
      <c r="A193" s="188"/>
      <c r="B193" s="188"/>
      <c r="C193" s="188"/>
      <c r="D193" s="188"/>
      <c r="E193" s="188"/>
      <c r="F193" s="188"/>
      <c r="G193" s="185"/>
      <c r="H193" s="185"/>
      <c r="I193" s="185"/>
      <c r="J193" s="185"/>
      <c r="K193" s="185"/>
      <c r="L193" s="185"/>
      <c r="M193" s="185"/>
      <c r="N193" s="185"/>
      <c r="O193" s="185"/>
      <c r="P193" s="185"/>
      <c r="Q193" s="185"/>
      <c r="R193" s="185"/>
      <c r="S193" s="185"/>
      <c r="T193" s="185"/>
      <c r="U193" s="185"/>
      <c r="V193" s="185"/>
      <c r="W193" s="185"/>
      <c r="X193" s="185"/>
      <c r="Y193" s="185"/>
      <c r="Z193" s="185"/>
    </row>
    <row r="194" spans="1:26" ht="16.5" thickBot="1">
      <c r="A194" s="188"/>
      <c r="B194" s="188"/>
      <c r="C194" s="188"/>
      <c r="D194" s="188"/>
      <c r="E194" s="188"/>
      <c r="F194" s="188"/>
      <c r="G194" s="185"/>
      <c r="H194" s="185"/>
      <c r="I194" s="185"/>
      <c r="J194" s="185"/>
      <c r="K194" s="185"/>
      <c r="L194" s="185"/>
      <c r="M194" s="185"/>
      <c r="N194" s="185"/>
      <c r="O194" s="185"/>
      <c r="P194" s="185"/>
      <c r="Q194" s="185"/>
      <c r="R194" s="185"/>
      <c r="S194" s="185"/>
      <c r="T194" s="185"/>
      <c r="U194" s="185"/>
      <c r="V194" s="185"/>
      <c r="W194" s="185"/>
      <c r="X194" s="185"/>
      <c r="Y194" s="185"/>
      <c r="Z194" s="185"/>
    </row>
    <row r="195" spans="1:26" ht="16.5" thickBot="1">
      <c r="A195" s="188"/>
      <c r="B195" s="188"/>
      <c r="C195" s="188"/>
      <c r="D195" s="188"/>
      <c r="E195" s="188"/>
      <c r="F195" s="188"/>
      <c r="G195" s="185"/>
      <c r="H195" s="185"/>
      <c r="I195" s="185"/>
      <c r="J195" s="185"/>
      <c r="K195" s="185"/>
      <c r="L195" s="185"/>
      <c r="M195" s="185"/>
      <c r="N195" s="185"/>
      <c r="O195" s="185"/>
      <c r="P195" s="185"/>
      <c r="Q195" s="185"/>
      <c r="R195" s="185"/>
      <c r="S195" s="185"/>
      <c r="T195" s="185"/>
      <c r="U195" s="185"/>
      <c r="V195" s="185"/>
      <c r="W195" s="185"/>
      <c r="X195" s="185"/>
      <c r="Y195" s="185"/>
      <c r="Z195" s="185"/>
    </row>
    <row r="196" spans="1:26" ht="16.5" thickBot="1">
      <c r="A196" s="188"/>
      <c r="B196" s="188"/>
      <c r="C196" s="188"/>
      <c r="D196" s="188"/>
      <c r="E196" s="188"/>
      <c r="F196" s="188"/>
      <c r="G196" s="185"/>
      <c r="H196" s="185"/>
      <c r="I196" s="185"/>
      <c r="J196" s="185"/>
      <c r="K196" s="185"/>
      <c r="L196" s="185"/>
      <c r="M196" s="185"/>
      <c r="N196" s="185"/>
      <c r="O196" s="185"/>
      <c r="P196" s="185"/>
      <c r="Q196" s="185"/>
      <c r="R196" s="185"/>
      <c r="S196" s="185"/>
      <c r="T196" s="185"/>
      <c r="U196" s="185"/>
      <c r="V196" s="185"/>
      <c r="W196" s="185"/>
      <c r="X196" s="185"/>
      <c r="Y196" s="185"/>
      <c r="Z196" s="185"/>
    </row>
    <row r="197" spans="1:26" ht="16.5" thickBot="1">
      <c r="A197" s="188"/>
      <c r="B197" s="188"/>
      <c r="C197" s="188"/>
      <c r="D197" s="188"/>
      <c r="E197" s="188"/>
      <c r="F197" s="188"/>
      <c r="G197" s="185"/>
      <c r="H197" s="185"/>
      <c r="I197" s="185"/>
      <c r="J197" s="185"/>
      <c r="K197" s="185"/>
      <c r="L197" s="185"/>
      <c r="M197" s="185"/>
      <c r="N197" s="185"/>
      <c r="O197" s="185"/>
      <c r="P197" s="185"/>
      <c r="Q197" s="185"/>
      <c r="R197" s="185"/>
      <c r="S197" s="185"/>
      <c r="T197" s="185"/>
      <c r="U197" s="185"/>
      <c r="V197" s="185"/>
      <c r="W197" s="185"/>
      <c r="X197" s="185"/>
      <c r="Y197" s="185"/>
      <c r="Z197" s="185"/>
    </row>
    <row r="198" spans="1:26" ht="16.5" thickBot="1">
      <c r="A198" s="188"/>
      <c r="B198" s="188"/>
      <c r="C198" s="188"/>
      <c r="D198" s="188"/>
      <c r="E198" s="188"/>
      <c r="F198" s="188"/>
      <c r="G198" s="185"/>
      <c r="H198" s="185"/>
      <c r="I198" s="185"/>
      <c r="J198" s="185"/>
      <c r="K198" s="185"/>
      <c r="L198" s="185"/>
      <c r="M198" s="185"/>
      <c r="N198" s="185"/>
      <c r="O198" s="185"/>
      <c r="P198" s="185"/>
      <c r="Q198" s="185"/>
      <c r="R198" s="185"/>
      <c r="S198" s="185"/>
      <c r="T198" s="185"/>
      <c r="U198" s="185"/>
      <c r="V198" s="185"/>
      <c r="W198" s="185"/>
      <c r="X198" s="185"/>
      <c r="Y198" s="185"/>
      <c r="Z198" s="185"/>
    </row>
    <row r="199" spans="1:26" ht="16.5" thickBot="1">
      <c r="A199" s="188"/>
      <c r="B199" s="188"/>
      <c r="C199" s="188"/>
      <c r="D199" s="188"/>
      <c r="E199" s="188"/>
      <c r="F199" s="188"/>
      <c r="G199" s="185"/>
      <c r="H199" s="185"/>
      <c r="I199" s="185"/>
      <c r="J199" s="185"/>
      <c r="K199" s="185"/>
      <c r="L199" s="185"/>
      <c r="M199" s="185"/>
      <c r="N199" s="185"/>
      <c r="O199" s="185"/>
      <c r="P199" s="185"/>
      <c r="Q199" s="185"/>
      <c r="R199" s="185"/>
      <c r="S199" s="185"/>
      <c r="T199" s="185"/>
      <c r="U199" s="185"/>
      <c r="V199" s="185"/>
      <c r="W199" s="185"/>
      <c r="X199" s="185"/>
      <c r="Y199" s="185"/>
      <c r="Z199" s="185"/>
    </row>
    <row r="200" spans="1:26" ht="16.5" thickBot="1">
      <c r="A200" s="188"/>
      <c r="B200" s="188"/>
      <c r="C200" s="188"/>
      <c r="D200" s="188"/>
      <c r="E200" s="188"/>
      <c r="F200" s="188"/>
      <c r="G200" s="185"/>
      <c r="H200" s="185"/>
      <c r="I200" s="185"/>
      <c r="J200" s="185"/>
      <c r="K200" s="185"/>
      <c r="L200" s="185"/>
      <c r="M200" s="185"/>
      <c r="N200" s="185"/>
      <c r="O200" s="185"/>
      <c r="P200" s="185"/>
      <c r="Q200" s="185"/>
      <c r="R200" s="185"/>
      <c r="S200" s="185"/>
      <c r="T200" s="185"/>
      <c r="U200" s="185"/>
      <c r="V200" s="185"/>
      <c r="W200" s="185"/>
      <c r="X200" s="185"/>
      <c r="Y200" s="185"/>
      <c r="Z200" s="185"/>
    </row>
    <row r="201" spans="1:26" ht="16.5" thickBot="1">
      <c r="A201" s="188"/>
      <c r="B201" s="188"/>
      <c r="C201" s="188"/>
      <c r="D201" s="188"/>
      <c r="E201" s="188"/>
      <c r="F201" s="188"/>
      <c r="G201" s="185"/>
      <c r="H201" s="185"/>
      <c r="I201" s="185"/>
      <c r="J201" s="185"/>
      <c r="K201" s="185"/>
      <c r="L201" s="185"/>
      <c r="M201" s="185"/>
      <c r="N201" s="185"/>
      <c r="O201" s="185"/>
      <c r="P201" s="185"/>
      <c r="Q201" s="185"/>
      <c r="R201" s="185"/>
      <c r="S201" s="185"/>
      <c r="T201" s="185"/>
      <c r="U201" s="185"/>
      <c r="V201" s="185"/>
      <c r="W201" s="185"/>
      <c r="X201" s="185"/>
      <c r="Y201" s="185"/>
      <c r="Z201" s="185"/>
    </row>
    <row r="202" spans="1:26" ht="16.5" thickBot="1">
      <c r="A202" s="188"/>
      <c r="B202" s="188"/>
      <c r="C202" s="188"/>
      <c r="D202" s="188"/>
      <c r="E202" s="188"/>
      <c r="F202" s="188"/>
      <c r="G202" s="185"/>
      <c r="H202" s="185"/>
      <c r="I202" s="185"/>
      <c r="J202" s="185"/>
      <c r="K202" s="185"/>
      <c r="L202" s="185"/>
      <c r="M202" s="185"/>
      <c r="N202" s="185"/>
      <c r="O202" s="185"/>
      <c r="P202" s="185"/>
      <c r="Q202" s="185"/>
      <c r="R202" s="185"/>
      <c r="S202" s="185"/>
      <c r="T202" s="185"/>
      <c r="U202" s="185"/>
      <c r="V202" s="185"/>
      <c r="W202" s="185"/>
      <c r="X202" s="185"/>
      <c r="Y202" s="185"/>
      <c r="Z202" s="185"/>
    </row>
    <row r="203" spans="1:26" ht="16.5" thickBot="1">
      <c r="A203" s="188"/>
      <c r="B203" s="188"/>
      <c r="C203" s="188"/>
      <c r="D203" s="188"/>
      <c r="E203" s="188"/>
      <c r="F203" s="188"/>
      <c r="G203" s="185"/>
      <c r="H203" s="185"/>
      <c r="I203" s="185"/>
      <c r="J203" s="185"/>
      <c r="K203" s="185"/>
      <c r="L203" s="185"/>
      <c r="M203" s="185"/>
      <c r="N203" s="185"/>
      <c r="O203" s="185"/>
      <c r="P203" s="185"/>
      <c r="Q203" s="185"/>
      <c r="R203" s="185"/>
      <c r="S203" s="185"/>
      <c r="T203" s="185"/>
      <c r="U203" s="185"/>
      <c r="V203" s="185"/>
      <c r="W203" s="185"/>
      <c r="X203" s="185"/>
      <c r="Y203" s="185"/>
      <c r="Z203" s="185"/>
    </row>
    <row r="204" spans="1:26" ht="16.5" thickBot="1">
      <c r="A204" s="188"/>
      <c r="B204" s="188"/>
      <c r="C204" s="188"/>
      <c r="D204" s="188"/>
      <c r="E204" s="188"/>
      <c r="F204" s="188"/>
      <c r="G204" s="185"/>
      <c r="H204" s="185"/>
      <c r="I204" s="185"/>
      <c r="J204" s="185"/>
      <c r="K204" s="185"/>
      <c r="L204" s="185"/>
      <c r="M204" s="185"/>
      <c r="N204" s="185"/>
      <c r="O204" s="185"/>
      <c r="P204" s="185"/>
      <c r="Q204" s="185"/>
      <c r="R204" s="185"/>
      <c r="S204" s="185"/>
      <c r="T204" s="185"/>
      <c r="U204" s="185"/>
      <c r="V204" s="185"/>
      <c r="W204" s="185"/>
      <c r="X204" s="185"/>
      <c r="Y204" s="185"/>
      <c r="Z204" s="185"/>
    </row>
    <row r="205" spans="1:26" ht="16.5" thickBot="1">
      <c r="A205" s="188"/>
      <c r="B205" s="188"/>
      <c r="C205" s="188"/>
      <c r="D205" s="188"/>
      <c r="E205" s="188"/>
      <c r="F205" s="188"/>
      <c r="G205" s="185"/>
      <c r="H205" s="185"/>
      <c r="I205" s="185"/>
      <c r="J205" s="185"/>
      <c r="K205" s="185"/>
      <c r="L205" s="185"/>
      <c r="M205" s="185"/>
      <c r="N205" s="185"/>
      <c r="O205" s="185"/>
      <c r="P205" s="185"/>
      <c r="Q205" s="185"/>
      <c r="R205" s="185"/>
      <c r="S205" s="185"/>
      <c r="T205" s="185"/>
      <c r="U205" s="185"/>
      <c r="V205" s="185"/>
      <c r="W205" s="185"/>
      <c r="X205" s="185"/>
      <c r="Y205" s="185"/>
      <c r="Z205" s="185"/>
    </row>
    <row r="206" spans="1:26" ht="16.5" thickBot="1">
      <c r="A206" s="188"/>
      <c r="B206" s="188"/>
      <c r="C206" s="188"/>
      <c r="D206" s="188"/>
      <c r="E206" s="188"/>
      <c r="F206" s="188"/>
      <c r="G206" s="185"/>
      <c r="H206" s="185"/>
      <c r="I206" s="185"/>
      <c r="J206" s="185"/>
      <c r="K206" s="185"/>
      <c r="L206" s="185"/>
      <c r="M206" s="185"/>
      <c r="N206" s="185"/>
      <c r="O206" s="185"/>
      <c r="P206" s="185"/>
      <c r="Q206" s="185"/>
      <c r="R206" s="185"/>
      <c r="S206" s="185"/>
      <c r="T206" s="185"/>
      <c r="U206" s="185"/>
      <c r="V206" s="185"/>
      <c r="W206" s="185"/>
      <c r="X206" s="185"/>
      <c r="Y206" s="185"/>
      <c r="Z206" s="185"/>
    </row>
    <row r="207" spans="1:26" ht="16.5" thickBot="1">
      <c r="A207" s="188"/>
      <c r="B207" s="188"/>
      <c r="C207" s="188"/>
      <c r="D207" s="188"/>
      <c r="E207" s="188"/>
      <c r="F207" s="188"/>
      <c r="G207" s="185"/>
      <c r="H207" s="185"/>
      <c r="I207" s="185"/>
      <c r="J207" s="185"/>
      <c r="K207" s="185"/>
      <c r="L207" s="185"/>
      <c r="M207" s="185"/>
      <c r="N207" s="185"/>
      <c r="O207" s="185"/>
      <c r="P207" s="185"/>
      <c r="Q207" s="185"/>
      <c r="R207" s="185"/>
      <c r="S207" s="185"/>
      <c r="T207" s="185"/>
      <c r="U207" s="185"/>
      <c r="V207" s="185"/>
      <c r="W207" s="185"/>
      <c r="X207" s="185"/>
      <c r="Y207" s="185"/>
      <c r="Z207" s="185"/>
    </row>
    <row r="208" spans="1:26" ht="16.5" thickBot="1">
      <c r="A208" s="188"/>
      <c r="B208" s="188"/>
      <c r="C208" s="188"/>
      <c r="D208" s="188"/>
      <c r="E208" s="188"/>
      <c r="F208" s="188"/>
      <c r="G208" s="185"/>
      <c r="H208" s="185"/>
      <c r="I208" s="185"/>
      <c r="J208" s="185"/>
      <c r="K208" s="185"/>
      <c r="L208" s="185"/>
      <c r="M208" s="185"/>
      <c r="N208" s="185"/>
      <c r="O208" s="185"/>
      <c r="P208" s="185"/>
      <c r="Q208" s="185"/>
      <c r="R208" s="185"/>
      <c r="S208" s="185"/>
      <c r="T208" s="185"/>
      <c r="U208" s="185"/>
      <c r="V208" s="185"/>
      <c r="W208" s="185"/>
      <c r="X208" s="185"/>
      <c r="Y208" s="185"/>
      <c r="Z208" s="185"/>
    </row>
    <row r="209" spans="1:26" ht="16.5" thickBot="1">
      <c r="A209" s="188"/>
      <c r="B209" s="188"/>
      <c r="C209" s="188"/>
      <c r="D209" s="188"/>
      <c r="E209" s="188"/>
      <c r="F209" s="188"/>
      <c r="G209" s="185"/>
      <c r="H209" s="185"/>
      <c r="I209" s="185"/>
      <c r="J209" s="185"/>
      <c r="K209" s="185"/>
      <c r="L209" s="185"/>
      <c r="M209" s="185"/>
      <c r="N209" s="185"/>
      <c r="O209" s="185"/>
      <c r="P209" s="185"/>
      <c r="Q209" s="185"/>
      <c r="R209" s="185"/>
      <c r="S209" s="185"/>
      <c r="T209" s="185"/>
      <c r="U209" s="185"/>
      <c r="V209" s="185"/>
      <c r="W209" s="185"/>
      <c r="X209" s="185"/>
      <c r="Y209" s="185"/>
      <c r="Z209" s="185"/>
    </row>
    <row r="210" spans="1:26" ht="16.5" thickBot="1">
      <c r="A210" s="188"/>
      <c r="B210" s="188"/>
      <c r="C210" s="188"/>
      <c r="D210" s="188"/>
      <c r="E210" s="188"/>
      <c r="F210" s="188"/>
      <c r="G210" s="185"/>
      <c r="H210" s="185"/>
      <c r="I210" s="185"/>
      <c r="J210" s="185"/>
      <c r="K210" s="185"/>
      <c r="L210" s="185"/>
      <c r="M210" s="185"/>
      <c r="N210" s="185"/>
      <c r="O210" s="185"/>
      <c r="P210" s="185"/>
      <c r="Q210" s="185"/>
      <c r="R210" s="185"/>
      <c r="S210" s="185"/>
      <c r="T210" s="185"/>
      <c r="U210" s="185"/>
      <c r="V210" s="185"/>
      <c r="W210" s="185"/>
      <c r="X210" s="185"/>
      <c r="Y210" s="185"/>
      <c r="Z210" s="185"/>
    </row>
    <row r="211" spans="1:26" ht="16.5" thickBot="1">
      <c r="A211" s="188"/>
      <c r="B211" s="188"/>
      <c r="C211" s="188"/>
      <c r="D211" s="188"/>
      <c r="E211" s="188"/>
      <c r="F211" s="188"/>
      <c r="G211" s="185"/>
      <c r="H211" s="185"/>
      <c r="I211" s="185"/>
      <c r="J211" s="185"/>
      <c r="K211" s="185"/>
      <c r="L211" s="185"/>
      <c r="M211" s="185"/>
      <c r="N211" s="185"/>
      <c r="O211" s="185"/>
      <c r="P211" s="185"/>
      <c r="Q211" s="185"/>
      <c r="R211" s="185"/>
      <c r="S211" s="185"/>
      <c r="T211" s="185"/>
      <c r="U211" s="185"/>
      <c r="V211" s="185"/>
      <c r="W211" s="185"/>
      <c r="X211" s="185"/>
      <c r="Y211" s="185"/>
      <c r="Z211" s="185"/>
    </row>
    <row r="212" spans="1:26" ht="16.5" thickBot="1">
      <c r="A212" s="188"/>
      <c r="B212" s="188"/>
      <c r="C212" s="188"/>
      <c r="D212" s="188"/>
      <c r="E212" s="188"/>
      <c r="F212" s="188"/>
      <c r="G212" s="185"/>
      <c r="H212" s="185"/>
      <c r="I212" s="185"/>
      <c r="J212" s="185"/>
      <c r="K212" s="185"/>
      <c r="L212" s="185"/>
      <c r="M212" s="185"/>
      <c r="N212" s="185"/>
      <c r="O212" s="185"/>
      <c r="P212" s="185"/>
      <c r="Q212" s="185"/>
      <c r="R212" s="185"/>
      <c r="S212" s="185"/>
      <c r="T212" s="185"/>
      <c r="U212" s="185"/>
      <c r="V212" s="185"/>
      <c r="W212" s="185"/>
      <c r="X212" s="185"/>
      <c r="Y212" s="185"/>
      <c r="Z212" s="185"/>
    </row>
    <row r="213" spans="1:26" ht="16.5" thickBot="1">
      <c r="A213" s="188"/>
      <c r="B213" s="188"/>
      <c r="C213" s="188"/>
      <c r="D213" s="188"/>
      <c r="E213" s="188"/>
      <c r="F213" s="188"/>
      <c r="G213" s="185"/>
      <c r="H213" s="185"/>
      <c r="I213" s="185"/>
      <c r="J213" s="185"/>
      <c r="K213" s="185"/>
      <c r="L213" s="185"/>
      <c r="M213" s="185"/>
      <c r="N213" s="185"/>
      <c r="O213" s="185"/>
      <c r="P213" s="185"/>
      <c r="Q213" s="185"/>
      <c r="R213" s="185"/>
      <c r="S213" s="185"/>
      <c r="T213" s="185"/>
      <c r="U213" s="185"/>
      <c r="V213" s="185"/>
      <c r="W213" s="185"/>
      <c r="X213" s="185"/>
      <c r="Y213" s="185"/>
      <c r="Z213" s="185"/>
    </row>
    <row r="214" spans="1:26" ht="16.5" thickBot="1">
      <c r="A214" s="188"/>
      <c r="B214" s="188"/>
      <c r="C214" s="188"/>
      <c r="D214" s="188"/>
      <c r="E214" s="188"/>
      <c r="F214" s="188"/>
      <c r="G214" s="185"/>
      <c r="H214" s="185"/>
      <c r="I214" s="185"/>
      <c r="J214" s="185"/>
      <c r="K214" s="185"/>
      <c r="L214" s="185"/>
      <c r="M214" s="185"/>
      <c r="N214" s="185"/>
      <c r="O214" s="185"/>
      <c r="P214" s="185"/>
      <c r="Q214" s="185"/>
      <c r="R214" s="185"/>
      <c r="S214" s="185"/>
      <c r="T214" s="185"/>
      <c r="U214" s="185"/>
      <c r="V214" s="185"/>
      <c r="W214" s="185"/>
      <c r="X214" s="185"/>
      <c r="Y214" s="185"/>
      <c r="Z214" s="185"/>
    </row>
    <row r="215" spans="1:26" ht="16.5" thickBot="1">
      <c r="A215" s="188"/>
      <c r="B215" s="188"/>
      <c r="C215" s="188"/>
      <c r="D215" s="188"/>
      <c r="E215" s="188"/>
      <c r="F215" s="188"/>
      <c r="G215" s="185"/>
      <c r="H215" s="185"/>
      <c r="I215" s="185"/>
      <c r="J215" s="185"/>
      <c r="K215" s="185"/>
      <c r="L215" s="185"/>
      <c r="M215" s="185"/>
      <c r="N215" s="185"/>
      <c r="O215" s="185"/>
      <c r="P215" s="185"/>
      <c r="Q215" s="185"/>
      <c r="R215" s="185"/>
      <c r="S215" s="185"/>
      <c r="T215" s="185"/>
      <c r="U215" s="185"/>
      <c r="V215" s="185"/>
      <c r="W215" s="185"/>
      <c r="X215" s="185"/>
      <c r="Y215" s="185"/>
      <c r="Z215" s="185"/>
    </row>
    <row r="216" spans="1:26" ht="16.5" thickBot="1">
      <c r="A216" s="188"/>
      <c r="B216" s="188"/>
      <c r="C216" s="188"/>
      <c r="D216" s="188"/>
      <c r="E216" s="188"/>
      <c r="F216" s="188"/>
      <c r="G216" s="185"/>
      <c r="H216" s="185"/>
      <c r="I216" s="185"/>
      <c r="J216" s="185"/>
      <c r="K216" s="185"/>
      <c r="L216" s="185"/>
      <c r="M216" s="185"/>
      <c r="N216" s="185"/>
      <c r="O216" s="185"/>
      <c r="P216" s="185"/>
      <c r="Q216" s="185"/>
      <c r="R216" s="185"/>
      <c r="S216" s="185"/>
      <c r="T216" s="185"/>
      <c r="U216" s="185"/>
      <c r="V216" s="185"/>
      <c r="W216" s="185"/>
      <c r="X216" s="185"/>
      <c r="Y216" s="185"/>
      <c r="Z216" s="185"/>
    </row>
    <row r="217" spans="1:26" ht="16.5" thickBot="1">
      <c r="A217" s="188"/>
      <c r="B217" s="188"/>
      <c r="C217" s="188"/>
      <c r="D217" s="188"/>
      <c r="E217" s="188"/>
      <c r="F217" s="188"/>
      <c r="G217" s="185"/>
      <c r="H217" s="185"/>
      <c r="I217" s="185"/>
      <c r="J217" s="185"/>
      <c r="K217" s="185"/>
      <c r="L217" s="185"/>
      <c r="M217" s="185"/>
      <c r="N217" s="185"/>
      <c r="O217" s="185"/>
      <c r="P217" s="185"/>
      <c r="Q217" s="185"/>
      <c r="R217" s="185"/>
      <c r="S217" s="185"/>
      <c r="T217" s="185"/>
      <c r="U217" s="185"/>
      <c r="V217" s="185"/>
      <c r="W217" s="185"/>
      <c r="X217" s="185"/>
      <c r="Y217" s="185"/>
      <c r="Z217" s="185"/>
    </row>
    <row r="218" spans="1:26" ht="16.5" thickBot="1">
      <c r="A218" s="188"/>
      <c r="B218" s="188"/>
      <c r="C218" s="188"/>
      <c r="D218" s="188"/>
      <c r="E218" s="188"/>
      <c r="F218" s="188"/>
      <c r="G218" s="185"/>
      <c r="H218" s="185"/>
      <c r="I218" s="185"/>
      <c r="J218" s="185"/>
      <c r="K218" s="185"/>
      <c r="L218" s="185"/>
      <c r="M218" s="185"/>
      <c r="N218" s="185"/>
      <c r="O218" s="185"/>
      <c r="P218" s="185"/>
      <c r="Q218" s="185"/>
      <c r="R218" s="185"/>
      <c r="S218" s="185"/>
      <c r="T218" s="185"/>
      <c r="U218" s="185"/>
      <c r="V218" s="185"/>
      <c r="W218" s="185"/>
      <c r="X218" s="185"/>
      <c r="Y218" s="185"/>
      <c r="Z218" s="185"/>
    </row>
    <row r="219" spans="1:26" ht="16.5" thickBot="1">
      <c r="A219" s="188"/>
      <c r="B219" s="188"/>
      <c r="C219" s="188"/>
      <c r="D219" s="188"/>
      <c r="E219" s="188"/>
      <c r="F219" s="188"/>
      <c r="G219" s="185"/>
      <c r="H219" s="185"/>
      <c r="I219" s="185"/>
      <c r="J219" s="185"/>
      <c r="K219" s="185"/>
      <c r="L219" s="185"/>
      <c r="M219" s="185"/>
      <c r="N219" s="185"/>
      <c r="O219" s="185"/>
      <c r="P219" s="185"/>
      <c r="Q219" s="185"/>
      <c r="R219" s="185"/>
      <c r="S219" s="185"/>
      <c r="T219" s="185"/>
      <c r="U219" s="185"/>
      <c r="V219" s="185"/>
      <c r="W219" s="185"/>
      <c r="X219" s="185"/>
      <c r="Y219" s="185"/>
      <c r="Z219" s="185"/>
    </row>
    <row r="220" spans="1:26" ht="16.5" thickBot="1">
      <c r="A220" s="188"/>
      <c r="B220" s="188"/>
      <c r="C220" s="188"/>
      <c r="D220" s="188"/>
      <c r="E220" s="188"/>
      <c r="F220" s="188"/>
      <c r="G220" s="185"/>
      <c r="H220" s="185"/>
      <c r="I220" s="185"/>
      <c r="J220" s="185"/>
      <c r="K220" s="185"/>
      <c r="L220" s="185"/>
      <c r="M220" s="185"/>
      <c r="N220" s="185"/>
      <c r="O220" s="185"/>
      <c r="P220" s="185"/>
      <c r="Q220" s="185"/>
      <c r="R220" s="185"/>
      <c r="S220" s="185"/>
      <c r="T220" s="185"/>
      <c r="U220" s="185"/>
      <c r="V220" s="185"/>
      <c r="W220" s="185"/>
      <c r="X220" s="185"/>
      <c r="Y220" s="185"/>
      <c r="Z220" s="185"/>
    </row>
    <row r="221" spans="1:26" ht="16.5" thickBot="1">
      <c r="A221" s="188"/>
      <c r="B221" s="188"/>
      <c r="C221" s="188"/>
      <c r="D221" s="188"/>
      <c r="E221" s="188"/>
      <c r="F221" s="188"/>
      <c r="G221" s="185"/>
      <c r="H221" s="185"/>
      <c r="I221" s="185"/>
      <c r="J221" s="185"/>
      <c r="K221" s="185"/>
      <c r="L221" s="185"/>
      <c r="M221" s="185"/>
      <c r="N221" s="185"/>
      <c r="O221" s="185"/>
      <c r="P221" s="185"/>
      <c r="Q221" s="185"/>
      <c r="R221" s="185"/>
      <c r="S221" s="185"/>
      <c r="T221" s="185"/>
      <c r="U221" s="185"/>
      <c r="V221" s="185"/>
      <c r="W221" s="185"/>
      <c r="X221" s="185"/>
      <c r="Y221" s="185"/>
      <c r="Z221" s="185"/>
    </row>
    <row r="222" spans="1:26" ht="16.5" thickBot="1">
      <c r="A222" s="188"/>
      <c r="B222" s="188"/>
      <c r="C222" s="188"/>
      <c r="D222" s="188"/>
      <c r="E222" s="188"/>
      <c r="F222" s="188"/>
      <c r="G222" s="185"/>
      <c r="H222" s="185"/>
      <c r="I222" s="185"/>
      <c r="J222" s="185"/>
      <c r="K222" s="185"/>
      <c r="L222" s="185"/>
      <c r="M222" s="185"/>
      <c r="N222" s="185"/>
      <c r="O222" s="185"/>
      <c r="P222" s="185"/>
      <c r="Q222" s="185"/>
      <c r="R222" s="185"/>
      <c r="S222" s="185"/>
      <c r="T222" s="185"/>
      <c r="U222" s="185"/>
      <c r="V222" s="185"/>
      <c r="W222" s="185"/>
      <c r="X222" s="185"/>
      <c r="Y222" s="185"/>
      <c r="Z222" s="185"/>
    </row>
    <row r="223" spans="1:26" ht="16.5" thickBot="1">
      <c r="A223" s="188"/>
      <c r="B223" s="188"/>
      <c r="C223" s="188"/>
      <c r="D223" s="188"/>
      <c r="E223" s="188"/>
      <c r="F223" s="188"/>
      <c r="G223" s="185"/>
      <c r="H223" s="185"/>
      <c r="I223" s="185"/>
      <c r="J223" s="185"/>
      <c r="K223" s="185"/>
      <c r="L223" s="185"/>
      <c r="M223" s="185"/>
      <c r="N223" s="185"/>
      <c r="O223" s="185"/>
      <c r="P223" s="185"/>
      <c r="Q223" s="185"/>
      <c r="R223" s="185"/>
      <c r="S223" s="185"/>
      <c r="T223" s="185"/>
      <c r="U223" s="185"/>
      <c r="V223" s="185"/>
      <c r="W223" s="185"/>
      <c r="X223" s="185"/>
      <c r="Y223" s="185"/>
      <c r="Z223" s="185"/>
    </row>
    <row r="224" spans="1:26" ht="16.5" thickBot="1">
      <c r="A224" s="188"/>
      <c r="B224" s="188"/>
      <c r="C224" s="188"/>
      <c r="D224" s="188"/>
      <c r="E224" s="188"/>
      <c r="F224" s="188"/>
      <c r="G224" s="185"/>
      <c r="H224" s="185"/>
      <c r="I224" s="185"/>
      <c r="J224" s="185"/>
      <c r="K224" s="185"/>
      <c r="L224" s="185"/>
      <c r="M224" s="185"/>
      <c r="N224" s="185"/>
      <c r="O224" s="185"/>
      <c r="P224" s="185"/>
      <c r="Q224" s="185"/>
      <c r="R224" s="185"/>
      <c r="S224" s="185"/>
      <c r="T224" s="185"/>
      <c r="U224" s="185"/>
      <c r="V224" s="185"/>
      <c r="W224" s="185"/>
      <c r="X224" s="185"/>
      <c r="Y224" s="185"/>
      <c r="Z224" s="185"/>
    </row>
    <row r="225" spans="1:26" ht="16.5" thickBot="1">
      <c r="A225" s="188"/>
      <c r="B225" s="188"/>
      <c r="C225" s="188"/>
      <c r="D225" s="188"/>
      <c r="E225" s="188"/>
      <c r="F225" s="188"/>
      <c r="G225" s="185"/>
      <c r="H225" s="185"/>
      <c r="I225" s="185"/>
      <c r="J225" s="185"/>
      <c r="K225" s="185"/>
      <c r="L225" s="185"/>
      <c r="M225" s="185"/>
      <c r="N225" s="185"/>
      <c r="O225" s="185"/>
      <c r="P225" s="185"/>
      <c r="Q225" s="185"/>
      <c r="R225" s="185"/>
      <c r="S225" s="185"/>
      <c r="T225" s="185"/>
      <c r="U225" s="185"/>
      <c r="V225" s="185"/>
      <c r="W225" s="185"/>
      <c r="X225" s="185"/>
      <c r="Y225" s="185"/>
      <c r="Z225" s="185"/>
    </row>
    <row r="226" spans="1:26" ht="16.5" thickBot="1">
      <c r="A226" s="188"/>
      <c r="B226" s="188"/>
      <c r="C226" s="188"/>
      <c r="D226" s="188"/>
      <c r="E226" s="188"/>
      <c r="F226" s="188"/>
      <c r="G226" s="185"/>
      <c r="H226" s="185"/>
      <c r="I226" s="185"/>
      <c r="J226" s="185"/>
      <c r="K226" s="185"/>
      <c r="L226" s="185"/>
      <c r="M226" s="185"/>
      <c r="N226" s="185"/>
      <c r="O226" s="185"/>
      <c r="P226" s="185"/>
      <c r="Q226" s="185"/>
      <c r="R226" s="185"/>
      <c r="S226" s="185"/>
      <c r="T226" s="185"/>
      <c r="U226" s="185"/>
      <c r="V226" s="185"/>
      <c r="W226" s="185"/>
      <c r="X226" s="185"/>
      <c r="Y226" s="185"/>
      <c r="Z226" s="185"/>
    </row>
    <row r="227" spans="1:26" ht="16.5" thickBot="1">
      <c r="A227" s="188"/>
      <c r="B227" s="188"/>
      <c r="C227" s="188"/>
      <c r="D227" s="188"/>
      <c r="E227" s="188"/>
      <c r="F227" s="188"/>
      <c r="G227" s="185"/>
      <c r="H227" s="185"/>
      <c r="I227" s="185"/>
      <c r="J227" s="185"/>
      <c r="K227" s="185"/>
      <c r="L227" s="185"/>
      <c r="M227" s="185"/>
      <c r="N227" s="185"/>
      <c r="O227" s="185"/>
      <c r="P227" s="185"/>
      <c r="Q227" s="185"/>
      <c r="R227" s="185"/>
      <c r="S227" s="185"/>
      <c r="T227" s="185"/>
      <c r="U227" s="185"/>
      <c r="V227" s="185"/>
      <c r="W227" s="185"/>
      <c r="X227" s="185"/>
      <c r="Y227" s="185"/>
      <c r="Z227" s="185"/>
    </row>
    <row r="228" spans="1:26" ht="16.5" thickBot="1">
      <c r="A228" s="188"/>
      <c r="B228" s="188"/>
      <c r="C228" s="188"/>
      <c r="D228" s="188"/>
      <c r="E228" s="188"/>
      <c r="F228" s="188"/>
      <c r="G228" s="185"/>
      <c r="H228" s="185"/>
      <c r="I228" s="185"/>
      <c r="J228" s="185"/>
      <c r="K228" s="185"/>
      <c r="L228" s="185"/>
      <c r="M228" s="185"/>
      <c r="N228" s="185"/>
      <c r="O228" s="185"/>
      <c r="P228" s="185"/>
      <c r="Q228" s="185"/>
      <c r="R228" s="185"/>
      <c r="S228" s="185"/>
      <c r="T228" s="185"/>
      <c r="U228" s="185"/>
      <c r="V228" s="185"/>
      <c r="W228" s="185"/>
      <c r="X228" s="185"/>
      <c r="Y228" s="185"/>
      <c r="Z228" s="185"/>
    </row>
    <row r="229" spans="1:26" ht="16.5" thickBot="1">
      <c r="A229" s="188"/>
      <c r="B229" s="188"/>
      <c r="C229" s="188"/>
      <c r="D229" s="188"/>
      <c r="E229" s="188"/>
      <c r="F229" s="188"/>
      <c r="G229" s="185"/>
      <c r="H229" s="185"/>
      <c r="I229" s="185"/>
      <c r="J229" s="185"/>
      <c r="K229" s="185"/>
      <c r="L229" s="185"/>
      <c r="M229" s="185"/>
      <c r="N229" s="185"/>
      <c r="O229" s="185"/>
      <c r="P229" s="185"/>
      <c r="Q229" s="185"/>
      <c r="R229" s="185"/>
      <c r="S229" s="185"/>
      <c r="T229" s="185"/>
      <c r="U229" s="185"/>
      <c r="V229" s="185"/>
      <c r="W229" s="185"/>
      <c r="X229" s="185"/>
      <c r="Y229" s="185"/>
      <c r="Z229" s="185"/>
    </row>
    <row r="230" spans="1:26" ht="16.5" thickBot="1">
      <c r="A230" s="188"/>
      <c r="B230" s="188"/>
      <c r="C230" s="188"/>
      <c r="D230" s="188"/>
      <c r="E230" s="188"/>
      <c r="F230" s="188"/>
      <c r="G230" s="185"/>
      <c r="H230" s="185"/>
      <c r="I230" s="185"/>
      <c r="J230" s="185"/>
      <c r="K230" s="185"/>
      <c r="L230" s="185"/>
      <c r="M230" s="185"/>
      <c r="N230" s="185"/>
      <c r="O230" s="185"/>
      <c r="P230" s="185"/>
      <c r="Q230" s="185"/>
      <c r="R230" s="185"/>
      <c r="S230" s="185"/>
      <c r="T230" s="185"/>
      <c r="U230" s="185"/>
      <c r="V230" s="185"/>
      <c r="W230" s="185"/>
      <c r="X230" s="185"/>
      <c r="Y230" s="185"/>
      <c r="Z230" s="185"/>
    </row>
    <row r="231" spans="1:26" ht="16.5" thickBot="1">
      <c r="A231" s="188"/>
      <c r="B231" s="188"/>
      <c r="C231" s="188"/>
      <c r="D231" s="188"/>
      <c r="E231" s="188"/>
      <c r="F231" s="188"/>
      <c r="G231" s="185"/>
      <c r="H231" s="185"/>
      <c r="I231" s="185"/>
      <c r="J231" s="185"/>
      <c r="K231" s="185"/>
      <c r="L231" s="185"/>
      <c r="M231" s="185"/>
      <c r="N231" s="185"/>
      <c r="O231" s="185"/>
      <c r="P231" s="185"/>
      <c r="Q231" s="185"/>
      <c r="R231" s="185"/>
      <c r="S231" s="185"/>
      <c r="T231" s="185"/>
      <c r="U231" s="185"/>
      <c r="V231" s="185"/>
      <c r="W231" s="185"/>
      <c r="X231" s="185"/>
      <c r="Y231" s="185"/>
      <c r="Z231" s="185"/>
    </row>
    <row r="232" spans="1:26" ht="16.5" thickBot="1">
      <c r="A232" s="188"/>
      <c r="B232" s="188"/>
      <c r="C232" s="188"/>
      <c r="D232" s="188"/>
      <c r="E232" s="188"/>
      <c r="F232" s="188"/>
      <c r="G232" s="185"/>
      <c r="H232" s="185"/>
      <c r="I232" s="185"/>
      <c r="J232" s="185"/>
      <c r="K232" s="185"/>
      <c r="L232" s="185"/>
      <c r="M232" s="185"/>
      <c r="N232" s="185"/>
      <c r="O232" s="185"/>
      <c r="P232" s="185"/>
      <c r="Q232" s="185"/>
      <c r="R232" s="185"/>
      <c r="S232" s="185"/>
      <c r="T232" s="185"/>
      <c r="U232" s="185"/>
      <c r="V232" s="185"/>
      <c r="W232" s="185"/>
      <c r="X232" s="185"/>
      <c r="Y232" s="185"/>
      <c r="Z232" s="185"/>
    </row>
    <row r="233" spans="1:26" ht="16.5" thickBot="1">
      <c r="A233" s="188"/>
      <c r="B233" s="188"/>
      <c r="C233" s="188"/>
      <c r="D233" s="188"/>
      <c r="E233" s="188"/>
      <c r="F233" s="188"/>
      <c r="G233" s="185"/>
      <c r="H233" s="185"/>
      <c r="I233" s="185"/>
      <c r="J233" s="185"/>
      <c r="K233" s="185"/>
      <c r="L233" s="185"/>
      <c r="M233" s="185"/>
      <c r="N233" s="185"/>
      <c r="O233" s="185"/>
      <c r="P233" s="185"/>
      <c r="Q233" s="185"/>
      <c r="R233" s="185"/>
      <c r="S233" s="185"/>
      <c r="T233" s="185"/>
      <c r="U233" s="185"/>
      <c r="V233" s="185"/>
      <c r="W233" s="185"/>
      <c r="X233" s="185"/>
      <c r="Y233" s="185"/>
      <c r="Z233" s="185"/>
    </row>
    <row r="234" spans="1:26" ht="16.5" thickBot="1">
      <c r="A234" s="188"/>
      <c r="B234" s="188"/>
      <c r="C234" s="188"/>
      <c r="D234" s="188"/>
      <c r="E234" s="188"/>
      <c r="F234" s="188"/>
      <c r="G234" s="185"/>
      <c r="H234" s="185"/>
      <c r="I234" s="185"/>
      <c r="J234" s="185"/>
      <c r="K234" s="185"/>
      <c r="L234" s="185"/>
      <c r="M234" s="185"/>
      <c r="N234" s="185"/>
      <c r="O234" s="185"/>
      <c r="P234" s="185"/>
      <c r="Q234" s="185"/>
      <c r="R234" s="185"/>
      <c r="S234" s="185"/>
      <c r="T234" s="185"/>
      <c r="U234" s="185"/>
      <c r="V234" s="185"/>
      <c r="W234" s="185"/>
      <c r="X234" s="185"/>
      <c r="Y234" s="185"/>
      <c r="Z234" s="185"/>
    </row>
    <row r="235" spans="1:26" ht="16.5" thickBot="1">
      <c r="A235" s="188"/>
      <c r="B235" s="188"/>
      <c r="C235" s="188"/>
      <c r="D235" s="188"/>
      <c r="E235" s="188"/>
      <c r="F235" s="188"/>
      <c r="G235" s="185"/>
      <c r="H235" s="185"/>
      <c r="I235" s="185"/>
      <c r="J235" s="185"/>
      <c r="K235" s="185"/>
      <c r="L235" s="185"/>
      <c r="M235" s="185"/>
      <c r="N235" s="185"/>
      <c r="O235" s="185"/>
      <c r="P235" s="185"/>
      <c r="Q235" s="185"/>
      <c r="R235" s="185"/>
      <c r="S235" s="185"/>
      <c r="T235" s="185"/>
      <c r="U235" s="185"/>
      <c r="V235" s="185"/>
      <c r="W235" s="185"/>
      <c r="X235" s="185"/>
      <c r="Y235" s="185"/>
      <c r="Z235" s="185"/>
    </row>
    <row r="236" spans="1:26" ht="16.5" thickBot="1">
      <c r="A236" s="188"/>
      <c r="B236" s="188"/>
      <c r="C236" s="188"/>
      <c r="D236" s="188"/>
      <c r="E236" s="188"/>
      <c r="F236" s="188"/>
      <c r="G236" s="185"/>
      <c r="H236" s="185"/>
      <c r="I236" s="185"/>
      <c r="J236" s="185"/>
      <c r="K236" s="185"/>
      <c r="L236" s="185"/>
      <c r="M236" s="185"/>
      <c r="N236" s="185"/>
      <c r="O236" s="185"/>
      <c r="P236" s="185"/>
      <c r="Q236" s="185"/>
      <c r="R236" s="185"/>
      <c r="S236" s="185"/>
      <c r="T236" s="185"/>
      <c r="U236" s="185"/>
      <c r="V236" s="185"/>
      <c r="W236" s="185"/>
      <c r="X236" s="185"/>
      <c r="Y236" s="185"/>
      <c r="Z236" s="185"/>
    </row>
    <row r="237" spans="1:26" ht="16.5" thickBot="1">
      <c r="A237" s="188"/>
      <c r="B237" s="188"/>
      <c r="C237" s="188"/>
      <c r="D237" s="188"/>
      <c r="E237" s="188"/>
      <c r="F237" s="188"/>
      <c r="G237" s="185"/>
      <c r="H237" s="185"/>
      <c r="I237" s="185"/>
      <c r="J237" s="185"/>
      <c r="K237" s="185"/>
      <c r="L237" s="185"/>
      <c r="M237" s="185"/>
      <c r="N237" s="185"/>
      <c r="O237" s="185"/>
      <c r="P237" s="185"/>
      <c r="Q237" s="185"/>
      <c r="R237" s="185"/>
      <c r="S237" s="185"/>
      <c r="T237" s="185"/>
      <c r="U237" s="185"/>
      <c r="V237" s="185"/>
      <c r="W237" s="185"/>
      <c r="X237" s="185"/>
      <c r="Y237" s="185"/>
      <c r="Z237" s="185"/>
    </row>
    <row r="238" spans="1:26" ht="16.5" thickBot="1">
      <c r="A238" s="188"/>
      <c r="B238" s="188"/>
      <c r="C238" s="188"/>
      <c r="D238" s="188"/>
      <c r="E238" s="188"/>
      <c r="F238" s="188"/>
      <c r="G238" s="185"/>
      <c r="H238" s="185"/>
      <c r="I238" s="185"/>
      <c r="J238" s="185"/>
      <c r="K238" s="185"/>
      <c r="L238" s="185"/>
      <c r="M238" s="185"/>
      <c r="N238" s="185"/>
      <c r="O238" s="185"/>
      <c r="P238" s="185"/>
      <c r="Q238" s="185"/>
      <c r="R238" s="185"/>
      <c r="S238" s="185"/>
      <c r="T238" s="185"/>
      <c r="U238" s="185"/>
      <c r="V238" s="185"/>
      <c r="W238" s="185"/>
      <c r="X238" s="185"/>
      <c r="Y238" s="185"/>
      <c r="Z238" s="185"/>
    </row>
    <row r="239" spans="1:26" ht="16.5" thickBot="1">
      <c r="A239" s="188"/>
      <c r="B239" s="188"/>
      <c r="C239" s="188"/>
      <c r="D239" s="188"/>
      <c r="E239" s="188"/>
      <c r="F239" s="188"/>
      <c r="G239" s="185"/>
      <c r="H239" s="185"/>
      <c r="I239" s="185"/>
      <c r="J239" s="185"/>
      <c r="K239" s="185"/>
      <c r="L239" s="185"/>
      <c r="M239" s="185"/>
      <c r="N239" s="185"/>
      <c r="O239" s="185"/>
      <c r="P239" s="185"/>
      <c r="Q239" s="185"/>
      <c r="R239" s="185"/>
      <c r="S239" s="185"/>
      <c r="T239" s="185"/>
      <c r="U239" s="185"/>
      <c r="V239" s="185"/>
      <c r="W239" s="185"/>
      <c r="X239" s="185"/>
      <c r="Y239" s="185"/>
      <c r="Z239" s="185"/>
    </row>
    <row r="240" spans="1:26" ht="16.5" thickBot="1">
      <c r="A240" s="188"/>
      <c r="B240" s="188"/>
      <c r="C240" s="188"/>
      <c r="D240" s="188"/>
      <c r="E240" s="188"/>
      <c r="F240" s="188"/>
      <c r="G240" s="185"/>
      <c r="H240" s="185"/>
      <c r="I240" s="185"/>
      <c r="J240" s="185"/>
      <c r="K240" s="185"/>
      <c r="L240" s="185"/>
      <c r="M240" s="185"/>
      <c r="N240" s="185"/>
      <c r="O240" s="185"/>
      <c r="P240" s="185"/>
      <c r="Q240" s="185"/>
      <c r="R240" s="185"/>
      <c r="S240" s="185"/>
      <c r="T240" s="185"/>
      <c r="U240" s="185"/>
      <c r="V240" s="185"/>
      <c r="W240" s="185"/>
      <c r="X240" s="185"/>
      <c r="Y240" s="185"/>
      <c r="Z240" s="185"/>
    </row>
    <row r="241" spans="1:26" ht="16.5" thickBot="1">
      <c r="A241" s="188"/>
      <c r="B241" s="188"/>
      <c r="C241" s="188"/>
      <c r="D241" s="188"/>
      <c r="E241" s="188"/>
      <c r="F241" s="188"/>
      <c r="G241" s="185"/>
      <c r="H241" s="185"/>
      <c r="I241" s="185"/>
      <c r="J241" s="185"/>
      <c r="K241" s="185"/>
      <c r="L241" s="185"/>
      <c r="M241" s="185"/>
      <c r="N241" s="185"/>
      <c r="O241" s="185"/>
      <c r="P241" s="185"/>
      <c r="Q241" s="185"/>
      <c r="R241" s="185"/>
      <c r="S241" s="185"/>
      <c r="T241" s="185"/>
      <c r="U241" s="185"/>
      <c r="V241" s="185"/>
      <c r="W241" s="185"/>
      <c r="X241" s="185"/>
      <c r="Y241" s="185"/>
      <c r="Z241" s="185"/>
    </row>
    <row r="242" spans="1:26" ht="16.5" thickBot="1">
      <c r="A242" s="188"/>
      <c r="B242" s="188"/>
      <c r="C242" s="188"/>
      <c r="D242" s="188"/>
      <c r="E242" s="188"/>
      <c r="F242" s="188"/>
      <c r="G242" s="185"/>
      <c r="H242" s="185"/>
      <c r="I242" s="185"/>
      <c r="J242" s="185"/>
      <c r="K242" s="185"/>
      <c r="L242" s="185"/>
      <c r="M242" s="185"/>
      <c r="N242" s="185"/>
      <c r="O242" s="185"/>
      <c r="P242" s="185"/>
      <c r="Q242" s="185"/>
      <c r="R242" s="185"/>
      <c r="S242" s="185"/>
      <c r="T242" s="185"/>
      <c r="U242" s="185"/>
      <c r="V242" s="185"/>
      <c r="W242" s="185"/>
      <c r="X242" s="185"/>
      <c r="Y242" s="185"/>
      <c r="Z242" s="185"/>
    </row>
    <row r="243" spans="1:26" ht="16.5" thickBot="1">
      <c r="A243" s="188"/>
      <c r="B243" s="188"/>
      <c r="C243" s="188"/>
      <c r="D243" s="188"/>
      <c r="E243" s="188"/>
      <c r="F243" s="188"/>
      <c r="G243" s="185"/>
      <c r="H243" s="185"/>
      <c r="I243" s="185"/>
      <c r="J243" s="185"/>
      <c r="K243" s="185"/>
      <c r="L243" s="185"/>
      <c r="M243" s="185"/>
      <c r="N243" s="185"/>
      <c r="O243" s="185"/>
      <c r="P243" s="185"/>
      <c r="Q243" s="185"/>
      <c r="R243" s="185"/>
      <c r="S243" s="185"/>
      <c r="T243" s="185"/>
      <c r="U243" s="185"/>
      <c r="V243" s="185"/>
      <c r="W243" s="185"/>
      <c r="X243" s="185"/>
      <c r="Y243" s="185"/>
      <c r="Z243" s="185"/>
    </row>
    <row r="244" spans="1:26" ht="16.5" thickBot="1">
      <c r="A244" s="188"/>
      <c r="B244" s="188"/>
      <c r="C244" s="188"/>
      <c r="D244" s="188"/>
      <c r="E244" s="188"/>
      <c r="F244" s="188"/>
      <c r="G244" s="185"/>
      <c r="H244" s="185"/>
      <c r="I244" s="185"/>
      <c r="J244" s="185"/>
      <c r="K244" s="185"/>
      <c r="L244" s="185"/>
      <c r="M244" s="185"/>
      <c r="N244" s="185"/>
      <c r="O244" s="185"/>
      <c r="P244" s="185"/>
      <c r="Q244" s="185"/>
      <c r="R244" s="185"/>
      <c r="S244" s="185"/>
      <c r="T244" s="185"/>
      <c r="U244" s="185"/>
      <c r="V244" s="185"/>
      <c r="W244" s="185"/>
      <c r="X244" s="185"/>
      <c r="Y244" s="185"/>
      <c r="Z244" s="185"/>
    </row>
    <row r="245" spans="1:26" ht="16.5" thickBot="1">
      <c r="A245" s="188"/>
      <c r="B245" s="188"/>
      <c r="C245" s="188"/>
      <c r="D245" s="188"/>
      <c r="E245" s="188"/>
      <c r="F245" s="188"/>
      <c r="G245" s="185"/>
      <c r="H245" s="185"/>
      <c r="I245" s="185"/>
      <c r="J245" s="185"/>
      <c r="K245" s="185"/>
      <c r="L245" s="185"/>
      <c r="M245" s="185"/>
      <c r="N245" s="185"/>
      <c r="O245" s="185"/>
      <c r="P245" s="185"/>
      <c r="Q245" s="185"/>
      <c r="R245" s="185"/>
      <c r="S245" s="185"/>
      <c r="T245" s="185"/>
      <c r="U245" s="185"/>
      <c r="V245" s="185"/>
      <c r="W245" s="185"/>
      <c r="X245" s="185"/>
      <c r="Y245" s="185"/>
      <c r="Z245" s="185"/>
    </row>
    <row r="246" spans="1:26" ht="16.5" thickBot="1">
      <c r="A246" s="188"/>
      <c r="B246" s="188"/>
      <c r="C246" s="188"/>
      <c r="D246" s="188"/>
      <c r="E246" s="188"/>
      <c r="F246" s="188"/>
      <c r="G246" s="185"/>
      <c r="H246" s="185"/>
      <c r="I246" s="185"/>
      <c r="J246" s="185"/>
      <c r="K246" s="185"/>
      <c r="L246" s="185"/>
      <c r="M246" s="185"/>
      <c r="N246" s="185"/>
      <c r="O246" s="185"/>
      <c r="P246" s="185"/>
      <c r="Q246" s="185"/>
      <c r="R246" s="185"/>
      <c r="S246" s="185"/>
      <c r="T246" s="185"/>
      <c r="U246" s="185"/>
      <c r="V246" s="185"/>
      <c r="W246" s="185"/>
      <c r="X246" s="185"/>
      <c r="Y246" s="185"/>
      <c r="Z246" s="185"/>
    </row>
    <row r="247" spans="1:26" ht="16.5" thickBot="1">
      <c r="A247" s="188"/>
      <c r="B247" s="188"/>
      <c r="C247" s="188"/>
      <c r="D247" s="188"/>
      <c r="E247" s="188"/>
      <c r="F247" s="188"/>
      <c r="G247" s="185"/>
      <c r="H247" s="185"/>
      <c r="I247" s="185"/>
      <c r="J247" s="185"/>
      <c r="K247" s="185"/>
      <c r="L247" s="185"/>
      <c r="M247" s="185"/>
      <c r="N247" s="185"/>
      <c r="O247" s="185"/>
      <c r="P247" s="185"/>
      <c r="Q247" s="185"/>
      <c r="R247" s="185"/>
      <c r="S247" s="185"/>
      <c r="T247" s="185"/>
      <c r="U247" s="185"/>
      <c r="V247" s="185"/>
      <c r="W247" s="185"/>
      <c r="X247" s="185"/>
      <c r="Y247" s="185"/>
      <c r="Z247" s="185"/>
    </row>
    <row r="248" spans="1:26" ht="16.5" thickBot="1">
      <c r="A248" s="188"/>
      <c r="B248" s="188"/>
      <c r="C248" s="188"/>
      <c r="D248" s="188"/>
      <c r="E248" s="188"/>
      <c r="F248" s="188"/>
      <c r="G248" s="185"/>
      <c r="H248" s="185"/>
      <c r="I248" s="185"/>
      <c r="J248" s="185"/>
      <c r="K248" s="185"/>
      <c r="L248" s="185"/>
      <c r="M248" s="185"/>
      <c r="N248" s="185"/>
      <c r="O248" s="185"/>
      <c r="P248" s="185"/>
      <c r="Q248" s="185"/>
      <c r="R248" s="185"/>
      <c r="S248" s="185"/>
      <c r="T248" s="185"/>
      <c r="U248" s="185"/>
      <c r="V248" s="185"/>
      <c r="W248" s="185"/>
      <c r="X248" s="185"/>
      <c r="Y248" s="185"/>
      <c r="Z248" s="185"/>
    </row>
    <row r="249" spans="1:26" ht="16.5" thickBot="1">
      <c r="A249" s="188"/>
      <c r="B249" s="188"/>
      <c r="C249" s="188"/>
      <c r="D249" s="188"/>
      <c r="E249" s="188"/>
      <c r="F249" s="188"/>
      <c r="G249" s="185"/>
      <c r="H249" s="185"/>
      <c r="I249" s="185"/>
      <c r="J249" s="185"/>
      <c r="K249" s="185"/>
      <c r="L249" s="185"/>
      <c r="M249" s="185"/>
      <c r="N249" s="185"/>
      <c r="O249" s="185"/>
      <c r="P249" s="185"/>
      <c r="Q249" s="185"/>
      <c r="R249" s="185"/>
      <c r="S249" s="185"/>
      <c r="T249" s="185"/>
      <c r="U249" s="185"/>
      <c r="V249" s="185"/>
      <c r="W249" s="185"/>
      <c r="X249" s="185"/>
      <c r="Y249" s="185"/>
      <c r="Z249" s="185"/>
    </row>
    <row r="250" spans="1:26" ht="16.5" thickBot="1">
      <c r="A250" s="188"/>
      <c r="B250" s="188"/>
      <c r="C250" s="188"/>
      <c r="D250" s="188"/>
      <c r="E250" s="188"/>
      <c r="F250" s="188"/>
      <c r="G250" s="185"/>
      <c r="H250" s="185"/>
      <c r="I250" s="185"/>
      <c r="J250" s="185"/>
      <c r="K250" s="185"/>
      <c r="L250" s="185"/>
      <c r="M250" s="185"/>
      <c r="N250" s="185"/>
      <c r="O250" s="185"/>
      <c r="P250" s="185"/>
      <c r="Q250" s="185"/>
      <c r="R250" s="185"/>
      <c r="S250" s="185"/>
      <c r="T250" s="185"/>
      <c r="U250" s="185"/>
      <c r="V250" s="185"/>
      <c r="W250" s="185"/>
      <c r="X250" s="185"/>
      <c r="Y250" s="185"/>
      <c r="Z250" s="185"/>
    </row>
    <row r="251" spans="1:26" ht="16.5" thickBot="1">
      <c r="A251" s="188"/>
      <c r="B251" s="188"/>
      <c r="C251" s="188"/>
      <c r="D251" s="188"/>
      <c r="E251" s="188"/>
      <c r="F251" s="188"/>
      <c r="G251" s="185"/>
      <c r="H251" s="185"/>
      <c r="I251" s="185"/>
      <c r="J251" s="185"/>
      <c r="K251" s="185"/>
      <c r="L251" s="185"/>
      <c r="M251" s="185"/>
      <c r="N251" s="185"/>
      <c r="O251" s="185"/>
      <c r="P251" s="185"/>
      <c r="Q251" s="185"/>
      <c r="R251" s="185"/>
      <c r="S251" s="185"/>
      <c r="T251" s="185"/>
      <c r="U251" s="185"/>
      <c r="V251" s="185"/>
      <c r="W251" s="185"/>
      <c r="X251" s="185"/>
      <c r="Y251" s="185"/>
      <c r="Z251" s="185"/>
    </row>
    <row r="252" spans="1:26" ht="16.5" thickBot="1">
      <c r="A252" s="188"/>
      <c r="B252" s="188"/>
      <c r="C252" s="188"/>
      <c r="D252" s="188"/>
      <c r="E252" s="188"/>
      <c r="F252" s="188"/>
      <c r="G252" s="185"/>
      <c r="H252" s="185"/>
      <c r="I252" s="185"/>
      <c r="J252" s="185"/>
      <c r="K252" s="185"/>
      <c r="L252" s="185"/>
      <c r="M252" s="185"/>
      <c r="N252" s="185"/>
      <c r="O252" s="185"/>
      <c r="P252" s="185"/>
      <c r="Q252" s="185"/>
      <c r="R252" s="185"/>
      <c r="S252" s="185"/>
      <c r="T252" s="185"/>
      <c r="U252" s="185"/>
      <c r="V252" s="185"/>
      <c r="W252" s="185"/>
      <c r="X252" s="185"/>
      <c r="Y252" s="185"/>
      <c r="Z252" s="185"/>
    </row>
    <row r="253" spans="1:26" ht="16.5" thickBot="1">
      <c r="A253" s="188"/>
      <c r="B253" s="188"/>
      <c r="C253" s="188"/>
      <c r="D253" s="188"/>
      <c r="E253" s="188"/>
      <c r="F253" s="188"/>
      <c r="G253" s="185"/>
      <c r="H253" s="185"/>
      <c r="I253" s="185"/>
      <c r="J253" s="185"/>
      <c r="K253" s="185"/>
      <c r="L253" s="185"/>
      <c r="M253" s="185"/>
      <c r="N253" s="185"/>
      <c r="O253" s="185"/>
      <c r="P253" s="185"/>
      <c r="Q253" s="185"/>
      <c r="R253" s="185"/>
      <c r="S253" s="185"/>
      <c r="T253" s="185"/>
      <c r="U253" s="185"/>
      <c r="V253" s="185"/>
      <c r="W253" s="185"/>
      <c r="X253" s="185"/>
      <c r="Y253" s="185"/>
      <c r="Z253" s="185"/>
    </row>
    <row r="254" spans="1:26" ht="16.5" thickBot="1">
      <c r="A254" s="188"/>
      <c r="B254" s="188"/>
      <c r="C254" s="188"/>
      <c r="D254" s="188"/>
      <c r="E254" s="188"/>
      <c r="F254" s="188"/>
      <c r="G254" s="185"/>
      <c r="H254" s="185"/>
      <c r="I254" s="185"/>
      <c r="J254" s="185"/>
      <c r="K254" s="185"/>
      <c r="L254" s="185"/>
      <c r="M254" s="185"/>
      <c r="N254" s="185"/>
      <c r="O254" s="185"/>
      <c r="P254" s="185"/>
      <c r="Q254" s="185"/>
      <c r="R254" s="185"/>
      <c r="S254" s="185"/>
      <c r="T254" s="185"/>
      <c r="U254" s="185"/>
      <c r="V254" s="185"/>
      <c r="W254" s="185"/>
      <c r="X254" s="185"/>
      <c r="Y254" s="185"/>
      <c r="Z254" s="185"/>
    </row>
    <row r="255" spans="1:26" ht="16.5" thickBot="1">
      <c r="A255" s="188"/>
      <c r="B255" s="188"/>
      <c r="C255" s="188"/>
      <c r="D255" s="188"/>
      <c r="E255" s="188"/>
      <c r="F255" s="188"/>
      <c r="G255" s="185"/>
      <c r="H255" s="185"/>
      <c r="I255" s="185"/>
      <c r="J255" s="185"/>
      <c r="K255" s="185"/>
      <c r="L255" s="185"/>
      <c r="M255" s="185"/>
      <c r="N255" s="185"/>
      <c r="O255" s="185"/>
      <c r="P255" s="185"/>
      <c r="Q255" s="185"/>
      <c r="R255" s="185"/>
      <c r="S255" s="185"/>
      <c r="T255" s="185"/>
      <c r="U255" s="185"/>
      <c r="V255" s="185"/>
      <c r="W255" s="185"/>
      <c r="X255" s="185"/>
      <c r="Y255" s="185"/>
      <c r="Z255" s="185"/>
    </row>
    <row r="256" spans="1:26" ht="16.5" thickBot="1">
      <c r="A256" s="188"/>
      <c r="B256" s="188"/>
      <c r="C256" s="188"/>
      <c r="D256" s="188"/>
      <c r="E256" s="188"/>
      <c r="F256" s="188"/>
      <c r="G256" s="185"/>
      <c r="H256" s="185"/>
      <c r="I256" s="185"/>
      <c r="J256" s="185"/>
      <c r="K256" s="185"/>
      <c r="L256" s="185"/>
      <c r="M256" s="185"/>
      <c r="N256" s="185"/>
      <c r="O256" s="185"/>
      <c r="P256" s="185"/>
      <c r="Q256" s="185"/>
      <c r="R256" s="185"/>
      <c r="S256" s="185"/>
      <c r="T256" s="185"/>
      <c r="U256" s="185"/>
      <c r="V256" s="185"/>
      <c r="W256" s="185"/>
      <c r="X256" s="185"/>
      <c r="Y256" s="185"/>
      <c r="Z256" s="185"/>
    </row>
    <row r="257" spans="1:26" ht="16.5" thickBot="1">
      <c r="A257" s="188"/>
      <c r="B257" s="188"/>
      <c r="C257" s="188"/>
      <c r="D257" s="188"/>
      <c r="E257" s="188"/>
      <c r="F257" s="188"/>
      <c r="G257" s="185"/>
      <c r="H257" s="185"/>
      <c r="I257" s="185"/>
      <c r="J257" s="185"/>
      <c r="K257" s="185"/>
      <c r="L257" s="185"/>
      <c r="M257" s="185"/>
      <c r="N257" s="185"/>
      <c r="O257" s="185"/>
      <c r="P257" s="185"/>
      <c r="Q257" s="185"/>
      <c r="R257" s="185"/>
      <c r="S257" s="185"/>
      <c r="T257" s="185"/>
      <c r="U257" s="185"/>
      <c r="V257" s="185"/>
      <c r="W257" s="185"/>
      <c r="X257" s="185"/>
      <c r="Y257" s="185"/>
      <c r="Z257" s="185"/>
    </row>
    <row r="258" spans="1:26" ht="16.5" thickBot="1">
      <c r="A258" s="188"/>
      <c r="B258" s="188"/>
      <c r="C258" s="188"/>
      <c r="D258" s="188"/>
      <c r="E258" s="188"/>
      <c r="F258" s="188"/>
      <c r="G258" s="185"/>
      <c r="H258" s="185"/>
      <c r="I258" s="185"/>
      <c r="J258" s="185"/>
      <c r="K258" s="185"/>
      <c r="L258" s="185"/>
      <c r="M258" s="185"/>
      <c r="N258" s="185"/>
      <c r="O258" s="185"/>
      <c r="P258" s="185"/>
      <c r="Q258" s="185"/>
      <c r="R258" s="185"/>
      <c r="S258" s="185"/>
      <c r="T258" s="185"/>
      <c r="U258" s="185"/>
      <c r="V258" s="185"/>
      <c r="W258" s="185"/>
      <c r="X258" s="185"/>
      <c r="Y258" s="185"/>
      <c r="Z258" s="185"/>
    </row>
    <row r="259" spans="1:26" ht="16.5" thickBot="1">
      <c r="A259" s="188"/>
      <c r="B259" s="188"/>
      <c r="C259" s="188"/>
      <c r="D259" s="188"/>
      <c r="E259" s="188"/>
      <c r="F259" s="188"/>
      <c r="G259" s="185"/>
      <c r="H259" s="185"/>
      <c r="I259" s="185"/>
      <c r="J259" s="185"/>
      <c r="K259" s="185"/>
      <c r="L259" s="185"/>
      <c r="M259" s="185"/>
      <c r="N259" s="185"/>
      <c r="O259" s="185"/>
      <c r="P259" s="185"/>
      <c r="Q259" s="185"/>
      <c r="R259" s="185"/>
      <c r="S259" s="185"/>
      <c r="T259" s="185"/>
      <c r="U259" s="185"/>
      <c r="V259" s="185"/>
      <c r="W259" s="185"/>
      <c r="X259" s="185"/>
      <c r="Y259" s="185"/>
      <c r="Z259" s="185"/>
    </row>
    <row r="260" spans="1:26" ht="16.5" thickBot="1">
      <c r="A260" s="188"/>
      <c r="B260" s="188"/>
      <c r="C260" s="188"/>
      <c r="D260" s="188"/>
      <c r="E260" s="188"/>
      <c r="F260" s="188"/>
      <c r="G260" s="185"/>
      <c r="H260" s="185"/>
      <c r="I260" s="185"/>
      <c r="J260" s="185"/>
      <c r="K260" s="185"/>
      <c r="L260" s="185"/>
      <c r="M260" s="185"/>
      <c r="N260" s="185"/>
      <c r="O260" s="185"/>
      <c r="P260" s="185"/>
      <c r="Q260" s="185"/>
      <c r="R260" s="185"/>
      <c r="S260" s="185"/>
      <c r="T260" s="185"/>
      <c r="U260" s="185"/>
      <c r="V260" s="185"/>
      <c r="W260" s="185"/>
      <c r="X260" s="185"/>
      <c r="Y260" s="185"/>
      <c r="Z260" s="185"/>
    </row>
    <row r="261" spans="1:26" ht="16.5" thickBot="1">
      <c r="A261" s="188"/>
      <c r="B261" s="188"/>
      <c r="C261" s="188"/>
      <c r="D261" s="188"/>
      <c r="E261" s="188"/>
      <c r="F261" s="188"/>
      <c r="G261" s="185"/>
      <c r="H261" s="185"/>
      <c r="I261" s="185"/>
      <c r="J261" s="185"/>
      <c r="K261" s="185"/>
      <c r="L261" s="185"/>
      <c r="M261" s="185"/>
      <c r="N261" s="185"/>
      <c r="O261" s="185"/>
      <c r="P261" s="185"/>
      <c r="Q261" s="185"/>
      <c r="R261" s="185"/>
      <c r="S261" s="185"/>
      <c r="T261" s="185"/>
      <c r="U261" s="185"/>
      <c r="V261" s="185"/>
      <c r="W261" s="185"/>
      <c r="X261" s="185"/>
      <c r="Y261" s="185"/>
      <c r="Z261" s="185"/>
    </row>
    <row r="262" spans="1:26" ht="16.5" thickBot="1">
      <c r="A262" s="188"/>
      <c r="B262" s="188"/>
      <c r="C262" s="188"/>
      <c r="D262" s="188"/>
      <c r="E262" s="188"/>
      <c r="F262" s="188"/>
      <c r="G262" s="185"/>
      <c r="H262" s="185"/>
      <c r="I262" s="185"/>
      <c r="J262" s="185"/>
      <c r="K262" s="185"/>
      <c r="L262" s="185"/>
      <c r="M262" s="185"/>
      <c r="N262" s="185"/>
      <c r="O262" s="185"/>
      <c r="P262" s="185"/>
      <c r="Q262" s="185"/>
      <c r="R262" s="185"/>
      <c r="S262" s="185"/>
      <c r="T262" s="185"/>
      <c r="U262" s="185"/>
      <c r="V262" s="185"/>
      <c r="W262" s="185"/>
      <c r="X262" s="185"/>
      <c r="Y262" s="185"/>
      <c r="Z262" s="185"/>
    </row>
    <row r="263" spans="1:26" ht="16.5" thickBot="1">
      <c r="A263" s="188"/>
      <c r="B263" s="188"/>
      <c r="C263" s="188"/>
      <c r="D263" s="188"/>
      <c r="E263" s="188"/>
      <c r="F263" s="188"/>
      <c r="G263" s="185"/>
      <c r="H263" s="185"/>
      <c r="I263" s="185"/>
      <c r="J263" s="185"/>
      <c r="K263" s="185"/>
      <c r="L263" s="185"/>
      <c r="M263" s="185"/>
      <c r="N263" s="185"/>
      <c r="O263" s="185"/>
      <c r="P263" s="185"/>
      <c r="Q263" s="185"/>
      <c r="R263" s="185"/>
      <c r="S263" s="185"/>
      <c r="T263" s="185"/>
      <c r="U263" s="185"/>
      <c r="V263" s="185"/>
      <c r="W263" s="185"/>
      <c r="X263" s="185"/>
      <c r="Y263" s="185"/>
      <c r="Z263" s="185"/>
    </row>
    <row r="264" spans="1:26" ht="16.5" thickBot="1">
      <c r="A264" s="188"/>
      <c r="B264" s="188"/>
      <c r="C264" s="188"/>
      <c r="D264" s="188"/>
      <c r="E264" s="188"/>
      <c r="F264" s="188"/>
      <c r="G264" s="185"/>
      <c r="H264" s="185"/>
      <c r="I264" s="185"/>
      <c r="J264" s="185"/>
      <c r="K264" s="185"/>
      <c r="L264" s="185"/>
      <c r="M264" s="185"/>
      <c r="N264" s="185"/>
      <c r="O264" s="185"/>
      <c r="P264" s="185"/>
      <c r="Q264" s="185"/>
      <c r="R264" s="185"/>
      <c r="S264" s="185"/>
      <c r="T264" s="185"/>
      <c r="U264" s="185"/>
      <c r="V264" s="185"/>
      <c r="W264" s="185"/>
      <c r="X264" s="185"/>
      <c r="Y264" s="185"/>
      <c r="Z264" s="185"/>
    </row>
    <row r="265" spans="1:26" ht="16.5" thickBot="1">
      <c r="A265" s="188"/>
      <c r="B265" s="188"/>
      <c r="C265" s="188"/>
      <c r="D265" s="188"/>
      <c r="E265" s="188"/>
      <c r="F265" s="188"/>
      <c r="G265" s="185"/>
      <c r="H265" s="185"/>
      <c r="I265" s="185"/>
      <c r="J265" s="185"/>
      <c r="K265" s="185"/>
      <c r="L265" s="185"/>
      <c r="M265" s="185"/>
      <c r="N265" s="185"/>
      <c r="O265" s="185"/>
      <c r="P265" s="185"/>
      <c r="Q265" s="185"/>
      <c r="R265" s="185"/>
      <c r="S265" s="185"/>
      <c r="T265" s="185"/>
      <c r="U265" s="185"/>
      <c r="V265" s="185"/>
      <c r="W265" s="185"/>
      <c r="X265" s="185"/>
      <c r="Y265" s="185"/>
      <c r="Z265" s="185"/>
    </row>
    <row r="266" spans="1:26" ht="16.5" thickBot="1">
      <c r="A266" s="188"/>
      <c r="B266" s="188"/>
      <c r="C266" s="188"/>
      <c r="D266" s="188"/>
      <c r="E266" s="188"/>
      <c r="F266" s="188"/>
      <c r="G266" s="185"/>
      <c r="H266" s="185"/>
      <c r="I266" s="185"/>
      <c r="J266" s="185"/>
      <c r="K266" s="185"/>
      <c r="L266" s="185"/>
      <c r="M266" s="185"/>
      <c r="N266" s="185"/>
      <c r="O266" s="185"/>
      <c r="P266" s="185"/>
      <c r="Q266" s="185"/>
      <c r="R266" s="185"/>
      <c r="S266" s="185"/>
      <c r="T266" s="185"/>
      <c r="U266" s="185"/>
      <c r="V266" s="185"/>
      <c r="W266" s="185"/>
      <c r="X266" s="185"/>
      <c r="Y266" s="185"/>
      <c r="Z266" s="185"/>
    </row>
    <row r="267" spans="1:26" ht="16.5" thickBot="1">
      <c r="A267" s="188"/>
      <c r="B267" s="188"/>
      <c r="C267" s="188"/>
      <c r="D267" s="188"/>
      <c r="E267" s="188"/>
      <c r="F267" s="188"/>
      <c r="G267" s="185"/>
      <c r="H267" s="185"/>
      <c r="I267" s="185"/>
      <c r="J267" s="185"/>
      <c r="K267" s="185"/>
      <c r="L267" s="185"/>
      <c r="M267" s="185"/>
      <c r="N267" s="185"/>
      <c r="O267" s="185"/>
      <c r="P267" s="185"/>
      <c r="Q267" s="185"/>
      <c r="R267" s="185"/>
      <c r="S267" s="185"/>
      <c r="T267" s="185"/>
      <c r="U267" s="185"/>
      <c r="V267" s="185"/>
      <c r="W267" s="185"/>
      <c r="X267" s="185"/>
      <c r="Y267" s="185"/>
      <c r="Z267" s="185"/>
    </row>
    <row r="268" spans="1:26" ht="16.5" thickBot="1">
      <c r="A268" s="188"/>
      <c r="B268" s="188"/>
      <c r="C268" s="188"/>
      <c r="D268" s="188"/>
      <c r="E268" s="188"/>
      <c r="F268" s="188"/>
      <c r="G268" s="185"/>
      <c r="H268" s="185"/>
      <c r="I268" s="185"/>
      <c r="J268" s="185"/>
      <c r="K268" s="185"/>
      <c r="L268" s="185"/>
      <c r="M268" s="185"/>
      <c r="N268" s="185"/>
      <c r="O268" s="185"/>
      <c r="P268" s="185"/>
      <c r="Q268" s="185"/>
      <c r="R268" s="185"/>
      <c r="S268" s="185"/>
      <c r="T268" s="185"/>
      <c r="U268" s="185"/>
      <c r="V268" s="185"/>
      <c r="W268" s="185"/>
      <c r="X268" s="185"/>
      <c r="Y268" s="185"/>
      <c r="Z268" s="185"/>
    </row>
    <row r="269" spans="1:26" ht="16.5" thickBot="1">
      <c r="A269" s="188"/>
      <c r="B269" s="188"/>
      <c r="C269" s="188"/>
      <c r="D269" s="188"/>
      <c r="E269" s="188"/>
      <c r="F269" s="188"/>
      <c r="G269" s="185"/>
      <c r="H269" s="185"/>
      <c r="I269" s="185"/>
      <c r="J269" s="185"/>
      <c r="K269" s="185"/>
      <c r="L269" s="185"/>
      <c r="M269" s="185"/>
      <c r="N269" s="185"/>
      <c r="O269" s="185"/>
      <c r="P269" s="185"/>
      <c r="Q269" s="185"/>
      <c r="R269" s="185"/>
      <c r="S269" s="185"/>
      <c r="T269" s="185"/>
      <c r="U269" s="185"/>
      <c r="V269" s="185"/>
      <c r="W269" s="185"/>
      <c r="X269" s="185"/>
      <c r="Y269" s="185"/>
      <c r="Z269" s="185"/>
    </row>
    <row r="270" spans="1:26" ht="16.5" thickBot="1">
      <c r="A270" s="188"/>
      <c r="B270" s="188"/>
      <c r="C270" s="188"/>
      <c r="D270" s="188"/>
      <c r="E270" s="188"/>
      <c r="F270" s="188"/>
      <c r="G270" s="185"/>
      <c r="H270" s="185"/>
      <c r="I270" s="185"/>
      <c r="J270" s="185"/>
      <c r="K270" s="185"/>
      <c r="L270" s="185"/>
      <c r="M270" s="185"/>
      <c r="N270" s="185"/>
      <c r="O270" s="185"/>
      <c r="P270" s="185"/>
      <c r="Q270" s="185"/>
      <c r="R270" s="185"/>
      <c r="S270" s="185"/>
      <c r="T270" s="185"/>
      <c r="U270" s="185"/>
      <c r="V270" s="185"/>
      <c r="W270" s="185"/>
      <c r="X270" s="185"/>
      <c r="Y270" s="185"/>
      <c r="Z270" s="185"/>
    </row>
    <row r="271" spans="1:26" ht="16.5" thickBot="1">
      <c r="A271" s="188"/>
      <c r="B271" s="188"/>
      <c r="C271" s="188"/>
      <c r="D271" s="188"/>
      <c r="E271" s="188"/>
      <c r="F271" s="188"/>
      <c r="G271" s="185"/>
      <c r="H271" s="185"/>
      <c r="I271" s="185"/>
      <c r="J271" s="185"/>
      <c r="K271" s="185"/>
      <c r="L271" s="185"/>
      <c r="M271" s="185"/>
      <c r="N271" s="185"/>
      <c r="O271" s="185"/>
      <c r="P271" s="185"/>
      <c r="Q271" s="185"/>
      <c r="R271" s="185"/>
      <c r="S271" s="185"/>
      <c r="T271" s="185"/>
      <c r="U271" s="185"/>
      <c r="V271" s="185"/>
      <c r="W271" s="185"/>
      <c r="X271" s="185"/>
      <c r="Y271" s="185"/>
      <c r="Z271" s="185"/>
    </row>
    <row r="272" spans="1:26" ht="16.5" thickBot="1">
      <c r="A272" s="188"/>
      <c r="B272" s="188"/>
      <c r="C272" s="188"/>
      <c r="D272" s="188"/>
      <c r="E272" s="188"/>
      <c r="F272" s="188"/>
      <c r="G272" s="185"/>
      <c r="H272" s="185"/>
      <c r="I272" s="185"/>
      <c r="J272" s="185"/>
      <c r="K272" s="185"/>
      <c r="L272" s="185"/>
      <c r="M272" s="185"/>
      <c r="N272" s="185"/>
      <c r="O272" s="185"/>
      <c r="P272" s="185"/>
      <c r="Q272" s="185"/>
      <c r="R272" s="185"/>
      <c r="S272" s="185"/>
      <c r="T272" s="185"/>
      <c r="U272" s="185"/>
      <c r="V272" s="185"/>
      <c r="W272" s="185"/>
      <c r="X272" s="185"/>
      <c r="Y272" s="185"/>
      <c r="Z272" s="185"/>
    </row>
    <row r="273" spans="1:26" ht="16.5" thickBot="1">
      <c r="A273" s="188"/>
      <c r="B273" s="188"/>
      <c r="C273" s="188"/>
      <c r="D273" s="188"/>
      <c r="E273" s="188"/>
      <c r="F273" s="188"/>
      <c r="G273" s="185"/>
      <c r="H273" s="185"/>
      <c r="I273" s="185"/>
      <c r="J273" s="185"/>
      <c r="K273" s="185"/>
      <c r="L273" s="185"/>
      <c r="M273" s="185"/>
      <c r="N273" s="185"/>
      <c r="O273" s="185"/>
      <c r="P273" s="185"/>
      <c r="Q273" s="185"/>
      <c r="R273" s="185"/>
      <c r="S273" s="185"/>
      <c r="T273" s="185"/>
      <c r="U273" s="185"/>
      <c r="V273" s="185"/>
      <c r="W273" s="185"/>
      <c r="X273" s="185"/>
      <c r="Y273" s="185"/>
      <c r="Z273" s="185"/>
    </row>
    <row r="274" spans="1:26" ht="16.5" thickBot="1">
      <c r="A274" s="188"/>
      <c r="B274" s="188"/>
      <c r="C274" s="188"/>
      <c r="D274" s="188"/>
      <c r="E274" s="188"/>
      <c r="F274" s="188"/>
      <c r="G274" s="185"/>
      <c r="H274" s="185"/>
      <c r="I274" s="185"/>
      <c r="J274" s="185"/>
      <c r="K274" s="185"/>
      <c r="L274" s="185"/>
      <c r="M274" s="185"/>
      <c r="N274" s="185"/>
      <c r="O274" s="185"/>
      <c r="P274" s="185"/>
      <c r="Q274" s="185"/>
      <c r="R274" s="185"/>
      <c r="S274" s="185"/>
      <c r="T274" s="185"/>
      <c r="U274" s="185"/>
      <c r="V274" s="185"/>
      <c r="W274" s="185"/>
      <c r="X274" s="185"/>
      <c r="Y274" s="185"/>
      <c r="Z274" s="185"/>
    </row>
    <row r="275" spans="1:26" ht="16.5" thickBot="1">
      <c r="A275" s="188"/>
      <c r="B275" s="188"/>
      <c r="C275" s="188"/>
      <c r="D275" s="188"/>
      <c r="E275" s="188"/>
      <c r="F275" s="188"/>
      <c r="G275" s="185"/>
      <c r="H275" s="185"/>
      <c r="I275" s="185"/>
      <c r="J275" s="185"/>
      <c r="K275" s="185"/>
      <c r="L275" s="185"/>
      <c r="M275" s="185"/>
      <c r="N275" s="185"/>
      <c r="O275" s="185"/>
      <c r="P275" s="185"/>
      <c r="Q275" s="185"/>
      <c r="R275" s="185"/>
      <c r="S275" s="185"/>
      <c r="T275" s="185"/>
      <c r="U275" s="185"/>
      <c r="V275" s="185"/>
      <c r="W275" s="185"/>
      <c r="X275" s="185"/>
      <c r="Y275" s="185"/>
      <c r="Z275" s="185"/>
    </row>
    <row r="276" spans="1:26" ht="16.5" thickBot="1">
      <c r="A276" s="188"/>
      <c r="B276" s="188"/>
      <c r="C276" s="188"/>
      <c r="D276" s="188"/>
      <c r="E276" s="188"/>
      <c r="F276" s="188"/>
      <c r="G276" s="185"/>
      <c r="H276" s="185"/>
      <c r="I276" s="185"/>
      <c r="J276" s="185"/>
      <c r="K276" s="185"/>
      <c r="L276" s="185"/>
      <c r="M276" s="185"/>
      <c r="N276" s="185"/>
      <c r="O276" s="185"/>
      <c r="P276" s="185"/>
      <c r="Q276" s="185"/>
      <c r="R276" s="185"/>
      <c r="S276" s="185"/>
      <c r="T276" s="185"/>
      <c r="U276" s="185"/>
      <c r="V276" s="185"/>
      <c r="W276" s="185"/>
      <c r="X276" s="185"/>
      <c r="Y276" s="185"/>
      <c r="Z276" s="185"/>
    </row>
    <row r="277" spans="1:26" ht="16.5" thickBot="1">
      <c r="A277" s="188"/>
      <c r="B277" s="188"/>
      <c r="C277" s="188"/>
      <c r="D277" s="188"/>
      <c r="E277" s="188"/>
      <c r="F277" s="188"/>
      <c r="G277" s="185"/>
      <c r="H277" s="185"/>
      <c r="I277" s="185"/>
      <c r="J277" s="185"/>
      <c r="K277" s="185"/>
      <c r="L277" s="185"/>
      <c r="M277" s="185"/>
      <c r="N277" s="185"/>
      <c r="O277" s="185"/>
      <c r="P277" s="185"/>
      <c r="Q277" s="185"/>
      <c r="R277" s="185"/>
      <c r="S277" s="185"/>
      <c r="T277" s="185"/>
      <c r="U277" s="185"/>
      <c r="V277" s="185"/>
      <c r="W277" s="185"/>
      <c r="X277" s="185"/>
      <c r="Y277" s="185"/>
      <c r="Z277" s="185"/>
    </row>
    <row r="278" spans="1:26" ht="16.5" thickBot="1">
      <c r="A278" s="188"/>
      <c r="B278" s="188"/>
      <c r="C278" s="188"/>
      <c r="D278" s="188"/>
      <c r="E278" s="188"/>
      <c r="F278" s="188"/>
      <c r="G278" s="185"/>
      <c r="H278" s="185"/>
      <c r="I278" s="185"/>
      <c r="J278" s="185"/>
      <c r="K278" s="185"/>
      <c r="L278" s="185"/>
      <c r="M278" s="185"/>
      <c r="N278" s="185"/>
      <c r="O278" s="185"/>
      <c r="P278" s="185"/>
      <c r="Q278" s="185"/>
      <c r="R278" s="185"/>
      <c r="S278" s="185"/>
      <c r="T278" s="185"/>
      <c r="U278" s="185"/>
      <c r="V278" s="185"/>
      <c r="W278" s="185"/>
      <c r="X278" s="185"/>
      <c r="Y278" s="185"/>
      <c r="Z278" s="185"/>
    </row>
    <row r="279" spans="1:26" ht="16.5" thickBot="1">
      <c r="A279" s="188"/>
      <c r="B279" s="188"/>
      <c r="C279" s="188"/>
      <c r="D279" s="188"/>
      <c r="E279" s="188"/>
      <c r="F279" s="188"/>
      <c r="G279" s="185"/>
      <c r="H279" s="185"/>
      <c r="I279" s="185"/>
      <c r="J279" s="185"/>
      <c r="K279" s="185"/>
      <c r="L279" s="185"/>
      <c r="M279" s="185"/>
      <c r="N279" s="185"/>
      <c r="O279" s="185"/>
      <c r="P279" s="185"/>
      <c r="Q279" s="185"/>
      <c r="R279" s="185"/>
      <c r="S279" s="185"/>
      <c r="T279" s="185"/>
      <c r="U279" s="185"/>
      <c r="V279" s="185"/>
      <c r="W279" s="185"/>
      <c r="X279" s="185"/>
      <c r="Y279" s="185"/>
      <c r="Z279" s="185"/>
    </row>
    <row r="280" spans="1:26" ht="16.5" thickBot="1">
      <c r="A280" s="188"/>
      <c r="B280" s="188"/>
      <c r="C280" s="188"/>
      <c r="D280" s="188"/>
      <c r="E280" s="188"/>
      <c r="F280" s="188"/>
      <c r="G280" s="185"/>
      <c r="H280" s="185"/>
      <c r="I280" s="185"/>
      <c r="J280" s="185"/>
      <c r="K280" s="185"/>
      <c r="L280" s="185"/>
      <c r="M280" s="185"/>
      <c r="N280" s="185"/>
      <c r="O280" s="185"/>
      <c r="P280" s="185"/>
      <c r="Q280" s="185"/>
      <c r="R280" s="185"/>
      <c r="S280" s="185"/>
      <c r="T280" s="185"/>
      <c r="U280" s="185"/>
      <c r="V280" s="185"/>
      <c r="W280" s="185"/>
      <c r="X280" s="185"/>
      <c r="Y280" s="185"/>
      <c r="Z280" s="185"/>
    </row>
    <row r="281" spans="1:26" ht="16.5" thickBot="1">
      <c r="A281" s="188"/>
      <c r="B281" s="188"/>
      <c r="C281" s="188"/>
      <c r="D281" s="188"/>
      <c r="E281" s="188"/>
      <c r="F281" s="188"/>
      <c r="G281" s="185"/>
      <c r="H281" s="185"/>
      <c r="I281" s="185"/>
      <c r="J281" s="185"/>
      <c r="K281" s="185"/>
      <c r="L281" s="185"/>
      <c r="M281" s="185"/>
      <c r="N281" s="185"/>
      <c r="O281" s="185"/>
      <c r="P281" s="185"/>
      <c r="Q281" s="185"/>
      <c r="R281" s="185"/>
      <c r="S281" s="185"/>
      <c r="T281" s="185"/>
      <c r="U281" s="185"/>
      <c r="V281" s="185"/>
      <c r="W281" s="185"/>
      <c r="X281" s="185"/>
      <c r="Y281" s="185"/>
      <c r="Z281" s="185"/>
    </row>
    <row r="282" spans="1:26" ht="16.5" thickBot="1">
      <c r="A282" s="188"/>
      <c r="B282" s="188"/>
      <c r="C282" s="188"/>
      <c r="D282" s="188"/>
      <c r="E282" s="188"/>
      <c r="F282" s="188"/>
      <c r="G282" s="185"/>
      <c r="H282" s="185"/>
      <c r="I282" s="185"/>
      <c r="J282" s="185"/>
      <c r="K282" s="185"/>
      <c r="L282" s="185"/>
      <c r="M282" s="185"/>
      <c r="N282" s="185"/>
      <c r="O282" s="185"/>
      <c r="P282" s="185"/>
      <c r="Q282" s="185"/>
      <c r="R282" s="185"/>
      <c r="S282" s="185"/>
      <c r="T282" s="185"/>
      <c r="U282" s="185"/>
      <c r="V282" s="185"/>
      <c r="W282" s="185"/>
      <c r="X282" s="185"/>
      <c r="Y282" s="185"/>
      <c r="Z282" s="185"/>
    </row>
    <row r="283" spans="1:26" ht="16.5" thickBot="1">
      <c r="A283" s="188"/>
      <c r="B283" s="188"/>
      <c r="C283" s="188"/>
      <c r="D283" s="188"/>
      <c r="E283" s="188"/>
      <c r="F283" s="188"/>
      <c r="G283" s="185"/>
      <c r="H283" s="185"/>
      <c r="I283" s="185"/>
      <c r="J283" s="185"/>
      <c r="K283" s="185"/>
      <c r="L283" s="185"/>
      <c r="M283" s="185"/>
      <c r="N283" s="185"/>
      <c r="O283" s="185"/>
      <c r="P283" s="185"/>
      <c r="Q283" s="185"/>
      <c r="R283" s="185"/>
      <c r="S283" s="185"/>
      <c r="T283" s="185"/>
      <c r="U283" s="185"/>
      <c r="V283" s="185"/>
      <c r="W283" s="185"/>
      <c r="X283" s="185"/>
      <c r="Y283" s="185"/>
      <c r="Z283" s="185"/>
    </row>
    <row r="284" spans="1:26" ht="16.5" thickBot="1">
      <c r="A284" s="188"/>
      <c r="B284" s="188"/>
      <c r="C284" s="188"/>
      <c r="D284" s="188"/>
      <c r="E284" s="188"/>
      <c r="F284" s="188"/>
      <c r="G284" s="185"/>
      <c r="H284" s="185"/>
      <c r="I284" s="185"/>
      <c r="J284" s="185"/>
      <c r="K284" s="185"/>
      <c r="L284" s="185"/>
      <c r="M284" s="185"/>
      <c r="N284" s="185"/>
      <c r="O284" s="185"/>
      <c r="P284" s="185"/>
      <c r="Q284" s="185"/>
      <c r="R284" s="185"/>
      <c r="S284" s="185"/>
      <c r="T284" s="185"/>
      <c r="U284" s="185"/>
      <c r="V284" s="185"/>
      <c r="W284" s="185"/>
      <c r="X284" s="185"/>
      <c r="Y284" s="185"/>
      <c r="Z284" s="185"/>
    </row>
    <row r="285" spans="1:26" ht="16.5" thickBot="1">
      <c r="A285" s="188"/>
      <c r="B285" s="188"/>
      <c r="C285" s="188"/>
      <c r="D285" s="188"/>
      <c r="E285" s="188"/>
      <c r="F285" s="188"/>
      <c r="G285" s="185"/>
      <c r="H285" s="185"/>
      <c r="I285" s="185"/>
      <c r="J285" s="185"/>
      <c r="K285" s="185"/>
      <c r="L285" s="185"/>
      <c r="M285" s="185"/>
      <c r="N285" s="185"/>
      <c r="O285" s="185"/>
      <c r="P285" s="185"/>
      <c r="Q285" s="185"/>
      <c r="R285" s="185"/>
      <c r="S285" s="185"/>
      <c r="T285" s="185"/>
      <c r="U285" s="185"/>
      <c r="V285" s="185"/>
      <c r="W285" s="185"/>
      <c r="X285" s="185"/>
      <c r="Y285" s="185"/>
      <c r="Z285" s="185"/>
    </row>
    <row r="286" spans="1:26" ht="16.5" thickBot="1">
      <c r="A286" s="188"/>
      <c r="B286" s="188"/>
      <c r="C286" s="188"/>
      <c r="D286" s="188"/>
      <c r="E286" s="188"/>
      <c r="F286" s="188"/>
      <c r="G286" s="185"/>
      <c r="H286" s="185"/>
      <c r="I286" s="185"/>
      <c r="J286" s="185"/>
      <c r="K286" s="185"/>
      <c r="L286" s="185"/>
      <c r="M286" s="185"/>
      <c r="N286" s="185"/>
      <c r="O286" s="185"/>
      <c r="P286" s="185"/>
      <c r="Q286" s="185"/>
      <c r="R286" s="185"/>
      <c r="S286" s="185"/>
      <c r="T286" s="185"/>
      <c r="U286" s="185"/>
      <c r="V286" s="185"/>
      <c r="W286" s="185"/>
      <c r="X286" s="185"/>
      <c r="Y286" s="185"/>
      <c r="Z286" s="185"/>
    </row>
    <row r="287" spans="1:26" ht="16.5" thickBot="1">
      <c r="A287" s="188"/>
      <c r="B287" s="188"/>
      <c r="C287" s="188"/>
      <c r="D287" s="188"/>
      <c r="E287" s="188"/>
      <c r="F287" s="188"/>
      <c r="G287" s="185"/>
      <c r="H287" s="185"/>
      <c r="I287" s="185"/>
      <c r="J287" s="185"/>
      <c r="K287" s="185"/>
      <c r="L287" s="185"/>
      <c r="M287" s="185"/>
      <c r="N287" s="185"/>
      <c r="O287" s="185"/>
      <c r="P287" s="185"/>
      <c r="Q287" s="185"/>
      <c r="R287" s="185"/>
      <c r="S287" s="185"/>
      <c r="T287" s="185"/>
      <c r="U287" s="185"/>
      <c r="V287" s="185"/>
      <c r="W287" s="185"/>
      <c r="X287" s="185"/>
      <c r="Y287" s="185"/>
      <c r="Z287" s="185"/>
    </row>
    <row r="288" spans="1:26" ht="16.5" thickBot="1">
      <c r="A288" s="188"/>
      <c r="B288" s="188"/>
      <c r="C288" s="188"/>
      <c r="D288" s="188"/>
      <c r="E288" s="188"/>
      <c r="F288" s="188"/>
      <c r="G288" s="185"/>
      <c r="H288" s="185"/>
      <c r="I288" s="185"/>
      <c r="J288" s="185"/>
      <c r="K288" s="185"/>
      <c r="L288" s="185"/>
      <c r="M288" s="185"/>
      <c r="N288" s="185"/>
      <c r="O288" s="185"/>
      <c r="P288" s="185"/>
      <c r="Q288" s="185"/>
      <c r="R288" s="185"/>
      <c r="S288" s="185"/>
      <c r="T288" s="185"/>
      <c r="U288" s="185"/>
      <c r="V288" s="185"/>
      <c r="W288" s="185"/>
      <c r="X288" s="185"/>
      <c r="Y288" s="185"/>
      <c r="Z288" s="185"/>
    </row>
    <row r="289" spans="1:26" ht="16.5" thickBot="1">
      <c r="A289" s="188"/>
      <c r="B289" s="188"/>
      <c r="C289" s="188"/>
      <c r="D289" s="188"/>
      <c r="E289" s="188"/>
      <c r="F289" s="188"/>
      <c r="G289" s="185"/>
      <c r="H289" s="185"/>
      <c r="I289" s="185"/>
      <c r="J289" s="185"/>
      <c r="K289" s="185"/>
      <c r="L289" s="185"/>
      <c r="M289" s="185"/>
      <c r="N289" s="185"/>
      <c r="O289" s="185"/>
      <c r="P289" s="185"/>
      <c r="Q289" s="185"/>
      <c r="R289" s="185"/>
      <c r="S289" s="185"/>
      <c r="T289" s="185"/>
      <c r="U289" s="185"/>
      <c r="V289" s="185"/>
      <c r="W289" s="185"/>
      <c r="X289" s="185"/>
      <c r="Y289" s="185"/>
      <c r="Z289" s="185"/>
    </row>
    <row r="290" spans="1:26" ht="16.5" thickBot="1">
      <c r="A290" s="188"/>
      <c r="B290" s="188"/>
      <c r="C290" s="188"/>
      <c r="D290" s="188"/>
      <c r="E290" s="188"/>
      <c r="F290" s="188"/>
      <c r="G290" s="185"/>
      <c r="H290" s="185"/>
      <c r="I290" s="185"/>
      <c r="J290" s="185"/>
      <c r="K290" s="185"/>
      <c r="L290" s="185"/>
      <c r="M290" s="185"/>
      <c r="N290" s="185"/>
      <c r="O290" s="185"/>
      <c r="P290" s="185"/>
      <c r="Q290" s="185"/>
      <c r="R290" s="185"/>
      <c r="S290" s="185"/>
      <c r="T290" s="185"/>
      <c r="U290" s="185"/>
      <c r="V290" s="185"/>
      <c r="W290" s="185"/>
      <c r="X290" s="185"/>
      <c r="Y290" s="185"/>
      <c r="Z290" s="185"/>
    </row>
    <row r="291" spans="1:26" ht="16.5" thickBot="1">
      <c r="A291" s="188"/>
      <c r="B291" s="188"/>
      <c r="C291" s="188"/>
      <c r="D291" s="188"/>
      <c r="E291" s="188"/>
      <c r="F291" s="188"/>
      <c r="G291" s="185"/>
      <c r="H291" s="185"/>
      <c r="I291" s="185"/>
      <c r="J291" s="185"/>
      <c r="K291" s="185"/>
      <c r="L291" s="185"/>
      <c r="M291" s="185"/>
      <c r="N291" s="185"/>
      <c r="O291" s="185"/>
      <c r="P291" s="185"/>
      <c r="Q291" s="185"/>
      <c r="R291" s="185"/>
      <c r="S291" s="185"/>
      <c r="T291" s="185"/>
      <c r="U291" s="185"/>
      <c r="V291" s="185"/>
      <c r="W291" s="185"/>
      <c r="X291" s="185"/>
      <c r="Y291" s="185"/>
      <c r="Z291" s="185"/>
    </row>
    <row r="292" spans="1:26" ht="16.5" thickBot="1">
      <c r="A292" s="188"/>
      <c r="B292" s="188"/>
      <c r="C292" s="188"/>
      <c r="D292" s="188"/>
      <c r="E292" s="188"/>
      <c r="F292" s="188"/>
      <c r="G292" s="185"/>
      <c r="H292" s="185"/>
      <c r="I292" s="185"/>
      <c r="J292" s="185"/>
      <c r="K292" s="185"/>
      <c r="L292" s="185"/>
      <c r="M292" s="185"/>
      <c r="N292" s="185"/>
      <c r="O292" s="185"/>
      <c r="P292" s="185"/>
      <c r="Q292" s="185"/>
      <c r="R292" s="185"/>
      <c r="S292" s="185"/>
      <c r="T292" s="185"/>
      <c r="U292" s="185"/>
      <c r="V292" s="185"/>
      <c r="W292" s="185"/>
      <c r="X292" s="185"/>
      <c r="Y292" s="185"/>
      <c r="Z292" s="185"/>
    </row>
    <row r="293" spans="1:26" ht="16.5" thickBot="1">
      <c r="A293" s="188"/>
      <c r="B293" s="188"/>
      <c r="C293" s="188"/>
      <c r="D293" s="188"/>
      <c r="E293" s="188"/>
      <c r="F293" s="188"/>
      <c r="G293" s="185"/>
      <c r="H293" s="185"/>
      <c r="I293" s="185"/>
      <c r="J293" s="185"/>
      <c r="K293" s="185"/>
      <c r="L293" s="185"/>
      <c r="M293" s="185"/>
      <c r="N293" s="185"/>
      <c r="O293" s="185"/>
      <c r="P293" s="185"/>
      <c r="Q293" s="185"/>
      <c r="R293" s="185"/>
      <c r="S293" s="185"/>
      <c r="T293" s="185"/>
      <c r="U293" s="185"/>
      <c r="V293" s="185"/>
      <c r="W293" s="185"/>
      <c r="X293" s="185"/>
      <c r="Y293" s="185"/>
      <c r="Z293" s="185"/>
    </row>
    <row r="294" spans="1:26" ht="16.5" thickBot="1">
      <c r="A294" s="188"/>
      <c r="B294" s="188"/>
      <c r="C294" s="188"/>
      <c r="D294" s="188"/>
      <c r="E294" s="188"/>
      <c r="F294" s="188"/>
      <c r="G294" s="185"/>
      <c r="H294" s="185"/>
      <c r="I294" s="185"/>
      <c r="J294" s="185"/>
      <c r="K294" s="185"/>
      <c r="L294" s="185"/>
      <c r="M294" s="185"/>
      <c r="N294" s="185"/>
      <c r="O294" s="185"/>
      <c r="P294" s="185"/>
      <c r="Q294" s="185"/>
      <c r="R294" s="185"/>
      <c r="S294" s="185"/>
      <c r="T294" s="185"/>
      <c r="U294" s="185"/>
      <c r="V294" s="185"/>
      <c r="W294" s="185"/>
      <c r="X294" s="185"/>
      <c r="Y294" s="185"/>
      <c r="Z294" s="185"/>
    </row>
    <row r="295" spans="1:26" ht="16.5" thickBot="1">
      <c r="A295" s="188"/>
      <c r="B295" s="188"/>
      <c r="C295" s="188"/>
      <c r="D295" s="188"/>
      <c r="E295" s="188"/>
      <c r="F295" s="188"/>
      <c r="G295" s="185"/>
      <c r="H295" s="185"/>
      <c r="I295" s="185"/>
      <c r="J295" s="185"/>
      <c r="K295" s="185"/>
      <c r="L295" s="185"/>
      <c r="M295" s="185"/>
      <c r="N295" s="185"/>
      <c r="O295" s="185"/>
      <c r="P295" s="185"/>
      <c r="Q295" s="185"/>
      <c r="R295" s="185"/>
      <c r="S295" s="185"/>
      <c r="T295" s="185"/>
      <c r="U295" s="185"/>
      <c r="V295" s="185"/>
      <c r="W295" s="185"/>
      <c r="X295" s="185"/>
      <c r="Y295" s="185"/>
      <c r="Z295" s="185"/>
    </row>
    <row r="296" spans="1:26" ht="16.5" thickBot="1">
      <c r="A296" s="188"/>
      <c r="B296" s="188"/>
      <c r="C296" s="188"/>
      <c r="D296" s="188"/>
      <c r="E296" s="188"/>
      <c r="F296" s="188"/>
      <c r="G296" s="185"/>
      <c r="H296" s="185"/>
      <c r="I296" s="185"/>
      <c r="J296" s="185"/>
      <c r="K296" s="185"/>
      <c r="L296" s="185"/>
      <c r="M296" s="185"/>
      <c r="N296" s="185"/>
      <c r="O296" s="185"/>
      <c r="P296" s="185"/>
      <c r="Q296" s="185"/>
      <c r="R296" s="185"/>
      <c r="S296" s="185"/>
      <c r="T296" s="185"/>
      <c r="U296" s="185"/>
      <c r="V296" s="185"/>
      <c r="W296" s="185"/>
      <c r="X296" s="185"/>
      <c r="Y296" s="185"/>
      <c r="Z296" s="185"/>
    </row>
    <row r="297" spans="1:26" ht="16.5" thickBot="1">
      <c r="A297" s="188"/>
      <c r="B297" s="188"/>
      <c r="C297" s="188"/>
      <c r="D297" s="188"/>
      <c r="E297" s="188"/>
      <c r="F297" s="188"/>
      <c r="G297" s="185"/>
      <c r="H297" s="185"/>
      <c r="I297" s="185"/>
      <c r="J297" s="185"/>
      <c r="K297" s="185"/>
      <c r="L297" s="185"/>
      <c r="M297" s="185"/>
      <c r="N297" s="185"/>
      <c r="O297" s="185"/>
      <c r="P297" s="185"/>
      <c r="Q297" s="185"/>
      <c r="R297" s="185"/>
      <c r="S297" s="185"/>
      <c r="T297" s="185"/>
      <c r="U297" s="185"/>
      <c r="V297" s="185"/>
      <c r="W297" s="185"/>
      <c r="X297" s="185"/>
      <c r="Y297" s="185"/>
      <c r="Z297" s="185"/>
    </row>
    <row r="298" spans="1:26" ht="16.5" thickBot="1">
      <c r="A298" s="188"/>
      <c r="B298" s="188"/>
      <c r="C298" s="188"/>
      <c r="D298" s="188"/>
      <c r="E298" s="188"/>
      <c r="F298" s="188"/>
      <c r="G298" s="185"/>
      <c r="H298" s="185"/>
      <c r="I298" s="185"/>
      <c r="J298" s="185"/>
      <c r="K298" s="185"/>
      <c r="L298" s="185"/>
      <c r="M298" s="185"/>
      <c r="N298" s="185"/>
      <c r="O298" s="185"/>
      <c r="P298" s="185"/>
      <c r="Q298" s="185"/>
      <c r="R298" s="185"/>
      <c r="S298" s="185"/>
      <c r="T298" s="185"/>
      <c r="U298" s="185"/>
      <c r="V298" s="185"/>
      <c r="W298" s="185"/>
      <c r="X298" s="185"/>
      <c r="Y298" s="185"/>
      <c r="Z298" s="185"/>
    </row>
    <row r="299" spans="1:26" ht="16.5" thickBot="1">
      <c r="A299" s="188"/>
      <c r="B299" s="188"/>
      <c r="C299" s="188"/>
      <c r="D299" s="188"/>
      <c r="E299" s="188"/>
      <c r="F299" s="188"/>
      <c r="G299" s="185"/>
      <c r="H299" s="185"/>
      <c r="I299" s="185"/>
      <c r="J299" s="185"/>
      <c r="K299" s="185"/>
      <c r="L299" s="185"/>
      <c r="M299" s="185"/>
      <c r="N299" s="185"/>
      <c r="O299" s="185"/>
      <c r="P299" s="185"/>
      <c r="Q299" s="185"/>
      <c r="R299" s="185"/>
      <c r="S299" s="185"/>
      <c r="T299" s="185"/>
      <c r="U299" s="185"/>
      <c r="V299" s="185"/>
      <c r="W299" s="185"/>
      <c r="X299" s="185"/>
      <c r="Y299" s="185"/>
      <c r="Z299" s="185"/>
    </row>
    <row r="300" spans="1:26" ht="16.5" thickBot="1">
      <c r="A300" s="188"/>
      <c r="B300" s="188"/>
      <c r="C300" s="188"/>
      <c r="D300" s="188"/>
      <c r="E300" s="188"/>
      <c r="F300" s="188"/>
      <c r="G300" s="185"/>
      <c r="H300" s="185"/>
      <c r="I300" s="185"/>
      <c r="J300" s="185"/>
      <c r="K300" s="185"/>
      <c r="L300" s="185"/>
      <c r="M300" s="185"/>
      <c r="N300" s="185"/>
      <c r="O300" s="185"/>
      <c r="P300" s="185"/>
      <c r="Q300" s="185"/>
      <c r="R300" s="185"/>
      <c r="S300" s="185"/>
      <c r="T300" s="185"/>
      <c r="U300" s="185"/>
      <c r="V300" s="185"/>
      <c r="W300" s="185"/>
      <c r="X300" s="185"/>
      <c r="Y300" s="185"/>
      <c r="Z300" s="185"/>
    </row>
    <row r="301" spans="1:26" ht="16.5" thickBot="1">
      <c r="A301" s="188"/>
      <c r="B301" s="188"/>
      <c r="C301" s="188"/>
      <c r="D301" s="188"/>
      <c r="E301" s="188"/>
      <c r="F301" s="188"/>
      <c r="G301" s="185"/>
      <c r="H301" s="185"/>
      <c r="I301" s="185"/>
      <c r="J301" s="185"/>
      <c r="K301" s="185"/>
      <c r="L301" s="185"/>
      <c r="M301" s="185"/>
      <c r="N301" s="185"/>
      <c r="O301" s="185"/>
      <c r="P301" s="185"/>
      <c r="Q301" s="185"/>
      <c r="R301" s="185"/>
      <c r="S301" s="185"/>
      <c r="T301" s="185"/>
      <c r="U301" s="185"/>
      <c r="V301" s="185"/>
      <c r="W301" s="185"/>
      <c r="X301" s="185"/>
      <c r="Y301" s="185"/>
      <c r="Z301" s="185"/>
    </row>
    <row r="302" spans="1:26" ht="16.5" thickBot="1">
      <c r="A302" s="188"/>
      <c r="B302" s="188"/>
      <c r="C302" s="188"/>
      <c r="D302" s="188"/>
      <c r="E302" s="188"/>
      <c r="F302" s="188"/>
      <c r="G302" s="185"/>
      <c r="H302" s="185"/>
      <c r="I302" s="185"/>
      <c r="J302" s="185"/>
      <c r="K302" s="185"/>
      <c r="L302" s="185"/>
      <c r="M302" s="185"/>
      <c r="N302" s="185"/>
      <c r="O302" s="185"/>
      <c r="P302" s="185"/>
      <c r="Q302" s="185"/>
      <c r="R302" s="185"/>
      <c r="S302" s="185"/>
      <c r="T302" s="185"/>
      <c r="U302" s="185"/>
      <c r="V302" s="185"/>
      <c r="W302" s="185"/>
      <c r="X302" s="185"/>
      <c r="Y302" s="185"/>
      <c r="Z302" s="185"/>
    </row>
    <row r="303" spans="1:26" ht="16.5" thickBot="1">
      <c r="A303" s="188"/>
      <c r="B303" s="188"/>
      <c r="C303" s="188"/>
      <c r="D303" s="188"/>
      <c r="E303" s="188"/>
      <c r="F303" s="188"/>
      <c r="G303" s="185"/>
      <c r="H303" s="185"/>
      <c r="I303" s="185"/>
      <c r="J303" s="185"/>
      <c r="K303" s="185"/>
      <c r="L303" s="185"/>
      <c r="M303" s="185"/>
      <c r="N303" s="185"/>
      <c r="O303" s="185"/>
      <c r="P303" s="185"/>
      <c r="Q303" s="185"/>
      <c r="R303" s="185"/>
      <c r="S303" s="185"/>
      <c r="T303" s="185"/>
      <c r="U303" s="185"/>
      <c r="V303" s="185"/>
      <c r="W303" s="185"/>
      <c r="X303" s="185"/>
      <c r="Y303" s="185"/>
      <c r="Z303" s="185"/>
    </row>
    <row r="304" spans="1:26" ht="16.5" thickBot="1">
      <c r="A304" s="188"/>
      <c r="B304" s="188"/>
      <c r="C304" s="188"/>
      <c r="D304" s="188"/>
      <c r="E304" s="188"/>
      <c r="F304" s="188"/>
      <c r="G304" s="185"/>
      <c r="H304" s="185"/>
      <c r="I304" s="185"/>
      <c r="J304" s="185"/>
      <c r="K304" s="185"/>
      <c r="L304" s="185"/>
      <c r="M304" s="185"/>
      <c r="N304" s="185"/>
      <c r="O304" s="185"/>
      <c r="P304" s="185"/>
      <c r="Q304" s="185"/>
      <c r="R304" s="185"/>
      <c r="S304" s="185"/>
      <c r="T304" s="185"/>
      <c r="U304" s="185"/>
      <c r="V304" s="185"/>
      <c r="W304" s="185"/>
      <c r="X304" s="185"/>
      <c r="Y304" s="185"/>
      <c r="Z304" s="185"/>
    </row>
    <row r="305" spans="1:26" ht="16.5" thickBot="1">
      <c r="A305" s="188"/>
      <c r="B305" s="188"/>
      <c r="C305" s="188"/>
      <c r="D305" s="188"/>
      <c r="E305" s="188"/>
      <c r="F305" s="188"/>
      <c r="G305" s="185"/>
      <c r="H305" s="185"/>
      <c r="I305" s="185"/>
      <c r="J305" s="185"/>
      <c r="K305" s="185"/>
      <c r="L305" s="185"/>
      <c r="M305" s="185"/>
      <c r="N305" s="185"/>
      <c r="O305" s="185"/>
      <c r="P305" s="185"/>
      <c r="Q305" s="185"/>
      <c r="R305" s="185"/>
      <c r="S305" s="185"/>
      <c r="T305" s="185"/>
      <c r="U305" s="185"/>
      <c r="V305" s="185"/>
      <c r="W305" s="185"/>
      <c r="X305" s="185"/>
      <c r="Y305" s="185"/>
      <c r="Z305" s="185"/>
    </row>
    <row r="306" spans="1:26" ht="16.5" thickBot="1">
      <c r="A306" s="188"/>
      <c r="B306" s="188"/>
      <c r="C306" s="188"/>
      <c r="D306" s="188"/>
      <c r="E306" s="188"/>
      <c r="F306" s="188"/>
      <c r="G306" s="185"/>
      <c r="H306" s="185"/>
      <c r="I306" s="185"/>
      <c r="J306" s="185"/>
      <c r="K306" s="185"/>
      <c r="L306" s="185"/>
      <c r="M306" s="185"/>
      <c r="N306" s="185"/>
      <c r="O306" s="185"/>
      <c r="P306" s="185"/>
      <c r="Q306" s="185"/>
      <c r="R306" s="185"/>
      <c r="S306" s="185"/>
      <c r="T306" s="185"/>
      <c r="U306" s="185"/>
      <c r="V306" s="185"/>
      <c r="W306" s="185"/>
      <c r="X306" s="185"/>
      <c r="Y306" s="185"/>
      <c r="Z306" s="185"/>
    </row>
    <row r="307" spans="1:26" ht="16.5" thickBot="1">
      <c r="A307" s="188"/>
      <c r="B307" s="188"/>
      <c r="C307" s="188"/>
      <c r="D307" s="188"/>
      <c r="E307" s="188"/>
      <c r="F307" s="188"/>
      <c r="G307" s="185"/>
      <c r="H307" s="185"/>
      <c r="I307" s="185"/>
      <c r="J307" s="185"/>
      <c r="K307" s="185"/>
      <c r="L307" s="185"/>
      <c r="M307" s="185"/>
      <c r="N307" s="185"/>
      <c r="O307" s="185"/>
      <c r="P307" s="185"/>
      <c r="Q307" s="185"/>
      <c r="R307" s="185"/>
      <c r="S307" s="185"/>
      <c r="T307" s="185"/>
      <c r="U307" s="185"/>
      <c r="V307" s="185"/>
      <c r="W307" s="185"/>
      <c r="X307" s="185"/>
      <c r="Y307" s="185"/>
      <c r="Z307" s="185"/>
    </row>
    <row r="308" spans="1:26" ht="16.5" thickBot="1">
      <c r="A308" s="188"/>
      <c r="B308" s="188"/>
      <c r="C308" s="188"/>
      <c r="D308" s="188"/>
      <c r="E308" s="188"/>
      <c r="F308" s="188"/>
      <c r="G308" s="185"/>
      <c r="H308" s="185"/>
      <c r="I308" s="185"/>
      <c r="J308" s="185"/>
      <c r="K308" s="185"/>
      <c r="L308" s="185"/>
      <c r="M308" s="185"/>
      <c r="N308" s="185"/>
      <c r="O308" s="185"/>
      <c r="P308" s="185"/>
      <c r="Q308" s="185"/>
      <c r="R308" s="185"/>
      <c r="S308" s="185"/>
      <c r="T308" s="185"/>
      <c r="U308" s="185"/>
      <c r="V308" s="185"/>
      <c r="W308" s="185"/>
      <c r="X308" s="185"/>
      <c r="Y308" s="185"/>
      <c r="Z308" s="185"/>
    </row>
    <row r="309" spans="1:26" ht="16.5" thickBot="1">
      <c r="A309" s="188"/>
      <c r="B309" s="188"/>
      <c r="C309" s="188"/>
      <c r="D309" s="188"/>
      <c r="E309" s="188"/>
      <c r="F309" s="188"/>
      <c r="G309" s="185"/>
      <c r="H309" s="185"/>
      <c r="I309" s="185"/>
      <c r="J309" s="185"/>
      <c r="K309" s="185"/>
      <c r="L309" s="185"/>
      <c r="M309" s="185"/>
      <c r="N309" s="185"/>
      <c r="O309" s="185"/>
      <c r="P309" s="185"/>
      <c r="Q309" s="185"/>
      <c r="R309" s="185"/>
      <c r="S309" s="185"/>
      <c r="T309" s="185"/>
      <c r="U309" s="185"/>
      <c r="V309" s="185"/>
      <c r="W309" s="185"/>
      <c r="X309" s="185"/>
      <c r="Y309" s="185"/>
      <c r="Z309" s="185"/>
    </row>
    <row r="310" spans="1:26" ht="16.5" thickBot="1">
      <c r="A310" s="188"/>
      <c r="B310" s="188"/>
      <c r="C310" s="188"/>
      <c r="D310" s="188"/>
      <c r="E310" s="188"/>
      <c r="F310" s="188"/>
      <c r="G310" s="185"/>
      <c r="H310" s="185"/>
      <c r="I310" s="185"/>
      <c r="J310" s="185"/>
      <c r="K310" s="185"/>
      <c r="L310" s="185"/>
      <c r="M310" s="185"/>
      <c r="N310" s="185"/>
      <c r="O310" s="185"/>
      <c r="P310" s="185"/>
      <c r="Q310" s="185"/>
      <c r="R310" s="185"/>
      <c r="S310" s="185"/>
      <c r="T310" s="185"/>
      <c r="U310" s="185"/>
      <c r="V310" s="185"/>
      <c r="W310" s="185"/>
      <c r="X310" s="185"/>
      <c r="Y310" s="185"/>
      <c r="Z310" s="185"/>
    </row>
    <row r="311" spans="1:26" ht="16.5" thickBot="1">
      <c r="A311" s="188"/>
      <c r="B311" s="188"/>
      <c r="C311" s="188"/>
      <c r="D311" s="188"/>
      <c r="E311" s="188"/>
      <c r="F311" s="188"/>
      <c r="G311" s="185"/>
      <c r="H311" s="185"/>
      <c r="I311" s="185"/>
      <c r="J311" s="185"/>
      <c r="K311" s="185"/>
      <c r="L311" s="185"/>
      <c r="M311" s="185"/>
      <c r="N311" s="185"/>
      <c r="O311" s="185"/>
      <c r="P311" s="185"/>
      <c r="Q311" s="185"/>
      <c r="R311" s="185"/>
      <c r="S311" s="185"/>
      <c r="T311" s="185"/>
      <c r="U311" s="185"/>
      <c r="V311" s="185"/>
      <c r="W311" s="185"/>
      <c r="X311" s="185"/>
      <c r="Y311" s="185"/>
      <c r="Z311" s="185"/>
    </row>
    <row r="312" spans="1:26" ht="16.5" thickBot="1">
      <c r="A312" s="188"/>
      <c r="B312" s="188"/>
      <c r="C312" s="188"/>
      <c r="D312" s="188"/>
      <c r="E312" s="188"/>
      <c r="F312" s="188"/>
      <c r="G312" s="185"/>
      <c r="H312" s="185"/>
      <c r="I312" s="185"/>
      <c r="J312" s="185"/>
      <c r="K312" s="185"/>
      <c r="L312" s="185"/>
      <c r="M312" s="185"/>
      <c r="N312" s="185"/>
      <c r="O312" s="185"/>
      <c r="P312" s="185"/>
      <c r="Q312" s="185"/>
      <c r="R312" s="185"/>
      <c r="S312" s="185"/>
      <c r="T312" s="185"/>
      <c r="U312" s="185"/>
      <c r="V312" s="185"/>
      <c r="W312" s="185"/>
      <c r="X312" s="185"/>
      <c r="Y312" s="185"/>
      <c r="Z312" s="185"/>
    </row>
    <row r="313" spans="1:26" ht="16.5" thickBot="1">
      <c r="A313" s="188"/>
      <c r="B313" s="188"/>
      <c r="C313" s="188"/>
      <c r="D313" s="188"/>
      <c r="E313" s="188"/>
      <c r="F313" s="188"/>
      <c r="G313" s="185"/>
      <c r="H313" s="185"/>
      <c r="I313" s="185"/>
      <c r="J313" s="185"/>
      <c r="K313" s="185"/>
      <c r="L313" s="185"/>
      <c r="M313" s="185"/>
      <c r="N313" s="185"/>
      <c r="O313" s="185"/>
      <c r="P313" s="185"/>
      <c r="Q313" s="185"/>
      <c r="R313" s="185"/>
      <c r="S313" s="185"/>
      <c r="T313" s="185"/>
      <c r="U313" s="185"/>
      <c r="V313" s="185"/>
      <c r="W313" s="185"/>
      <c r="X313" s="185"/>
      <c r="Y313" s="185"/>
      <c r="Z313" s="185"/>
    </row>
    <row r="314" spans="1:26" ht="16.5" thickBot="1">
      <c r="A314" s="188"/>
      <c r="B314" s="188"/>
      <c r="C314" s="188"/>
      <c r="D314" s="188"/>
      <c r="E314" s="188"/>
      <c r="F314" s="188"/>
      <c r="G314" s="185"/>
      <c r="H314" s="185"/>
      <c r="I314" s="185"/>
      <c r="J314" s="185"/>
      <c r="K314" s="185"/>
      <c r="L314" s="185"/>
      <c r="M314" s="185"/>
      <c r="N314" s="185"/>
      <c r="O314" s="185"/>
      <c r="P314" s="185"/>
      <c r="Q314" s="185"/>
      <c r="R314" s="185"/>
      <c r="S314" s="185"/>
      <c r="T314" s="185"/>
      <c r="U314" s="185"/>
      <c r="V314" s="185"/>
      <c r="W314" s="185"/>
      <c r="X314" s="185"/>
      <c r="Y314" s="185"/>
      <c r="Z314" s="185"/>
    </row>
    <row r="315" spans="1:26" ht="16.5" thickBot="1">
      <c r="A315" s="188"/>
      <c r="B315" s="188"/>
      <c r="C315" s="188"/>
      <c r="D315" s="188"/>
      <c r="E315" s="188"/>
      <c r="F315" s="188"/>
      <c r="G315" s="185"/>
      <c r="H315" s="185"/>
      <c r="I315" s="185"/>
      <c r="J315" s="185"/>
      <c r="K315" s="185"/>
      <c r="L315" s="185"/>
      <c r="M315" s="185"/>
      <c r="N315" s="185"/>
      <c r="O315" s="185"/>
      <c r="P315" s="185"/>
      <c r="Q315" s="185"/>
      <c r="R315" s="185"/>
      <c r="S315" s="185"/>
      <c r="T315" s="185"/>
      <c r="U315" s="185"/>
      <c r="V315" s="185"/>
      <c r="W315" s="185"/>
      <c r="X315" s="185"/>
      <c r="Y315" s="185"/>
      <c r="Z315" s="185"/>
    </row>
    <row r="316" spans="1:26" ht="16.5" thickBot="1">
      <c r="A316" s="188"/>
      <c r="B316" s="188"/>
      <c r="C316" s="188"/>
      <c r="D316" s="188"/>
      <c r="E316" s="188"/>
      <c r="F316" s="188"/>
      <c r="G316" s="185"/>
      <c r="H316" s="185"/>
      <c r="I316" s="185"/>
      <c r="J316" s="185"/>
      <c r="K316" s="185"/>
      <c r="L316" s="185"/>
      <c r="M316" s="185"/>
      <c r="N316" s="185"/>
      <c r="O316" s="185"/>
      <c r="P316" s="185"/>
      <c r="Q316" s="185"/>
      <c r="R316" s="185"/>
      <c r="S316" s="185"/>
      <c r="T316" s="185"/>
      <c r="U316" s="185"/>
      <c r="V316" s="185"/>
      <c r="W316" s="185"/>
      <c r="X316" s="185"/>
      <c r="Y316" s="185"/>
      <c r="Z316" s="185"/>
    </row>
    <row r="317" spans="1:26" ht="16.5" thickBot="1">
      <c r="A317" s="188"/>
      <c r="B317" s="188"/>
      <c r="C317" s="188"/>
      <c r="D317" s="188"/>
      <c r="E317" s="188"/>
      <c r="F317" s="188"/>
      <c r="G317" s="185"/>
      <c r="H317" s="185"/>
      <c r="I317" s="185"/>
      <c r="J317" s="185"/>
      <c r="K317" s="185"/>
      <c r="L317" s="185"/>
      <c r="M317" s="185"/>
      <c r="N317" s="185"/>
      <c r="O317" s="185"/>
      <c r="P317" s="185"/>
      <c r="Q317" s="185"/>
      <c r="R317" s="185"/>
      <c r="S317" s="185"/>
      <c r="T317" s="185"/>
      <c r="U317" s="185"/>
      <c r="V317" s="185"/>
      <c r="W317" s="185"/>
      <c r="X317" s="185"/>
      <c r="Y317" s="185"/>
      <c r="Z317" s="185"/>
    </row>
    <row r="318" spans="1:26" ht="16.5" thickBot="1">
      <c r="A318" s="188"/>
      <c r="B318" s="188"/>
      <c r="C318" s="188"/>
      <c r="D318" s="188"/>
      <c r="E318" s="188"/>
      <c r="F318" s="188"/>
      <c r="G318" s="185"/>
      <c r="H318" s="185"/>
      <c r="I318" s="185"/>
      <c r="J318" s="185"/>
      <c r="K318" s="185"/>
      <c r="L318" s="185"/>
      <c r="M318" s="185"/>
      <c r="N318" s="185"/>
      <c r="O318" s="185"/>
      <c r="P318" s="185"/>
      <c r="Q318" s="185"/>
      <c r="R318" s="185"/>
      <c r="S318" s="185"/>
      <c r="T318" s="185"/>
      <c r="U318" s="185"/>
      <c r="V318" s="185"/>
      <c r="W318" s="185"/>
      <c r="X318" s="185"/>
      <c r="Y318" s="185"/>
      <c r="Z318" s="185"/>
    </row>
    <row r="319" spans="1:26" ht="16.5" thickBot="1">
      <c r="A319" s="188"/>
      <c r="B319" s="188"/>
      <c r="C319" s="188"/>
      <c r="D319" s="188"/>
      <c r="E319" s="188"/>
      <c r="F319" s="188"/>
      <c r="G319" s="185"/>
      <c r="H319" s="185"/>
      <c r="I319" s="185"/>
      <c r="J319" s="185"/>
      <c r="K319" s="185"/>
      <c r="L319" s="185"/>
      <c r="M319" s="185"/>
      <c r="N319" s="185"/>
      <c r="O319" s="185"/>
      <c r="P319" s="185"/>
      <c r="Q319" s="185"/>
      <c r="R319" s="185"/>
      <c r="S319" s="185"/>
      <c r="T319" s="185"/>
      <c r="U319" s="185"/>
      <c r="V319" s="185"/>
      <c r="W319" s="185"/>
      <c r="X319" s="185"/>
      <c r="Y319" s="185"/>
      <c r="Z319" s="185"/>
    </row>
    <row r="320" spans="1:26" ht="16.5" thickBot="1">
      <c r="A320" s="188"/>
      <c r="B320" s="188"/>
      <c r="C320" s="188"/>
      <c r="D320" s="188"/>
      <c r="E320" s="188"/>
      <c r="F320" s="188"/>
      <c r="G320" s="185"/>
      <c r="H320" s="185"/>
      <c r="I320" s="185"/>
      <c r="J320" s="185"/>
      <c r="K320" s="185"/>
      <c r="L320" s="185"/>
      <c r="M320" s="185"/>
      <c r="N320" s="185"/>
      <c r="O320" s="185"/>
      <c r="P320" s="185"/>
      <c r="Q320" s="185"/>
      <c r="R320" s="185"/>
      <c r="S320" s="185"/>
      <c r="T320" s="185"/>
      <c r="U320" s="185"/>
      <c r="V320" s="185"/>
      <c r="W320" s="185"/>
      <c r="X320" s="185"/>
      <c r="Y320" s="185"/>
      <c r="Z320" s="185"/>
    </row>
    <row r="321" spans="1:26" ht="16.5" thickBot="1">
      <c r="A321" s="188"/>
      <c r="B321" s="188"/>
      <c r="C321" s="188"/>
      <c r="D321" s="188"/>
      <c r="E321" s="188"/>
      <c r="F321" s="188"/>
      <c r="G321" s="185"/>
      <c r="H321" s="185"/>
      <c r="I321" s="185"/>
      <c r="J321" s="185"/>
      <c r="K321" s="185"/>
      <c r="L321" s="185"/>
      <c r="M321" s="185"/>
      <c r="N321" s="185"/>
      <c r="O321" s="185"/>
      <c r="P321" s="185"/>
      <c r="Q321" s="185"/>
      <c r="R321" s="185"/>
      <c r="S321" s="185"/>
      <c r="T321" s="185"/>
      <c r="U321" s="185"/>
      <c r="V321" s="185"/>
      <c r="W321" s="185"/>
      <c r="X321" s="185"/>
      <c r="Y321" s="185"/>
      <c r="Z321" s="185"/>
    </row>
    <row r="322" spans="1:26" ht="16.5" thickBot="1">
      <c r="A322" s="188"/>
      <c r="B322" s="188"/>
      <c r="C322" s="188"/>
      <c r="D322" s="188"/>
      <c r="E322" s="188"/>
      <c r="F322" s="188"/>
      <c r="G322" s="185"/>
      <c r="H322" s="185"/>
      <c r="I322" s="185"/>
      <c r="J322" s="185"/>
      <c r="K322" s="185"/>
      <c r="L322" s="185"/>
      <c r="M322" s="185"/>
      <c r="N322" s="185"/>
      <c r="O322" s="185"/>
      <c r="P322" s="185"/>
      <c r="Q322" s="185"/>
      <c r="R322" s="185"/>
      <c r="S322" s="185"/>
      <c r="T322" s="185"/>
      <c r="U322" s="185"/>
      <c r="V322" s="185"/>
      <c r="W322" s="185"/>
      <c r="X322" s="185"/>
      <c r="Y322" s="185"/>
      <c r="Z322" s="185"/>
    </row>
    <row r="323" spans="1:26" ht="16.5" thickBot="1">
      <c r="A323" s="188"/>
      <c r="B323" s="188"/>
      <c r="C323" s="188"/>
      <c r="D323" s="188"/>
      <c r="E323" s="188"/>
      <c r="F323" s="188"/>
      <c r="G323" s="185"/>
      <c r="H323" s="185"/>
      <c r="I323" s="185"/>
      <c r="J323" s="185"/>
      <c r="K323" s="185"/>
      <c r="L323" s="185"/>
      <c r="M323" s="185"/>
      <c r="N323" s="185"/>
      <c r="O323" s="185"/>
      <c r="P323" s="185"/>
      <c r="Q323" s="185"/>
      <c r="R323" s="185"/>
      <c r="S323" s="185"/>
      <c r="T323" s="185"/>
      <c r="U323" s="185"/>
      <c r="V323" s="185"/>
      <c r="W323" s="185"/>
      <c r="X323" s="185"/>
      <c r="Y323" s="185"/>
      <c r="Z323" s="185"/>
    </row>
    <row r="324" spans="1:26" ht="16.5" thickBot="1">
      <c r="A324" s="188"/>
      <c r="B324" s="188"/>
      <c r="C324" s="188"/>
      <c r="D324" s="188"/>
      <c r="E324" s="188"/>
      <c r="F324" s="188"/>
      <c r="G324" s="185"/>
      <c r="H324" s="185"/>
      <c r="I324" s="185"/>
      <c r="J324" s="185"/>
      <c r="K324" s="185"/>
      <c r="L324" s="185"/>
      <c r="M324" s="185"/>
      <c r="N324" s="185"/>
      <c r="O324" s="185"/>
      <c r="P324" s="185"/>
      <c r="Q324" s="185"/>
      <c r="R324" s="185"/>
      <c r="S324" s="185"/>
      <c r="T324" s="185"/>
      <c r="U324" s="185"/>
      <c r="V324" s="185"/>
      <c r="W324" s="185"/>
      <c r="X324" s="185"/>
      <c r="Y324" s="185"/>
      <c r="Z324" s="185"/>
    </row>
    <row r="325" spans="1:26" ht="16.5" thickBot="1">
      <c r="A325" s="188"/>
      <c r="B325" s="188"/>
      <c r="C325" s="188"/>
      <c r="D325" s="188"/>
      <c r="E325" s="188"/>
      <c r="F325" s="188"/>
      <c r="G325" s="185"/>
      <c r="H325" s="185"/>
      <c r="I325" s="185"/>
      <c r="J325" s="185"/>
      <c r="K325" s="185"/>
      <c r="L325" s="185"/>
      <c r="M325" s="185"/>
      <c r="N325" s="185"/>
      <c r="O325" s="185"/>
      <c r="P325" s="185"/>
      <c r="Q325" s="185"/>
      <c r="R325" s="185"/>
      <c r="S325" s="185"/>
      <c r="T325" s="185"/>
      <c r="U325" s="185"/>
      <c r="V325" s="185"/>
      <c r="W325" s="185"/>
      <c r="X325" s="185"/>
      <c r="Y325" s="185"/>
      <c r="Z325" s="185"/>
    </row>
    <row r="326" spans="1:26" ht="16.5" thickBot="1">
      <c r="A326" s="188"/>
      <c r="B326" s="188"/>
      <c r="C326" s="188"/>
      <c r="D326" s="188"/>
      <c r="E326" s="188"/>
      <c r="F326" s="188"/>
      <c r="G326" s="185"/>
      <c r="H326" s="185"/>
      <c r="I326" s="185"/>
      <c r="J326" s="185"/>
      <c r="K326" s="185"/>
      <c r="L326" s="185"/>
      <c r="M326" s="185"/>
      <c r="N326" s="185"/>
      <c r="O326" s="185"/>
      <c r="P326" s="185"/>
      <c r="Q326" s="185"/>
      <c r="R326" s="185"/>
      <c r="S326" s="185"/>
      <c r="T326" s="185"/>
      <c r="U326" s="185"/>
      <c r="V326" s="185"/>
      <c r="W326" s="185"/>
      <c r="X326" s="185"/>
      <c r="Y326" s="185"/>
      <c r="Z326" s="185"/>
    </row>
    <row r="327" spans="1:26" ht="16.5" thickBot="1">
      <c r="A327" s="188"/>
      <c r="B327" s="188"/>
      <c r="C327" s="188"/>
      <c r="D327" s="188"/>
      <c r="E327" s="188"/>
      <c r="F327" s="188"/>
      <c r="G327" s="185"/>
      <c r="H327" s="185"/>
      <c r="I327" s="185"/>
      <c r="J327" s="185"/>
      <c r="K327" s="185"/>
      <c r="L327" s="185"/>
      <c r="M327" s="185"/>
      <c r="N327" s="185"/>
      <c r="O327" s="185"/>
      <c r="P327" s="185"/>
      <c r="Q327" s="185"/>
      <c r="R327" s="185"/>
      <c r="S327" s="185"/>
      <c r="T327" s="185"/>
      <c r="U327" s="185"/>
      <c r="V327" s="185"/>
      <c r="W327" s="185"/>
      <c r="X327" s="185"/>
      <c r="Y327" s="185"/>
      <c r="Z327" s="185"/>
    </row>
    <row r="328" spans="1:26" ht="16.5" thickBot="1">
      <c r="A328" s="188"/>
      <c r="B328" s="188"/>
      <c r="C328" s="188"/>
      <c r="D328" s="188"/>
      <c r="E328" s="188"/>
      <c r="F328" s="188"/>
      <c r="G328" s="185"/>
      <c r="H328" s="185"/>
      <c r="I328" s="185"/>
      <c r="J328" s="185"/>
      <c r="K328" s="185"/>
      <c r="L328" s="185"/>
      <c r="M328" s="185"/>
      <c r="N328" s="185"/>
      <c r="O328" s="185"/>
      <c r="P328" s="185"/>
      <c r="Q328" s="185"/>
      <c r="R328" s="185"/>
      <c r="S328" s="185"/>
      <c r="T328" s="185"/>
      <c r="U328" s="185"/>
      <c r="V328" s="185"/>
      <c r="W328" s="185"/>
      <c r="X328" s="185"/>
      <c r="Y328" s="185"/>
      <c r="Z328" s="185"/>
    </row>
    <row r="329" spans="1:26" ht="16.5" thickBot="1">
      <c r="A329" s="188"/>
      <c r="B329" s="188"/>
      <c r="C329" s="188"/>
      <c r="D329" s="188"/>
      <c r="E329" s="188"/>
      <c r="F329" s="188"/>
      <c r="G329" s="185"/>
      <c r="H329" s="185"/>
      <c r="I329" s="185"/>
      <c r="J329" s="185"/>
      <c r="K329" s="185"/>
      <c r="L329" s="185"/>
      <c r="M329" s="185"/>
      <c r="N329" s="185"/>
      <c r="O329" s="185"/>
      <c r="P329" s="185"/>
      <c r="Q329" s="185"/>
      <c r="R329" s="185"/>
      <c r="S329" s="185"/>
      <c r="T329" s="185"/>
      <c r="U329" s="185"/>
      <c r="V329" s="185"/>
      <c r="W329" s="185"/>
      <c r="X329" s="185"/>
      <c r="Y329" s="185"/>
      <c r="Z329" s="185"/>
    </row>
    <row r="330" spans="1:26" ht="16.5" thickBot="1">
      <c r="A330" s="188"/>
      <c r="B330" s="188"/>
      <c r="C330" s="188"/>
      <c r="D330" s="188"/>
      <c r="E330" s="188"/>
      <c r="F330" s="188"/>
      <c r="G330" s="185"/>
      <c r="H330" s="185"/>
      <c r="I330" s="185"/>
      <c r="J330" s="185"/>
      <c r="K330" s="185"/>
      <c r="L330" s="185"/>
      <c r="M330" s="185"/>
      <c r="N330" s="185"/>
      <c r="O330" s="185"/>
      <c r="P330" s="185"/>
      <c r="Q330" s="185"/>
      <c r="R330" s="185"/>
      <c r="S330" s="185"/>
      <c r="T330" s="185"/>
      <c r="U330" s="185"/>
      <c r="V330" s="185"/>
      <c r="W330" s="185"/>
      <c r="X330" s="185"/>
      <c r="Y330" s="185"/>
      <c r="Z330" s="185"/>
    </row>
    <row r="331" spans="1:26" ht="16.5" thickBot="1">
      <c r="A331" s="188"/>
      <c r="B331" s="188"/>
      <c r="C331" s="188"/>
      <c r="D331" s="188"/>
      <c r="E331" s="188"/>
      <c r="F331" s="188"/>
      <c r="G331" s="185"/>
      <c r="H331" s="185"/>
      <c r="I331" s="185"/>
      <c r="J331" s="185"/>
      <c r="K331" s="185"/>
      <c r="L331" s="185"/>
      <c r="M331" s="185"/>
      <c r="N331" s="185"/>
      <c r="O331" s="185"/>
      <c r="P331" s="185"/>
      <c r="Q331" s="185"/>
      <c r="R331" s="185"/>
      <c r="S331" s="185"/>
      <c r="T331" s="185"/>
      <c r="U331" s="185"/>
      <c r="V331" s="185"/>
      <c r="W331" s="185"/>
      <c r="X331" s="185"/>
      <c r="Y331" s="185"/>
      <c r="Z331" s="185"/>
    </row>
    <row r="332" spans="1:26" ht="16.5" thickBot="1">
      <c r="A332" s="188"/>
      <c r="B332" s="188"/>
      <c r="C332" s="188"/>
      <c r="D332" s="188"/>
      <c r="E332" s="188"/>
      <c r="F332" s="188"/>
      <c r="G332" s="185"/>
      <c r="H332" s="185"/>
      <c r="I332" s="185"/>
      <c r="J332" s="185"/>
      <c r="K332" s="185"/>
      <c r="L332" s="185"/>
      <c r="M332" s="185"/>
      <c r="N332" s="185"/>
      <c r="O332" s="185"/>
      <c r="P332" s="185"/>
      <c r="Q332" s="185"/>
      <c r="R332" s="185"/>
      <c r="S332" s="185"/>
      <c r="T332" s="185"/>
      <c r="U332" s="185"/>
      <c r="V332" s="185"/>
      <c r="W332" s="185"/>
      <c r="X332" s="185"/>
      <c r="Y332" s="185"/>
      <c r="Z332" s="185"/>
    </row>
    <row r="333" spans="1:26" ht="16.5" thickBot="1">
      <c r="A333" s="188"/>
      <c r="B333" s="188"/>
      <c r="C333" s="188"/>
      <c r="D333" s="188"/>
      <c r="E333" s="188"/>
      <c r="F333" s="188"/>
      <c r="G333" s="185"/>
      <c r="H333" s="185"/>
      <c r="I333" s="185"/>
      <c r="J333" s="185"/>
      <c r="K333" s="185"/>
      <c r="L333" s="185"/>
      <c r="M333" s="185"/>
      <c r="N333" s="185"/>
      <c r="O333" s="185"/>
      <c r="P333" s="185"/>
      <c r="Q333" s="185"/>
      <c r="R333" s="185"/>
      <c r="S333" s="185"/>
      <c r="T333" s="185"/>
      <c r="U333" s="185"/>
      <c r="V333" s="185"/>
      <c r="W333" s="185"/>
      <c r="X333" s="185"/>
      <c r="Y333" s="185"/>
      <c r="Z333" s="185"/>
    </row>
    <row r="334" spans="1:26" ht="16.5" thickBot="1">
      <c r="A334" s="188"/>
      <c r="B334" s="188"/>
      <c r="C334" s="188"/>
      <c r="D334" s="188"/>
      <c r="E334" s="188"/>
      <c r="F334" s="188"/>
      <c r="G334" s="185"/>
      <c r="H334" s="185"/>
      <c r="I334" s="185"/>
      <c r="J334" s="185"/>
      <c r="K334" s="185"/>
      <c r="L334" s="185"/>
      <c r="M334" s="185"/>
      <c r="N334" s="185"/>
      <c r="O334" s="185"/>
      <c r="P334" s="185"/>
      <c r="Q334" s="185"/>
      <c r="R334" s="185"/>
      <c r="S334" s="185"/>
      <c r="T334" s="185"/>
      <c r="U334" s="185"/>
      <c r="V334" s="185"/>
      <c r="W334" s="185"/>
      <c r="X334" s="185"/>
      <c r="Y334" s="185"/>
      <c r="Z334" s="185"/>
    </row>
    <row r="335" spans="1:26" ht="16.5" thickBot="1">
      <c r="A335" s="188"/>
      <c r="B335" s="188"/>
      <c r="C335" s="188"/>
      <c r="D335" s="188"/>
      <c r="E335" s="188"/>
      <c r="F335" s="188"/>
      <c r="G335" s="185"/>
      <c r="H335" s="185"/>
      <c r="I335" s="185"/>
      <c r="J335" s="185"/>
      <c r="K335" s="185"/>
      <c r="L335" s="185"/>
      <c r="M335" s="185"/>
      <c r="N335" s="185"/>
      <c r="O335" s="185"/>
      <c r="P335" s="185"/>
      <c r="Q335" s="185"/>
      <c r="R335" s="185"/>
      <c r="S335" s="185"/>
      <c r="T335" s="185"/>
      <c r="U335" s="185"/>
      <c r="V335" s="185"/>
      <c r="W335" s="185"/>
      <c r="X335" s="185"/>
      <c r="Y335" s="185"/>
      <c r="Z335" s="185"/>
    </row>
    <row r="336" spans="1:26" ht="16.5" thickBot="1">
      <c r="A336" s="188"/>
      <c r="B336" s="188"/>
      <c r="C336" s="188"/>
      <c r="D336" s="188"/>
      <c r="E336" s="188"/>
      <c r="F336" s="188"/>
      <c r="G336" s="185"/>
      <c r="H336" s="185"/>
      <c r="I336" s="185"/>
      <c r="J336" s="185"/>
      <c r="K336" s="185"/>
      <c r="L336" s="185"/>
      <c r="M336" s="185"/>
      <c r="N336" s="185"/>
      <c r="O336" s="185"/>
      <c r="P336" s="185"/>
      <c r="Q336" s="185"/>
      <c r="R336" s="185"/>
      <c r="S336" s="185"/>
      <c r="T336" s="185"/>
      <c r="U336" s="185"/>
      <c r="V336" s="185"/>
      <c r="W336" s="185"/>
      <c r="X336" s="185"/>
      <c r="Y336" s="185"/>
      <c r="Z336" s="185"/>
    </row>
    <row r="337" spans="1:26" ht="16.5" thickBot="1">
      <c r="A337" s="188"/>
      <c r="B337" s="188"/>
      <c r="C337" s="188"/>
      <c r="D337" s="188"/>
      <c r="E337" s="188"/>
      <c r="F337" s="188"/>
      <c r="G337" s="185"/>
      <c r="H337" s="185"/>
      <c r="I337" s="185"/>
      <c r="J337" s="185"/>
      <c r="K337" s="185"/>
      <c r="L337" s="185"/>
      <c r="M337" s="185"/>
      <c r="N337" s="185"/>
      <c r="O337" s="185"/>
      <c r="P337" s="185"/>
      <c r="Q337" s="185"/>
      <c r="R337" s="185"/>
      <c r="S337" s="185"/>
      <c r="T337" s="185"/>
      <c r="U337" s="185"/>
      <c r="V337" s="185"/>
      <c r="W337" s="185"/>
      <c r="X337" s="185"/>
      <c r="Y337" s="185"/>
      <c r="Z337" s="185"/>
    </row>
    <row r="338" spans="1:26" ht="16.5" thickBot="1">
      <c r="A338" s="188"/>
      <c r="B338" s="188"/>
      <c r="C338" s="188"/>
      <c r="D338" s="188"/>
      <c r="E338" s="188"/>
      <c r="F338" s="188"/>
      <c r="G338" s="185"/>
      <c r="H338" s="185"/>
      <c r="I338" s="185"/>
      <c r="J338" s="185"/>
      <c r="K338" s="185"/>
      <c r="L338" s="185"/>
      <c r="M338" s="185"/>
      <c r="N338" s="185"/>
      <c r="O338" s="185"/>
      <c r="P338" s="185"/>
      <c r="Q338" s="185"/>
      <c r="R338" s="185"/>
      <c r="S338" s="185"/>
      <c r="T338" s="185"/>
      <c r="U338" s="185"/>
      <c r="V338" s="185"/>
      <c r="W338" s="185"/>
      <c r="X338" s="185"/>
      <c r="Y338" s="185"/>
      <c r="Z338" s="185"/>
    </row>
    <row r="339" spans="1:26" ht="16.5" thickBot="1">
      <c r="A339" s="188"/>
      <c r="B339" s="188"/>
      <c r="C339" s="188"/>
      <c r="D339" s="188"/>
      <c r="E339" s="188"/>
      <c r="F339" s="188"/>
      <c r="G339" s="185"/>
      <c r="H339" s="185"/>
      <c r="I339" s="185"/>
      <c r="J339" s="185"/>
      <c r="K339" s="185"/>
      <c r="L339" s="185"/>
      <c r="M339" s="185"/>
      <c r="N339" s="185"/>
      <c r="O339" s="185"/>
      <c r="P339" s="185"/>
      <c r="Q339" s="185"/>
      <c r="R339" s="185"/>
      <c r="S339" s="185"/>
      <c r="T339" s="185"/>
      <c r="U339" s="185"/>
      <c r="V339" s="185"/>
      <c r="W339" s="185"/>
      <c r="X339" s="185"/>
      <c r="Y339" s="185"/>
      <c r="Z339" s="185"/>
    </row>
    <row r="340" spans="1:26" ht="16.5" thickBot="1">
      <c r="A340" s="188"/>
      <c r="B340" s="188"/>
      <c r="C340" s="188"/>
      <c r="D340" s="188"/>
      <c r="E340" s="188"/>
      <c r="F340" s="188"/>
      <c r="G340" s="185"/>
      <c r="H340" s="185"/>
      <c r="I340" s="185"/>
      <c r="J340" s="185"/>
      <c r="K340" s="185"/>
      <c r="L340" s="185"/>
      <c r="M340" s="185"/>
      <c r="N340" s="185"/>
      <c r="O340" s="185"/>
      <c r="P340" s="185"/>
      <c r="Q340" s="185"/>
      <c r="R340" s="185"/>
      <c r="S340" s="185"/>
      <c r="T340" s="185"/>
      <c r="U340" s="185"/>
      <c r="V340" s="185"/>
      <c r="W340" s="185"/>
      <c r="X340" s="185"/>
      <c r="Y340" s="185"/>
      <c r="Z340" s="185"/>
    </row>
    <row r="341" spans="1:26" ht="16.5" thickBot="1">
      <c r="A341" s="188"/>
      <c r="B341" s="188"/>
      <c r="C341" s="188"/>
      <c r="D341" s="188"/>
      <c r="E341" s="188"/>
      <c r="F341" s="188"/>
      <c r="G341" s="185"/>
      <c r="H341" s="185"/>
      <c r="I341" s="185"/>
      <c r="J341" s="185"/>
      <c r="K341" s="185"/>
      <c r="L341" s="185"/>
      <c r="M341" s="185"/>
      <c r="N341" s="185"/>
      <c r="O341" s="185"/>
      <c r="P341" s="185"/>
      <c r="Q341" s="185"/>
      <c r="R341" s="185"/>
      <c r="S341" s="185"/>
      <c r="T341" s="185"/>
      <c r="U341" s="185"/>
      <c r="V341" s="185"/>
      <c r="W341" s="185"/>
      <c r="X341" s="185"/>
      <c r="Y341" s="185"/>
      <c r="Z341" s="185"/>
    </row>
    <row r="342" spans="1:26" ht="16.5" thickBot="1">
      <c r="A342" s="188"/>
      <c r="B342" s="188"/>
      <c r="C342" s="188"/>
      <c r="D342" s="188"/>
      <c r="E342" s="188"/>
      <c r="F342" s="188"/>
      <c r="G342" s="185"/>
      <c r="H342" s="185"/>
      <c r="I342" s="185"/>
      <c r="J342" s="185"/>
      <c r="K342" s="185"/>
      <c r="L342" s="185"/>
      <c r="M342" s="185"/>
      <c r="N342" s="185"/>
      <c r="O342" s="185"/>
      <c r="P342" s="185"/>
      <c r="Q342" s="185"/>
      <c r="R342" s="185"/>
      <c r="S342" s="185"/>
      <c r="T342" s="185"/>
      <c r="U342" s="185"/>
      <c r="V342" s="185"/>
      <c r="W342" s="185"/>
      <c r="X342" s="185"/>
      <c r="Y342" s="185"/>
      <c r="Z342" s="185"/>
    </row>
    <row r="343" spans="1:26" ht="16.5" thickBot="1">
      <c r="A343" s="188"/>
      <c r="B343" s="188"/>
      <c r="C343" s="188"/>
      <c r="D343" s="188"/>
      <c r="E343" s="188"/>
      <c r="F343" s="188"/>
      <c r="G343" s="185"/>
      <c r="H343" s="185"/>
      <c r="I343" s="185"/>
      <c r="J343" s="185"/>
      <c r="K343" s="185"/>
      <c r="L343" s="185"/>
      <c r="M343" s="185"/>
      <c r="N343" s="185"/>
      <c r="O343" s="185"/>
      <c r="P343" s="185"/>
      <c r="Q343" s="185"/>
      <c r="R343" s="185"/>
      <c r="S343" s="185"/>
      <c r="T343" s="185"/>
      <c r="U343" s="185"/>
      <c r="V343" s="185"/>
      <c r="W343" s="185"/>
      <c r="X343" s="185"/>
      <c r="Y343" s="185"/>
      <c r="Z343" s="185"/>
    </row>
    <row r="344" spans="1:26" ht="16.5" thickBot="1">
      <c r="A344" s="188"/>
      <c r="B344" s="188"/>
      <c r="C344" s="188"/>
      <c r="D344" s="188"/>
      <c r="E344" s="188"/>
      <c r="F344" s="188"/>
      <c r="G344" s="185"/>
      <c r="H344" s="185"/>
      <c r="I344" s="185"/>
      <c r="J344" s="185"/>
      <c r="K344" s="185"/>
      <c r="L344" s="185"/>
      <c r="M344" s="185"/>
      <c r="N344" s="185"/>
      <c r="O344" s="185"/>
      <c r="P344" s="185"/>
      <c r="Q344" s="185"/>
      <c r="R344" s="185"/>
      <c r="S344" s="185"/>
      <c r="T344" s="185"/>
      <c r="U344" s="185"/>
      <c r="V344" s="185"/>
      <c r="W344" s="185"/>
      <c r="X344" s="185"/>
      <c r="Y344" s="185"/>
      <c r="Z344" s="185"/>
    </row>
    <row r="345" spans="1:26" ht="16.5" thickBot="1">
      <c r="A345" s="188"/>
      <c r="B345" s="188"/>
      <c r="C345" s="188"/>
      <c r="D345" s="188"/>
      <c r="E345" s="188"/>
      <c r="F345" s="188"/>
      <c r="G345" s="185"/>
      <c r="H345" s="185"/>
      <c r="I345" s="185"/>
      <c r="J345" s="185"/>
      <c r="K345" s="185"/>
      <c r="L345" s="185"/>
      <c r="M345" s="185"/>
      <c r="N345" s="185"/>
      <c r="O345" s="185"/>
      <c r="P345" s="185"/>
      <c r="Q345" s="185"/>
      <c r="R345" s="185"/>
      <c r="S345" s="185"/>
      <c r="T345" s="185"/>
      <c r="U345" s="185"/>
      <c r="V345" s="185"/>
      <c r="W345" s="185"/>
      <c r="X345" s="185"/>
      <c r="Y345" s="185"/>
      <c r="Z345" s="185"/>
    </row>
    <row r="346" spans="1:26" ht="16.5" thickBot="1">
      <c r="A346" s="188"/>
      <c r="B346" s="188"/>
      <c r="C346" s="188"/>
      <c r="D346" s="188"/>
      <c r="E346" s="188"/>
      <c r="F346" s="188"/>
      <c r="G346" s="185"/>
      <c r="H346" s="185"/>
      <c r="I346" s="185"/>
      <c r="J346" s="185"/>
      <c r="K346" s="185"/>
      <c r="L346" s="185"/>
      <c r="M346" s="185"/>
      <c r="N346" s="185"/>
      <c r="O346" s="185"/>
      <c r="P346" s="185"/>
      <c r="Q346" s="185"/>
      <c r="R346" s="185"/>
      <c r="S346" s="185"/>
      <c r="T346" s="185"/>
      <c r="U346" s="185"/>
      <c r="V346" s="185"/>
      <c r="W346" s="185"/>
      <c r="X346" s="185"/>
      <c r="Y346" s="185"/>
      <c r="Z346" s="185"/>
    </row>
    <row r="347" spans="1:26" ht="16.5" thickBot="1">
      <c r="A347" s="188"/>
      <c r="B347" s="188"/>
      <c r="C347" s="188"/>
      <c r="D347" s="188"/>
      <c r="E347" s="188"/>
      <c r="F347" s="188"/>
      <c r="G347" s="185"/>
      <c r="H347" s="185"/>
      <c r="I347" s="185"/>
      <c r="J347" s="185"/>
      <c r="K347" s="185"/>
      <c r="L347" s="185"/>
      <c r="M347" s="185"/>
      <c r="N347" s="185"/>
      <c r="O347" s="185"/>
      <c r="P347" s="185"/>
      <c r="Q347" s="185"/>
      <c r="R347" s="185"/>
      <c r="S347" s="185"/>
      <c r="T347" s="185"/>
      <c r="U347" s="185"/>
      <c r="V347" s="185"/>
      <c r="W347" s="185"/>
      <c r="X347" s="185"/>
      <c r="Y347" s="185"/>
      <c r="Z347" s="185"/>
    </row>
    <row r="348" spans="1:26" ht="16.5" thickBot="1">
      <c r="A348" s="188"/>
      <c r="B348" s="188"/>
      <c r="C348" s="188"/>
      <c r="D348" s="188"/>
      <c r="E348" s="188"/>
      <c r="F348" s="188"/>
      <c r="G348" s="185"/>
      <c r="H348" s="185"/>
      <c r="I348" s="185"/>
      <c r="J348" s="185"/>
      <c r="K348" s="185"/>
      <c r="L348" s="185"/>
      <c r="M348" s="185"/>
      <c r="N348" s="185"/>
      <c r="O348" s="185"/>
      <c r="P348" s="185"/>
      <c r="Q348" s="185"/>
      <c r="R348" s="185"/>
      <c r="S348" s="185"/>
      <c r="T348" s="185"/>
      <c r="U348" s="185"/>
      <c r="V348" s="185"/>
      <c r="W348" s="185"/>
      <c r="X348" s="185"/>
      <c r="Y348" s="185"/>
      <c r="Z348" s="185"/>
    </row>
    <row r="349" spans="1:26" ht="16.5" thickBot="1">
      <c r="A349" s="188"/>
      <c r="B349" s="188"/>
      <c r="C349" s="188"/>
      <c r="D349" s="188"/>
      <c r="E349" s="188"/>
      <c r="F349" s="188"/>
      <c r="G349" s="185"/>
      <c r="H349" s="185"/>
      <c r="I349" s="185"/>
      <c r="J349" s="185"/>
      <c r="K349" s="185"/>
      <c r="L349" s="185"/>
      <c r="M349" s="185"/>
      <c r="N349" s="185"/>
      <c r="O349" s="185"/>
      <c r="P349" s="185"/>
      <c r="Q349" s="185"/>
      <c r="R349" s="185"/>
      <c r="S349" s="185"/>
      <c r="T349" s="185"/>
      <c r="U349" s="185"/>
      <c r="V349" s="185"/>
      <c r="W349" s="185"/>
      <c r="X349" s="185"/>
      <c r="Y349" s="185"/>
      <c r="Z349" s="185"/>
    </row>
    <row r="350" spans="1:26" ht="16.5" thickBot="1">
      <c r="A350" s="188"/>
      <c r="B350" s="188"/>
      <c r="C350" s="188"/>
      <c r="D350" s="188"/>
      <c r="E350" s="188"/>
      <c r="F350" s="188"/>
      <c r="G350" s="185"/>
      <c r="H350" s="185"/>
      <c r="I350" s="185"/>
      <c r="J350" s="185"/>
      <c r="K350" s="185"/>
      <c r="L350" s="185"/>
      <c r="M350" s="185"/>
      <c r="N350" s="185"/>
      <c r="O350" s="185"/>
      <c r="P350" s="185"/>
      <c r="Q350" s="185"/>
      <c r="R350" s="185"/>
      <c r="S350" s="185"/>
      <c r="T350" s="185"/>
      <c r="U350" s="185"/>
      <c r="V350" s="185"/>
      <c r="W350" s="185"/>
      <c r="X350" s="185"/>
      <c r="Y350" s="185"/>
      <c r="Z350" s="185"/>
    </row>
    <row r="351" spans="1:26" ht="16.5" thickBot="1">
      <c r="A351" s="188"/>
      <c r="B351" s="188"/>
      <c r="C351" s="188"/>
      <c r="D351" s="188"/>
      <c r="E351" s="188"/>
      <c r="F351" s="188"/>
      <c r="G351" s="185"/>
      <c r="H351" s="185"/>
      <c r="I351" s="185"/>
      <c r="J351" s="185"/>
      <c r="K351" s="185"/>
      <c r="L351" s="185"/>
      <c r="M351" s="185"/>
      <c r="N351" s="185"/>
      <c r="O351" s="185"/>
      <c r="P351" s="185"/>
      <c r="Q351" s="185"/>
      <c r="R351" s="185"/>
      <c r="S351" s="185"/>
      <c r="T351" s="185"/>
      <c r="U351" s="185"/>
      <c r="V351" s="185"/>
      <c r="W351" s="185"/>
      <c r="X351" s="185"/>
      <c r="Y351" s="185"/>
      <c r="Z351" s="185"/>
    </row>
    <row r="352" spans="1:26" ht="16.5" thickBot="1">
      <c r="A352" s="188"/>
      <c r="B352" s="188"/>
      <c r="C352" s="188"/>
      <c r="D352" s="188"/>
      <c r="E352" s="188"/>
      <c r="F352" s="188"/>
      <c r="G352" s="185"/>
      <c r="H352" s="185"/>
      <c r="I352" s="185"/>
      <c r="J352" s="185"/>
      <c r="K352" s="185"/>
      <c r="L352" s="185"/>
      <c r="M352" s="185"/>
      <c r="N352" s="185"/>
      <c r="O352" s="185"/>
      <c r="P352" s="185"/>
      <c r="Q352" s="185"/>
      <c r="R352" s="185"/>
      <c r="S352" s="185"/>
      <c r="T352" s="185"/>
      <c r="U352" s="185"/>
      <c r="V352" s="185"/>
      <c r="W352" s="185"/>
      <c r="X352" s="185"/>
      <c r="Y352" s="185"/>
      <c r="Z352" s="185"/>
    </row>
    <row r="353" spans="1:26" ht="16.5" thickBot="1">
      <c r="A353" s="188"/>
      <c r="B353" s="188"/>
      <c r="C353" s="188"/>
      <c r="D353" s="188"/>
      <c r="E353" s="188"/>
      <c r="F353" s="188"/>
      <c r="G353" s="185"/>
      <c r="H353" s="185"/>
      <c r="I353" s="185"/>
      <c r="J353" s="185"/>
      <c r="K353" s="185"/>
      <c r="L353" s="185"/>
      <c r="M353" s="185"/>
      <c r="N353" s="185"/>
      <c r="O353" s="185"/>
      <c r="P353" s="185"/>
      <c r="Q353" s="185"/>
      <c r="R353" s="185"/>
      <c r="S353" s="185"/>
      <c r="T353" s="185"/>
      <c r="U353" s="185"/>
      <c r="V353" s="185"/>
      <c r="W353" s="185"/>
      <c r="X353" s="185"/>
      <c r="Y353" s="185"/>
      <c r="Z353" s="185"/>
    </row>
    <row r="354" spans="1:26" ht="16.5" thickBot="1">
      <c r="A354" s="188"/>
      <c r="B354" s="188"/>
      <c r="C354" s="188"/>
      <c r="D354" s="188"/>
      <c r="E354" s="188"/>
      <c r="F354" s="188"/>
      <c r="G354" s="185"/>
      <c r="H354" s="185"/>
      <c r="I354" s="185"/>
      <c r="J354" s="185"/>
      <c r="K354" s="185"/>
      <c r="L354" s="185"/>
      <c r="M354" s="185"/>
      <c r="N354" s="185"/>
      <c r="O354" s="185"/>
      <c r="P354" s="185"/>
      <c r="Q354" s="185"/>
      <c r="R354" s="185"/>
      <c r="S354" s="185"/>
      <c r="T354" s="185"/>
      <c r="U354" s="185"/>
      <c r="V354" s="185"/>
      <c r="W354" s="185"/>
      <c r="X354" s="185"/>
      <c r="Y354" s="185"/>
      <c r="Z354" s="185"/>
    </row>
    <row r="355" spans="1:26" ht="16.5" thickBot="1">
      <c r="A355" s="188"/>
      <c r="B355" s="188"/>
      <c r="C355" s="188"/>
      <c r="D355" s="188"/>
      <c r="E355" s="188"/>
      <c r="F355" s="188"/>
      <c r="G355" s="185"/>
      <c r="H355" s="185"/>
      <c r="I355" s="185"/>
      <c r="J355" s="185"/>
      <c r="K355" s="185"/>
      <c r="L355" s="185"/>
      <c r="M355" s="185"/>
      <c r="N355" s="185"/>
      <c r="O355" s="185"/>
      <c r="P355" s="185"/>
      <c r="Q355" s="185"/>
      <c r="R355" s="185"/>
      <c r="S355" s="185"/>
      <c r="T355" s="185"/>
      <c r="U355" s="185"/>
      <c r="V355" s="185"/>
      <c r="W355" s="185"/>
      <c r="X355" s="185"/>
      <c r="Y355" s="185"/>
      <c r="Z355" s="185"/>
    </row>
    <row r="356" spans="1:26" ht="16.5" thickBot="1">
      <c r="A356" s="188"/>
      <c r="B356" s="188"/>
      <c r="C356" s="188"/>
      <c r="D356" s="188"/>
      <c r="E356" s="188"/>
      <c r="F356" s="188"/>
      <c r="G356" s="185"/>
      <c r="H356" s="185"/>
      <c r="I356" s="185"/>
      <c r="J356" s="185"/>
      <c r="K356" s="185"/>
      <c r="L356" s="185"/>
      <c r="M356" s="185"/>
      <c r="N356" s="185"/>
      <c r="O356" s="185"/>
      <c r="P356" s="185"/>
      <c r="Q356" s="185"/>
      <c r="R356" s="185"/>
      <c r="S356" s="185"/>
      <c r="T356" s="185"/>
      <c r="U356" s="185"/>
      <c r="V356" s="185"/>
      <c r="W356" s="185"/>
      <c r="X356" s="185"/>
      <c r="Y356" s="185"/>
      <c r="Z356" s="185"/>
    </row>
    <row r="357" spans="1:26" ht="16.5" thickBot="1">
      <c r="A357" s="188"/>
      <c r="B357" s="188"/>
      <c r="C357" s="188"/>
      <c r="D357" s="188"/>
      <c r="E357" s="188"/>
      <c r="F357" s="188"/>
      <c r="G357" s="185"/>
      <c r="H357" s="185"/>
      <c r="I357" s="185"/>
      <c r="J357" s="185"/>
      <c r="K357" s="185"/>
      <c r="L357" s="185"/>
      <c r="M357" s="185"/>
      <c r="N357" s="185"/>
      <c r="O357" s="185"/>
      <c r="P357" s="185"/>
      <c r="Q357" s="185"/>
      <c r="R357" s="185"/>
      <c r="S357" s="185"/>
      <c r="T357" s="185"/>
      <c r="U357" s="185"/>
      <c r="V357" s="185"/>
      <c r="W357" s="185"/>
      <c r="X357" s="185"/>
      <c r="Y357" s="185"/>
      <c r="Z357" s="185"/>
    </row>
    <row r="358" spans="1:26" ht="16.5" thickBot="1">
      <c r="A358" s="188"/>
      <c r="B358" s="188"/>
      <c r="C358" s="188"/>
      <c r="D358" s="188"/>
      <c r="E358" s="188"/>
      <c r="F358" s="188"/>
      <c r="G358" s="185"/>
      <c r="H358" s="185"/>
      <c r="I358" s="185"/>
      <c r="J358" s="185"/>
      <c r="K358" s="185"/>
      <c r="L358" s="185"/>
      <c r="M358" s="185"/>
      <c r="N358" s="185"/>
      <c r="O358" s="185"/>
      <c r="P358" s="185"/>
      <c r="Q358" s="185"/>
      <c r="R358" s="185"/>
      <c r="S358" s="185"/>
      <c r="T358" s="185"/>
      <c r="U358" s="185"/>
      <c r="V358" s="185"/>
      <c r="W358" s="185"/>
      <c r="X358" s="185"/>
      <c r="Y358" s="185"/>
      <c r="Z358" s="185"/>
    </row>
    <row r="359" spans="1:26" ht="16.5" thickBot="1">
      <c r="A359" s="188"/>
      <c r="B359" s="188"/>
      <c r="C359" s="188"/>
      <c r="D359" s="188"/>
      <c r="E359" s="188"/>
      <c r="F359" s="188"/>
      <c r="G359" s="185"/>
      <c r="H359" s="185"/>
      <c r="I359" s="185"/>
      <c r="J359" s="185"/>
      <c r="K359" s="185"/>
      <c r="L359" s="185"/>
      <c r="M359" s="185"/>
      <c r="N359" s="185"/>
      <c r="O359" s="185"/>
      <c r="P359" s="185"/>
      <c r="Q359" s="185"/>
      <c r="R359" s="185"/>
      <c r="S359" s="185"/>
      <c r="T359" s="185"/>
      <c r="U359" s="185"/>
      <c r="V359" s="185"/>
      <c r="W359" s="185"/>
      <c r="X359" s="185"/>
      <c r="Y359" s="185"/>
      <c r="Z359" s="185"/>
    </row>
    <row r="360" spans="1:26" ht="16.5" thickBot="1">
      <c r="A360" s="188"/>
      <c r="B360" s="188"/>
      <c r="C360" s="188"/>
      <c r="D360" s="188"/>
      <c r="E360" s="188"/>
      <c r="F360" s="188"/>
      <c r="G360" s="185"/>
      <c r="H360" s="185"/>
      <c r="I360" s="185"/>
      <c r="J360" s="185"/>
      <c r="K360" s="185"/>
      <c r="L360" s="185"/>
      <c r="M360" s="185"/>
      <c r="N360" s="185"/>
      <c r="O360" s="185"/>
      <c r="P360" s="185"/>
      <c r="Q360" s="185"/>
      <c r="R360" s="185"/>
      <c r="S360" s="185"/>
      <c r="T360" s="185"/>
      <c r="U360" s="185"/>
      <c r="V360" s="185"/>
      <c r="W360" s="185"/>
      <c r="X360" s="185"/>
      <c r="Y360" s="185"/>
      <c r="Z360" s="185"/>
    </row>
    <row r="361" spans="1:26" ht="16.5" thickBot="1">
      <c r="A361" s="188"/>
      <c r="B361" s="188"/>
      <c r="C361" s="188"/>
      <c r="D361" s="188"/>
      <c r="E361" s="188"/>
      <c r="F361" s="188"/>
      <c r="G361" s="185"/>
      <c r="H361" s="185"/>
      <c r="I361" s="185"/>
      <c r="J361" s="185"/>
      <c r="K361" s="185"/>
      <c r="L361" s="185"/>
      <c r="M361" s="185"/>
      <c r="N361" s="185"/>
      <c r="O361" s="185"/>
      <c r="P361" s="185"/>
      <c r="Q361" s="185"/>
      <c r="R361" s="185"/>
      <c r="S361" s="185"/>
      <c r="T361" s="185"/>
      <c r="U361" s="185"/>
      <c r="V361" s="185"/>
      <c r="W361" s="185"/>
      <c r="X361" s="185"/>
      <c r="Y361" s="185"/>
      <c r="Z361" s="185"/>
    </row>
    <row r="362" spans="1:26" ht="16.5" thickBot="1">
      <c r="A362" s="188"/>
      <c r="B362" s="188"/>
      <c r="C362" s="188"/>
      <c r="D362" s="188"/>
      <c r="E362" s="188"/>
      <c r="F362" s="188"/>
      <c r="G362" s="185"/>
      <c r="H362" s="185"/>
      <c r="I362" s="185"/>
      <c r="J362" s="185"/>
      <c r="K362" s="185"/>
      <c r="L362" s="185"/>
      <c r="M362" s="185"/>
      <c r="N362" s="185"/>
      <c r="O362" s="185"/>
      <c r="P362" s="185"/>
      <c r="Q362" s="185"/>
      <c r="R362" s="185"/>
      <c r="S362" s="185"/>
      <c r="T362" s="185"/>
      <c r="U362" s="185"/>
      <c r="V362" s="185"/>
      <c r="W362" s="185"/>
      <c r="X362" s="185"/>
      <c r="Y362" s="185"/>
      <c r="Z362" s="185"/>
    </row>
    <row r="363" spans="1:26" ht="16.5" thickBot="1">
      <c r="A363" s="188"/>
      <c r="B363" s="188"/>
      <c r="C363" s="188"/>
      <c r="D363" s="188"/>
      <c r="E363" s="188"/>
      <c r="F363" s="188"/>
      <c r="G363" s="185"/>
      <c r="H363" s="185"/>
      <c r="I363" s="185"/>
      <c r="J363" s="185"/>
      <c r="K363" s="185"/>
      <c r="L363" s="185"/>
      <c r="M363" s="185"/>
      <c r="N363" s="185"/>
      <c r="O363" s="185"/>
      <c r="P363" s="185"/>
      <c r="Q363" s="185"/>
      <c r="R363" s="185"/>
      <c r="S363" s="185"/>
      <c r="T363" s="185"/>
      <c r="U363" s="185"/>
      <c r="V363" s="185"/>
      <c r="W363" s="185"/>
      <c r="X363" s="185"/>
      <c r="Y363" s="185"/>
      <c r="Z363" s="185"/>
    </row>
    <row r="364" spans="1:26" ht="16.5" thickBot="1">
      <c r="A364" s="188"/>
      <c r="B364" s="188"/>
      <c r="C364" s="188"/>
      <c r="D364" s="188"/>
      <c r="E364" s="188"/>
      <c r="F364" s="188"/>
      <c r="G364" s="185"/>
      <c r="H364" s="185"/>
      <c r="I364" s="185"/>
      <c r="J364" s="185"/>
      <c r="K364" s="185"/>
      <c r="L364" s="185"/>
      <c r="M364" s="185"/>
      <c r="N364" s="185"/>
      <c r="O364" s="185"/>
      <c r="P364" s="185"/>
      <c r="Q364" s="185"/>
      <c r="R364" s="185"/>
      <c r="S364" s="185"/>
      <c r="T364" s="185"/>
      <c r="U364" s="185"/>
      <c r="V364" s="185"/>
      <c r="W364" s="185"/>
      <c r="X364" s="185"/>
      <c r="Y364" s="185"/>
      <c r="Z364" s="185"/>
    </row>
    <row r="365" spans="1:26" ht="16.5" thickBot="1">
      <c r="A365" s="188"/>
      <c r="B365" s="188"/>
      <c r="C365" s="188"/>
      <c r="D365" s="188"/>
      <c r="E365" s="188"/>
      <c r="F365" s="188"/>
      <c r="G365" s="185"/>
      <c r="H365" s="185"/>
      <c r="I365" s="185"/>
      <c r="J365" s="185"/>
      <c r="K365" s="185"/>
      <c r="L365" s="185"/>
      <c r="M365" s="185"/>
      <c r="N365" s="185"/>
      <c r="O365" s="185"/>
      <c r="P365" s="185"/>
      <c r="Q365" s="185"/>
      <c r="R365" s="185"/>
      <c r="S365" s="185"/>
      <c r="T365" s="185"/>
      <c r="U365" s="185"/>
      <c r="V365" s="185"/>
      <c r="W365" s="185"/>
      <c r="X365" s="185"/>
      <c r="Y365" s="185"/>
      <c r="Z365" s="185"/>
    </row>
    <row r="366" spans="1:26" ht="16.5" thickBot="1">
      <c r="A366" s="188"/>
      <c r="B366" s="188"/>
      <c r="C366" s="188"/>
      <c r="D366" s="188"/>
      <c r="E366" s="188"/>
      <c r="F366" s="188"/>
      <c r="G366" s="185"/>
      <c r="H366" s="185"/>
      <c r="I366" s="185"/>
      <c r="J366" s="185"/>
      <c r="K366" s="185"/>
      <c r="L366" s="185"/>
      <c r="M366" s="185"/>
      <c r="N366" s="185"/>
      <c r="O366" s="185"/>
      <c r="P366" s="185"/>
      <c r="Q366" s="185"/>
      <c r="R366" s="185"/>
      <c r="S366" s="185"/>
      <c r="T366" s="185"/>
      <c r="U366" s="185"/>
      <c r="V366" s="185"/>
      <c r="W366" s="185"/>
      <c r="X366" s="185"/>
      <c r="Y366" s="185"/>
      <c r="Z366" s="185"/>
    </row>
    <row r="367" spans="1:26" ht="16.5" thickBot="1">
      <c r="A367" s="188"/>
      <c r="B367" s="188"/>
      <c r="C367" s="188"/>
      <c r="D367" s="188"/>
      <c r="E367" s="188"/>
      <c r="F367" s="188"/>
      <c r="G367" s="185"/>
      <c r="H367" s="185"/>
      <c r="I367" s="185"/>
      <c r="J367" s="185"/>
      <c r="K367" s="185"/>
      <c r="L367" s="185"/>
      <c r="M367" s="185"/>
      <c r="N367" s="185"/>
      <c r="O367" s="185"/>
      <c r="P367" s="185"/>
      <c r="Q367" s="185"/>
      <c r="R367" s="185"/>
      <c r="S367" s="185"/>
      <c r="T367" s="185"/>
      <c r="U367" s="185"/>
      <c r="V367" s="185"/>
      <c r="W367" s="185"/>
      <c r="X367" s="185"/>
      <c r="Y367" s="185"/>
      <c r="Z367" s="185"/>
    </row>
    <row r="368" spans="1:26" ht="16.5" thickBot="1">
      <c r="A368" s="188"/>
      <c r="B368" s="188"/>
      <c r="C368" s="188"/>
      <c r="D368" s="188"/>
      <c r="E368" s="188"/>
      <c r="F368" s="188"/>
      <c r="G368" s="185"/>
      <c r="H368" s="185"/>
      <c r="I368" s="185"/>
      <c r="J368" s="185"/>
      <c r="K368" s="185"/>
      <c r="L368" s="185"/>
      <c r="M368" s="185"/>
      <c r="N368" s="185"/>
      <c r="O368" s="185"/>
      <c r="P368" s="185"/>
      <c r="Q368" s="185"/>
      <c r="R368" s="185"/>
      <c r="S368" s="185"/>
      <c r="T368" s="185"/>
      <c r="U368" s="185"/>
      <c r="V368" s="185"/>
      <c r="W368" s="185"/>
      <c r="X368" s="185"/>
      <c r="Y368" s="185"/>
      <c r="Z368" s="185"/>
    </row>
    <row r="369" spans="1:26" ht="16.5" thickBot="1">
      <c r="A369" s="188"/>
      <c r="B369" s="188"/>
      <c r="C369" s="188"/>
      <c r="D369" s="188"/>
      <c r="E369" s="188"/>
      <c r="F369" s="188"/>
      <c r="G369" s="185"/>
      <c r="H369" s="185"/>
      <c r="I369" s="185"/>
      <c r="J369" s="185"/>
      <c r="K369" s="185"/>
      <c r="L369" s="185"/>
      <c r="M369" s="185"/>
      <c r="N369" s="185"/>
      <c r="O369" s="185"/>
      <c r="P369" s="185"/>
      <c r="Q369" s="185"/>
      <c r="R369" s="185"/>
      <c r="S369" s="185"/>
      <c r="T369" s="185"/>
      <c r="U369" s="185"/>
      <c r="V369" s="185"/>
      <c r="W369" s="185"/>
      <c r="X369" s="185"/>
      <c r="Y369" s="185"/>
      <c r="Z369" s="185"/>
    </row>
    <row r="370" spans="1:26" ht="16.5" thickBot="1">
      <c r="A370" s="188"/>
      <c r="B370" s="188"/>
      <c r="C370" s="188"/>
      <c r="D370" s="188"/>
      <c r="E370" s="188"/>
      <c r="F370" s="188"/>
      <c r="G370" s="185"/>
      <c r="H370" s="185"/>
      <c r="I370" s="185"/>
      <c r="J370" s="185"/>
      <c r="K370" s="185"/>
      <c r="L370" s="185"/>
      <c r="M370" s="185"/>
      <c r="N370" s="185"/>
      <c r="O370" s="185"/>
      <c r="P370" s="185"/>
      <c r="Q370" s="185"/>
      <c r="R370" s="185"/>
      <c r="S370" s="185"/>
      <c r="T370" s="185"/>
      <c r="U370" s="185"/>
      <c r="V370" s="185"/>
      <c r="W370" s="185"/>
      <c r="X370" s="185"/>
      <c r="Y370" s="185"/>
      <c r="Z370" s="185"/>
    </row>
    <row r="371" spans="1:26" ht="16.5" thickBot="1">
      <c r="A371" s="188"/>
      <c r="B371" s="188"/>
      <c r="C371" s="188"/>
      <c r="D371" s="188"/>
      <c r="E371" s="188"/>
      <c r="F371" s="188"/>
      <c r="G371" s="185"/>
      <c r="H371" s="185"/>
      <c r="I371" s="185"/>
      <c r="J371" s="185"/>
      <c r="K371" s="185"/>
      <c r="L371" s="185"/>
      <c r="M371" s="185"/>
      <c r="N371" s="185"/>
      <c r="O371" s="185"/>
      <c r="P371" s="185"/>
      <c r="Q371" s="185"/>
      <c r="R371" s="185"/>
      <c r="S371" s="185"/>
      <c r="T371" s="185"/>
      <c r="U371" s="185"/>
      <c r="V371" s="185"/>
      <c r="W371" s="185"/>
      <c r="X371" s="185"/>
      <c r="Y371" s="185"/>
      <c r="Z371" s="185"/>
    </row>
    <row r="372" spans="1:26" ht="16.5" thickBot="1">
      <c r="A372" s="188"/>
      <c r="B372" s="188"/>
      <c r="C372" s="188"/>
      <c r="D372" s="188"/>
      <c r="E372" s="188"/>
      <c r="F372" s="188"/>
      <c r="G372" s="185"/>
      <c r="H372" s="185"/>
      <c r="I372" s="185"/>
      <c r="J372" s="185"/>
      <c r="K372" s="185"/>
      <c r="L372" s="185"/>
      <c r="M372" s="185"/>
      <c r="N372" s="185"/>
      <c r="O372" s="185"/>
      <c r="P372" s="185"/>
      <c r="Q372" s="185"/>
      <c r="R372" s="185"/>
      <c r="S372" s="185"/>
      <c r="T372" s="185"/>
      <c r="U372" s="185"/>
      <c r="V372" s="185"/>
      <c r="W372" s="185"/>
      <c r="X372" s="185"/>
      <c r="Y372" s="185"/>
      <c r="Z372" s="185"/>
    </row>
    <row r="373" spans="1:26" ht="16.5" thickBot="1">
      <c r="A373" s="188"/>
      <c r="B373" s="188"/>
      <c r="C373" s="188"/>
      <c r="D373" s="188"/>
      <c r="E373" s="188"/>
      <c r="F373" s="188"/>
      <c r="G373" s="185"/>
      <c r="H373" s="185"/>
      <c r="I373" s="185"/>
      <c r="J373" s="185"/>
      <c r="K373" s="185"/>
      <c r="L373" s="185"/>
      <c r="M373" s="185"/>
      <c r="N373" s="185"/>
      <c r="O373" s="185"/>
      <c r="P373" s="185"/>
      <c r="Q373" s="185"/>
      <c r="R373" s="185"/>
      <c r="S373" s="185"/>
      <c r="T373" s="185"/>
      <c r="U373" s="185"/>
      <c r="V373" s="185"/>
      <c r="W373" s="185"/>
      <c r="X373" s="185"/>
      <c r="Y373" s="185"/>
      <c r="Z373" s="185"/>
    </row>
    <row r="374" spans="1:26" ht="16.5" thickBot="1">
      <c r="A374" s="188"/>
      <c r="B374" s="188"/>
      <c r="C374" s="188"/>
      <c r="D374" s="188"/>
      <c r="E374" s="188"/>
      <c r="F374" s="188"/>
      <c r="G374" s="185"/>
      <c r="H374" s="185"/>
      <c r="I374" s="185"/>
      <c r="J374" s="185"/>
      <c r="K374" s="185"/>
      <c r="L374" s="185"/>
      <c r="M374" s="185"/>
      <c r="N374" s="185"/>
      <c r="O374" s="185"/>
      <c r="P374" s="185"/>
      <c r="Q374" s="185"/>
      <c r="R374" s="185"/>
      <c r="S374" s="185"/>
      <c r="T374" s="185"/>
      <c r="U374" s="185"/>
      <c r="V374" s="185"/>
      <c r="W374" s="185"/>
      <c r="X374" s="185"/>
      <c r="Y374" s="185"/>
      <c r="Z374" s="185"/>
    </row>
    <row r="375" spans="1:26" ht="16.5" thickBot="1">
      <c r="A375" s="188"/>
      <c r="B375" s="188"/>
      <c r="C375" s="188"/>
      <c r="D375" s="188"/>
      <c r="E375" s="188"/>
      <c r="F375" s="188"/>
      <c r="G375" s="185"/>
      <c r="H375" s="185"/>
      <c r="I375" s="185"/>
      <c r="J375" s="185"/>
      <c r="K375" s="185"/>
      <c r="L375" s="185"/>
      <c r="M375" s="185"/>
      <c r="N375" s="185"/>
      <c r="O375" s="185"/>
      <c r="P375" s="185"/>
      <c r="Q375" s="185"/>
      <c r="R375" s="185"/>
      <c r="S375" s="185"/>
      <c r="T375" s="185"/>
      <c r="U375" s="185"/>
      <c r="V375" s="185"/>
      <c r="W375" s="185"/>
      <c r="X375" s="185"/>
      <c r="Y375" s="185"/>
      <c r="Z375" s="185"/>
    </row>
    <row r="376" spans="1:26" ht="16.5" thickBot="1">
      <c r="A376" s="188"/>
      <c r="B376" s="188"/>
      <c r="C376" s="188"/>
      <c r="D376" s="188"/>
      <c r="E376" s="188"/>
      <c r="F376" s="188"/>
      <c r="G376" s="185"/>
      <c r="H376" s="185"/>
      <c r="I376" s="185"/>
      <c r="J376" s="185"/>
      <c r="K376" s="185"/>
      <c r="L376" s="185"/>
      <c r="M376" s="185"/>
      <c r="N376" s="185"/>
      <c r="O376" s="185"/>
      <c r="P376" s="185"/>
      <c r="Q376" s="185"/>
      <c r="R376" s="185"/>
      <c r="S376" s="185"/>
      <c r="T376" s="185"/>
      <c r="U376" s="185"/>
      <c r="V376" s="185"/>
      <c r="W376" s="185"/>
      <c r="X376" s="185"/>
      <c r="Y376" s="185"/>
      <c r="Z376" s="185"/>
    </row>
    <row r="377" spans="1:26" ht="16.5" thickBot="1">
      <c r="A377" s="188"/>
      <c r="B377" s="188"/>
      <c r="C377" s="188"/>
      <c r="D377" s="188"/>
      <c r="E377" s="188"/>
      <c r="F377" s="188"/>
      <c r="G377" s="185"/>
      <c r="H377" s="185"/>
      <c r="I377" s="185"/>
      <c r="J377" s="185"/>
      <c r="K377" s="185"/>
      <c r="L377" s="185"/>
      <c r="M377" s="185"/>
      <c r="N377" s="185"/>
      <c r="O377" s="185"/>
      <c r="P377" s="185"/>
      <c r="Q377" s="185"/>
      <c r="R377" s="185"/>
      <c r="S377" s="185"/>
      <c r="T377" s="185"/>
      <c r="U377" s="185"/>
      <c r="V377" s="185"/>
      <c r="W377" s="185"/>
      <c r="X377" s="185"/>
      <c r="Y377" s="185"/>
      <c r="Z377" s="185"/>
    </row>
    <row r="378" spans="1:26" ht="16.5" thickBot="1">
      <c r="A378" s="188"/>
      <c r="B378" s="188"/>
      <c r="C378" s="188"/>
      <c r="D378" s="188"/>
      <c r="E378" s="188"/>
      <c r="F378" s="188"/>
      <c r="G378" s="185"/>
      <c r="H378" s="185"/>
      <c r="I378" s="185"/>
      <c r="J378" s="185"/>
      <c r="K378" s="185"/>
      <c r="L378" s="185"/>
      <c r="M378" s="185"/>
      <c r="N378" s="185"/>
      <c r="O378" s="185"/>
      <c r="P378" s="185"/>
      <c r="Q378" s="185"/>
      <c r="R378" s="185"/>
      <c r="S378" s="185"/>
      <c r="T378" s="185"/>
      <c r="U378" s="185"/>
      <c r="V378" s="185"/>
      <c r="W378" s="185"/>
      <c r="X378" s="185"/>
      <c r="Y378" s="185"/>
      <c r="Z378" s="185"/>
    </row>
    <row r="379" spans="1:26" ht="16.5" thickBot="1">
      <c r="A379" s="188"/>
      <c r="B379" s="188"/>
      <c r="C379" s="188"/>
      <c r="D379" s="188"/>
      <c r="E379" s="188"/>
      <c r="F379" s="188"/>
      <c r="G379" s="185"/>
      <c r="H379" s="185"/>
      <c r="I379" s="185"/>
      <c r="J379" s="185"/>
      <c r="K379" s="185"/>
      <c r="L379" s="185"/>
      <c r="M379" s="185"/>
      <c r="N379" s="185"/>
      <c r="O379" s="185"/>
      <c r="P379" s="185"/>
      <c r="Q379" s="185"/>
      <c r="R379" s="185"/>
      <c r="S379" s="185"/>
      <c r="T379" s="185"/>
      <c r="U379" s="185"/>
      <c r="V379" s="185"/>
      <c r="W379" s="185"/>
      <c r="X379" s="185"/>
      <c r="Y379" s="185"/>
      <c r="Z379" s="185"/>
    </row>
    <row r="380" spans="1:26" ht="16.5" thickBot="1">
      <c r="A380" s="188"/>
      <c r="B380" s="188"/>
      <c r="C380" s="188"/>
      <c r="D380" s="188"/>
      <c r="E380" s="188"/>
      <c r="F380" s="188"/>
      <c r="G380" s="185"/>
      <c r="H380" s="185"/>
      <c r="I380" s="185"/>
      <c r="J380" s="185"/>
      <c r="K380" s="185"/>
      <c r="L380" s="185"/>
      <c r="M380" s="185"/>
      <c r="N380" s="185"/>
      <c r="O380" s="185"/>
      <c r="P380" s="185"/>
      <c r="Q380" s="185"/>
      <c r="R380" s="185"/>
      <c r="S380" s="185"/>
      <c r="T380" s="185"/>
      <c r="U380" s="185"/>
      <c r="V380" s="185"/>
      <c r="W380" s="185"/>
      <c r="X380" s="185"/>
      <c r="Y380" s="185"/>
      <c r="Z380" s="185"/>
    </row>
    <row r="381" spans="1:26" ht="16.5" thickBot="1">
      <c r="A381" s="188"/>
      <c r="B381" s="188"/>
      <c r="C381" s="188"/>
      <c r="D381" s="188"/>
      <c r="E381" s="188"/>
      <c r="F381" s="188"/>
      <c r="G381" s="185"/>
      <c r="H381" s="185"/>
      <c r="I381" s="185"/>
      <c r="J381" s="185"/>
      <c r="K381" s="185"/>
      <c r="L381" s="185"/>
      <c r="M381" s="185"/>
      <c r="N381" s="185"/>
      <c r="O381" s="185"/>
      <c r="P381" s="185"/>
      <c r="Q381" s="185"/>
      <c r="R381" s="185"/>
      <c r="S381" s="185"/>
      <c r="T381" s="185"/>
      <c r="U381" s="185"/>
      <c r="V381" s="185"/>
      <c r="W381" s="185"/>
      <c r="X381" s="185"/>
      <c r="Y381" s="185"/>
      <c r="Z381" s="185"/>
    </row>
    <row r="382" spans="1:26" ht="16.5" thickBot="1">
      <c r="A382" s="188"/>
      <c r="B382" s="188"/>
      <c r="C382" s="188"/>
      <c r="D382" s="188"/>
      <c r="E382" s="188"/>
      <c r="F382" s="188"/>
      <c r="G382" s="185"/>
      <c r="H382" s="185"/>
      <c r="I382" s="185"/>
      <c r="J382" s="185"/>
      <c r="K382" s="185"/>
      <c r="L382" s="185"/>
      <c r="M382" s="185"/>
      <c r="N382" s="185"/>
      <c r="O382" s="185"/>
      <c r="P382" s="185"/>
      <c r="Q382" s="185"/>
      <c r="R382" s="185"/>
      <c r="S382" s="185"/>
      <c r="T382" s="185"/>
      <c r="U382" s="185"/>
      <c r="V382" s="185"/>
      <c r="W382" s="185"/>
      <c r="X382" s="185"/>
      <c r="Y382" s="185"/>
      <c r="Z382" s="185"/>
    </row>
    <row r="383" spans="1:26" ht="16.5" thickBot="1">
      <c r="A383" s="188"/>
      <c r="B383" s="188"/>
      <c r="C383" s="188"/>
      <c r="D383" s="188"/>
      <c r="E383" s="188"/>
      <c r="F383" s="188"/>
      <c r="G383" s="185"/>
      <c r="H383" s="185"/>
      <c r="I383" s="185"/>
      <c r="J383" s="185"/>
      <c r="K383" s="185"/>
      <c r="L383" s="185"/>
      <c r="M383" s="185"/>
      <c r="N383" s="185"/>
      <c r="O383" s="185"/>
      <c r="P383" s="185"/>
      <c r="Q383" s="185"/>
      <c r="R383" s="185"/>
      <c r="S383" s="185"/>
      <c r="T383" s="185"/>
      <c r="U383" s="185"/>
      <c r="V383" s="185"/>
      <c r="W383" s="185"/>
      <c r="X383" s="185"/>
      <c r="Y383" s="185"/>
      <c r="Z383" s="185"/>
    </row>
    <row r="384" spans="1:26" ht="16.5" thickBot="1">
      <c r="A384" s="188"/>
      <c r="B384" s="188"/>
      <c r="C384" s="188"/>
      <c r="D384" s="188"/>
      <c r="E384" s="188"/>
      <c r="F384" s="188"/>
      <c r="G384" s="185"/>
      <c r="H384" s="185"/>
      <c r="I384" s="185"/>
      <c r="J384" s="185"/>
      <c r="K384" s="185"/>
      <c r="L384" s="185"/>
      <c r="M384" s="185"/>
      <c r="N384" s="185"/>
      <c r="O384" s="185"/>
      <c r="P384" s="185"/>
      <c r="Q384" s="185"/>
      <c r="R384" s="185"/>
      <c r="S384" s="185"/>
      <c r="T384" s="185"/>
      <c r="U384" s="185"/>
      <c r="V384" s="185"/>
      <c r="W384" s="185"/>
      <c r="X384" s="185"/>
      <c r="Y384" s="185"/>
      <c r="Z384" s="185"/>
    </row>
    <row r="385" spans="1:26" ht="16.5" thickBot="1">
      <c r="A385" s="188"/>
      <c r="B385" s="188"/>
      <c r="C385" s="188"/>
      <c r="D385" s="188"/>
      <c r="E385" s="188"/>
      <c r="F385" s="188"/>
      <c r="G385" s="185"/>
      <c r="H385" s="185"/>
      <c r="I385" s="185"/>
      <c r="J385" s="185"/>
      <c r="K385" s="185"/>
      <c r="L385" s="185"/>
      <c r="M385" s="185"/>
      <c r="N385" s="185"/>
      <c r="O385" s="185"/>
      <c r="P385" s="185"/>
      <c r="Q385" s="185"/>
      <c r="R385" s="185"/>
      <c r="S385" s="185"/>
      <c r="T385" s="185"/>
      <c r="U385" s="185"/>
      <c r="V385" s="185"/>
      <c r="W385" s="185"/>
      <c r="X385" s="185"/>
      <c r="Y385" s="185"/>
      <c r="Z385" s="185"/>
    </row>
    <row r="386" spans="1:26" ht="16.5" thickBot="1">
      <c r="A386" s="188"/>
      <c r="B386" s="188"/>
      <c r="C386" s="188"/>
      <c r="D386" s="188"/>
      <c r="E386" s="188"/>
      <c r="F386" s="188"/>
      <c r="G386" s="185"/>
      <c r="H386" s="185"/>
      <c r="I386" s="185"/>
      <c r="J386" s="185"/>
      <c r="K386" s="185"/>
      <c r="L386" s="185"/>
      <c r="M386" s="185"/>
      <c r="N386" s="185"/>
      <c r="O386" s="185"/>
      <c r="P386" s="185"/>
      <c r="Q386" s="185"/>
      <c r="R386" s="185"/>
      <c r="S386" s="185"/>
      <c r="T386" s="185"/>
      <c r="U386" s="185"/>
      <c r="V386" s="185"/>
      <c r="W386" s="185"/>
      <c r="X386" s="185"/>
      <c r="Y386" s="185"/>
      <c r="Z386" s="185"/>
    </row>
    <row r="387" spans="1:26" ht="16.5" thickBot="1">
      <c r="A387" s="188"/>
      <c r="B387" s="188"/>
      <c r="C387" s="188"/>
      <c r="D387" s="188"/>
      <c r="E387" s="188"/>
      <c r="F387" s="188"/>
      <c r="G387" s="185"/>
      <c r="H387" s="185"/>
      <c r="I387" s="185"/>
      <c r="J387" s="185"/>
      <c r="K387" s="185"/>
      <c r="L387" s="185"/>
      <c r="M387" s="185"/>
      <c r="N387" s="185"/>
      <c r="O387" s="185"/>
      <c r="P387" s="185"/>
      <c r="Q387" s="185"/>
      <c r="R387" s="185"/>
      <c r="S387" s="185"/>
      <c r="T387" s="185"/>
      <c r="U387" s="185"/>
      <c r="V387" s="185"/>
      <c r="W387" s="185"/>
      <c r="X387" s="185"/>
      <c r="Y387" s="185"/>
      <c r="Z387" s="185"/>
    </row>
    <row r="388" spans="1:26" ht="16.5" thickBot="1">
      <c r="A388" s="188"/>
      <c r="B388" s="188"/>
      <c r="C388" s="188"/>
      <c r="D388" s="188"/>
      <c r="E388" s="188"/>
      <c r="F388" s="188"/>
      <c r="G388" s="185"/>
      <c r="H388" s="185"/>
      <c r="I388" s="185"/>
      <c r="J388" s="185"/>
      <c r="K388" s="185"/>
      <c r="L388" s="185"/>
      <c r="M388" s="185"/>
      <c r="N388" s="185"/>
      <c r="O388" s="185"/>
      <c r="P388" s="185"/>
      <c r="Q388" s="185"/>
      <c r="R388" s="185"/>
      <c r="S388" s="185"/>
      <c r="T388" s="185"/>
      <c r="U388" s="185"/>
      <c r="V388" s="185"/>
      <c r="W388" s="185"/>
      <c r="X388" s="185"/>
      <c r="Y388" s="185"/>
      <c r="Z388" s="185"/>
    </row>
    <row r="389" spans="1:26" ht="16.5" thickBot="1">
      <c r="A389" s="188"/>
      <c r="B389" s="188"/>
      <c r="C389" s="188"/>
      <c r="D389" s="188"/>
      <c r="E389" s="188"/>
      <c r="F389" s="188"/>
      <c r="G389" s="185"/>
      <c r="H389" s="185"/>
      <c r="I389" s="185"/>
      <c r="J389" s="185"/>
      <c r="K389" s="185"/>
      <c r="L389" s="185"/>
      <c r="M389" s="185"/>
      <c r="N389" s="185"/>
      <c r="O389" s="185"/>
      <c r="P389" s="185"/>
      <c r="Q389" s="185"/>
      <c r="R389" s="185"/>
      <c r="S389" s="185"/>
      <c r="T389" s="185"/>
      <c r="U389" s="185"/>
      <c r="V389" s="185"/>
      <c r="W389" s="185"/>
      <c r="X389" s="185"/>
      <c r="Y389" s="185"/>
      <c r="Z389" s="185"/>
    </row>
    <row r="390" spans="1:26" ht="16.5" thickBot="1">
      <c r="A390" s="188"/>
      <c r="B390" s="188"/>
      <c r="C390" s="188"/>
      <c r="D390" s="188"/>
      <c r="E390" s="188"/>
      <c r="F390" s="188"/>
      <c r="G390" s="185"/>
      <c r="H390" s="185"/>
      <c r="I390" s="185"/>
      <c r="J390" s="185"/>
      <c r="K390" s="185"/>
      <c r="L390" s="185"/>
      <c r="M390" s="185"/>
      <c r="N390" s="185"/>
      <c r="O390" s="185"/>
      <c r="P390" s="185"/>
      <c r="Q390" s="185"/>
      <c r="R390" s="185"/>
      <c r="S390" s="185"/>
      <c r="T390" s="185"/>
      <c r="U390" s="185"/>
      <c r="V390" s="185"/>
      <c r="W390" s="185"/>
      <c r="X390" s="185"/>
      <c r="Y390" s="185"/>
      <c r="Z390" s="185"/>
    </row>
    <row r="391" spans="1:26" ht="16.5" thickBot="1">
      <c r="A391" s="188"/>
      <c r="B391" s="188"/>
      <c r="C391" s="188"/>
      <c r="D391" s="188"/>
      <c r="E391" s="188"/>
      <c r="F391" s="188"/>
      <c r="G391" s="185"/>
      <c r="H391" s="185"/>
      <c r="I391" s="185"/>
      <c r="J391" s="185"/>
      <c r="K391" s="185"/>
      <c r="L391" s="185"/>
      <c r="M391" s="185"/>
      <c r="N391" s="185"/>
      <c r="O391" s="185"/>
      <c r="P391" s="185"/>
      <c r="Q391" s="185"/>
      <c r="R391" s="185"/>
      <c r="S391" s="185"/>
      <c r="T391" s="185"/>
      <c r="U391" s="185"/>
      <c r="V391" s="185"/>
      <c r="W391" s="185"/>
      <c r="X391" s="185"/>
      <c r="Y391" s="185"/>
      <c r="Z391" s="185"/>
    </row>
    <row r="392" spans="1:26" ht="16.5" thickBot="1">
      <c r="A392" s="188"/>
      <c r="B392" s="188"/>
      <c r="C392" s="188"/>
      <c r="D392" s="188"/>
      <c r="E392" s="188"/>
      <c r="F392" s="188"/>
      <c r="G392" s="185"/>
      <c r="H392" s="185"/>
      <c r="I392" s="185"/>
      <c r="J392" s="185"/>
      <c r="K392" s="185"/>
      <c r="L392" s="185"/>
      <c r="M392" s="185"/>
      <c r="N392" s="185"/>
      <c r="O392" s="185"/>
      <c r="P392" s="185"/>
      <c r="Q392" s="185"/>
      <c r="R392" s="185"/>
      <c r="S392" s="185"/>
      <c r="T392" s="185"/>
      <c r="U392" s="185"/>
      <c r="V392" s="185"/>
      <c r="W392" s="185"/>
      <c r="X392" s="185"/>
      <c r="Y392" s="185"/>
      <c r="Z392" s="185"/>
    </row>
    <row r="393" spans="1:26" ht="16.5" thickBot="1">
      <c r="A393" s="188"/>
      <c r="B393" s="188"/>
      <c r="C393" s="188"/>
      <c r="D393" s="188"/>
      <c r="E393" s="188"/>
      <c r="F393" s="188"/>
      <c r="G393" s="185"/>
      <c r="H393" s="185"/>
      <c r="I393" s="185"/>
      <c r="J393" s="185"/>
      <c r="K393" s="185"/>
      <c r="L393" s="185"/>
      <c r="M393" s="185"/>
      <c r="N393" s="185"/>
      <c r="O393" s="185"/>
      <c r="P393" s="185"/>
      <c r="Q393" s="185"/>
      <c r="R393" s="185"/>
      <c r="S393" s="185"/>
      <c r="T393" s="185"/>
      <c r="U393" s="185"/>
      <c r="V393" s="185"/>
      <c r="W393" s="185"/>
      <c r="X393" s="185"/>
      <c r="Y393" s="185"/>
      <c r="Z393" s="185"/>
    </row>
    <row r="394" spans="1:26" ht="16.5" thickBot="1">
      <c r="A394" s="188"/>
      <c r="B394" s="188"/>
      <c r="C394" s="188"/>
      <c r="D394" s="188"/>
      <c r="E394" s="188"/>
      <c r="F394" s="188"/>
      <c r="G394" s="185"/>
      <c r="H394" s="185"/>
      <c r="I394" s="185"/>
      <c r="J394" s="185"/>
      <c r="K394" s="185"/>
      <c r="L394" s="185"/>
      <c r="M394" s="185"/>
      <c r="N394" s="185"/>
      <c r="O394" s="185"/>
      <c r="P394" s="185"/>
      <c r="Q394" s="185"/>
      <c r="R394" s="185"/>
      <c r="S394" s="185"/>
      <c r="T394" s="185"/>
      <c r="U394" s="185"/>
      <c r="V394" s="185"/>
      <c r="W394" s="185"/>
      <c r="X394" s="185"/>
      <c r="Y394" s="185"/>
      <c r="Z394" s="185"/>
    </row>
    <row r="395" spans="1:26" ht="16.5" thickBot="1">
      <c r="A395" s="188"/>
      <c r="B395" s="188"/>
      <c r="C395" s="188"/>
      <c r="D395" s="188"/>
      <c r="E395" s="188"/>
      <c r="F395" s="188"/>
      <c r="G395" s="185"/>
      <c r="H395" s="185"/>
      <c r="I395" s="185"/>
      <c r="J395" s="185"/>
      <c r="K395" s="185"/>
      <c r="L395" s="185"/>
      <c r="M395" s="185"/>
      <c r="N395" s="185"/>
      <c r="O395" s="185"/>
      <c r="P395" s="185"/>
      <c r="Q395" s="185"/>
      <c r="R395" s="185"/>
      <c r="S395" s="185"/>
      <c r="T395" s="185"/>
      <c r="U395" s="185"/>
      <c r="V395" s="185"/>
      <c r="W395" s="185"/>
      <c r="X395" s="185"/>
      <c r="Y395" s="185"/>
      <c r="Z395" s="185"/>
    </row>
    <row r="396" spans="1:26" ht="16.5" thickBot="1">
      <c r="A396" s="188"/>
      <c r="B396" s="188"/>
      <c r="C396" s="188"/>
      <c r="D396" s="188"/>
      <c r="E396" s="188"/>
      <c r="F396" s="188"/>
      <c r="G396" s="185"/>
      <c r="H396" s="185"/>
      <c r="I396" s="185"/>
      <c r="J396" s="185"/>
      <c r="K396" s="185"/>
      <c r="L396" s="185"/>
      <c r="M396" s="185"/>
      <c r="N396" s="185"/>
      <c r="O396" s="185"/>
      <c r="P396" s="185"/>
      <c r="Q396" s="185"/>
      <c r="R396" s="185"/>
      <c r="S396" s="185"/>
      <c r="T396" s="185"/>
      <c r="U396" s="185"/>
      <c r="V396" s="185"/>
      <c r="W396" s="185"/>
      <c r="X396" s="185"/>
      <c r="Y396" s="185"/>
      <c r="Z396" s="185"/>
    </row>
    <row r="397" spans="1:26" ht="16.5" thickBot="1">
      <c r="A397" s="188"/>
      <c r="B397" s="188"/>
      <c r="C397" s="188"/>
      <c r="D397" s="188"/>
      <c r="E397" s="188"/>
      <c r="F397" s="188"/>
      <c r="G397" s="185"/>
      <c r="H397" s="185"/>
      <c r="I397" s="185"/>
      <c r="J397" s="185"/>
      <c r="K397" s="185"/>
      <c r="L397" s="185"/>
      <c r="M397" s="185"/>
      <c r="N397" s="185"/>
      <c r="O397" s="185"/>
      <c r="P397" s="185"/>
      <c r="Q397" s="185"/>
      <c r="R397" s="185"/>
      <c r="S397" s="185"/>
      <c r="T397" s="185"/>
      <c r="U397" s="185"/>
      <c r="V397" s="185"/>
      <c r="W397" s="185"/>
      <c r="X397" s="185"/>
      <c r="Y397" s="185"/>
      <c r="Z397" s="185"/>
    </row>
    <row r="398" spans="1:26" ht="16.5" thickBot="1">
      <c r="A398" s="188"/>
      <c r="B398" s="188"/>
      <c r="C398" s="188"/>
      <c r="D398" s="188"/>
      <c r="E398" s="188"/>
      <c r="F398" s="188"/>
      <c r="G398" s="185"/>
      <c r="H398" s="185"/>
      <c r="I398" s="185"/>
      <c r="J398" s="185"/>
      <c r="K398" s="185"/>
      <c r="L398" s="185"/>
      <c r="M398" s="185"/>
      <c r="N398" s="185"/>
      <c r="O398" s="185"/>
      <c r="P398" s="185"/>
      <c r="Q398" s="185"/>
      <c r="R398" s="185"/>
      <c r="S398" s="185"/>
      <c r="T398" s="185"/>
      <c r="U398" s="185"/>
      <c r="V398" s="185"/>
      <c r="W398" s="185"/>
      <c r="X398" s="185"/>
      <c r="Y398" s="185"/>
      <c r="Z398" s="185"/>
    </row>
    <row r="399" spans="1:26" ht="16.5" thickBot="1">
      <c r="A399" s="188"/>
      <c r="B399" s="188"/>
      <c r="C399" s="188"/>
      <c r="D399" s="188"/>
      <c r="E399" s="188"/>
      <c r="F399" s="188"/>
      <c r="G399" s="185"/>
      <c r="H399" s="185"/>
      <c r="I399" s="185"/>
      <c r="J399" s="185"/>
      <c r="K399" s="185"/>
      <c r="L399" s="185"/>
      <c r="M399" s="185"/>
      <c r="N399" s="185"/>
      <c r="O399" s="185"/>
      <c r="P399" s="185"/>
      <c r="Q399" s="185"/>
      <c r="R399" s="185"/>
      <c r="S399" s="185"/>
      <c r="T399" s="185"/>
      <c r="U399" s="185"/>
      <c r="V399" s="185"/>
      <c r="W399" s="185"/>
      <c r="X399" s="185"/>
      <c r="Y399" s="185"/>
      <c r="Z399" s="185"/>
    </row>
    <row r="400" spans="1:26" ht="16.5" thickBot="1">
      <c r="A400" s="188"/>
      <c r="B400" s="188"/>
      <c r="C400" s="188"/>
      <c r="D400" s="188"/>
      <c r="E400" s="188"/>
      <c r="F400" s="188"/>
      <c r="G400" s="185"/>
      <c r="H400" s="185"/>
      <c r="I400" s="185"/>
      <c r="J400" s="185"/>
      <c r="K400" s="185"/>
      <c r="L400" s="185"/>
      <c r="M400" s="185"/>
      <c r="N400" s="185"/>
      <c r="O400" s="185"/>
      <c r="P400" s="185"/>
      <c r="Q400" s="185"/>
      <c r="R400" s="185"/>
      <c r="S400" s="185"/>
      <c r="T400" s="185"/>
      <c r="U400" s="185"/>
      <c r="V400" s="185"/>
      <c r="W400" s="185"/>
      <c r="X400" s="185"/>
      <c r="Y400" s="185"/>
      <c r="Z400" s="185"/>
    </row>
    <row r="401" spans="1:26" ht="16.5" thickBot="1">
      <c r="A401" s="188"/>
      <c r="B401" s="188"/>
      <c r="C401" s="188"/>
      <c r="D401" s="188"/>
      <c r="E401" s="188"/>
      <c r="F401" s="188"/>
      <c r="G401" s="185"/>
      <c r="H401" s="185"/>
      <c r="I401" s="185"/>
      <c r="J401" s="185"/>
      <c r="K401" s="185"/>
      <c r="L401" s="185"/>
      <c r="M401" s="185"/>
      <c r="N401" s="185"/>
      <c r="O401" s="185"/>
      <c r="P401" s="185"/>
      <c r="Q401" s="185"/>
      <c r="R401" s="185"/>
      <c r="S401" s="185"/>
      <c r="T401" s="185"/>
      <c r="U401" s="185"/>
      <c r="V401" s="185"/>
      <c r="W401" s="185"/>
      <c r="X401" s="185"/>
      <c r="Y401" s="185"/>
      <c r="Z401" s="185"/>
    </row>
    <row r="402" spans="1:26" ht="16.5" thickBot="1">
      <c r="A402" s="188"/>
      <c r="B402" s="188"/>
      <c r="C402" s="188"/>
      <c r="D402" s="188"/>
      <c r="E402" s="188"/>
      <c r="F402" s="188"/>
      <c r="G402" s="185"/>
      <c r="H402" s="185"/>
      <c r="I402" s="185"/>
      <c r="J402" s="185"/>
      <c r="K402" s="185"/>
      <c r="L402" s="185"/>
      <c r="M402" s="185"/>
      <c r="N402" s="185"/>
      <c r="O402" s="185"/>
      <c r="P402" s="185"/>
      <c r="Q402" s="185"/>
      <c r="R402" s="185"/>
      <c r="S402" s="185"/>
      <c r="T402" s="185"/>
      <c r="U402" s="185"/>
      <c r="V402" s="185"/>
      <c r="W402" s="185"/>
      <c r="X402" s="185"/>
      <c r="Y402" s="185"/>
      <c r="Z402" s="185"/>
    </row>
    <row r="403" spans="1:26" ht="16.5" thickBot="1">
      <c r="A403" s="188"/>
      <c r="B403" s="188"/>
      <c r="C403" s="188"/>
      <c r="D403" s="188"/>
      <c r="E403" s="188"/>
      <c r="F403" s="188"/>
      <c r="G403" s="185"/>
      <c r="H403" s="185"/>
      <c r="I403" s="185"/>
      <c r="J403" s="185"/>
      <c r="K403" s="185"/>
      <c r="L403" s="185"/>
      <c r="M403" s="185"/>
      <c r="N403" s="185"/>
      <c r="O403" s="185"/>
      <c r="P403" s="185"/>
      <c r="Q403" s="185"/>
      <c r="R403" s="185"/>
      <c r="S403" s="185"/>
      <c r="T403" s="185"/>
      <c r="U403" s="185"/>
      <c r="V403" s="185"/>
      <c r="W403" s="185"/>
      <c r="X403" s="185"/>
      <c r="Y403" s="185"/>
      <c r="Z403" s="185"/>
    </row>
    <row r="404" spans="1:26" ht="16.5" thickBot="1">
      <c r="A404" s="188"/>
      <c r="B404" s="188"/>
      <c r="C404" s="188"/>
      <c r="D404" s="188"/>
      <c r="E404" s="188"/>
      <c r="F404" s="188"/>
      <c r="G404" s="185"/>
      <c r="H404" s="185"/>
      <c r="I404" s="185"/>
      <c r="J404" s="185"/>
      <c r="K404" s="185"/>
      <c r="L404" s="185"/>
      <c r="M404" s="185"/>
      <c r="N404" s="185"/>
      <c r="O404" s="185"/>
      <c r="P404" s="185"/>
      <c r="Q404" s="185"/>
      <c r="R404" s="185"/>
      <c r="S404" s="185"/>
      <c r="T404" s="185"/>
      <c r="U404" s="185"/>
      <c r="V404" s="185"/>
      <c r="W404" s="185"/>
      <c r="X404" s="185"/>
      <c r="Y404" s="185"/>
      <c r="Z404" s="185"/>
    </row>
    <row r="405" spans="1:26" ht="16.5" thickBot="1">
      <c r="A405" s="188"/>
      <c r="B405" s="188"/>
      <c r="C405" s="188"/>
      <c r="D405" s="188"/>
      <c r="E405" s="188"/>
      <c r="F405" s="188"/>
      <c r="G405" s="185"/>
      <c r="H405" s="185"/>
      <c r="I405" s="185"/>
      <c r="J405" s="185"/>
      <c r="K405" s="185"/>
      <c r="L405" s="185"/>
      <c r="M405" s="185"/>
      <c r="N405" s="185"/>
      <c r="O405" s="185"/>
      <c r="P405" s="185"/>
      <c r="Q405" s="185"/>
      <c r="R405" s="185"/>
      <c r="S405" s="185"/>
      <c r="T405" s="185"/>
      <c r="U405" s="185"/>
      <c r="V405" s="185"/>
      <c r="W405" s="185"/>
      <c r="X405" s="185"/>
      <c r="Y405" s="185"/>
      <c r="Z405" s="185"/>
    </row>
    <row r="406" spans="1:26" ht="16.5" thickBot="1">
      <c r="A406" s="188"/>
      <c r="B406" s="188"/>
      <c r="C406" s="188"/>
      <c r="D406" s="188"/>
      <c r="E406" s="188"/>
      <c r="F406" s="188"/>
      <c r="G406" s="185"/>
      <c r="H406" s="185"/>
      <c r="I406" s="185"/>
      <c r="J406" s="185"/>
      <c r="K406" s="185"/>
      <c r="L406" s="185"/>
      <c r="M406" s="185"/>
      <c r="N406" s="185"/>
      <c r="O406" s="185"/>
      <c r="P406" s="185"/>
      <c r="Q406" s="185"/>
      <c r="R406" s="185"/>
      <c r="S406" s="185"/>
      <c r="T406" s="185"/>
      <c r="U406" s="185"/>
      <c r="V406" s="185"/>
      <c r="W406" s="185"/>
      <c r="X406" s="185"/>
      <c r="Y406" s="185"/>
      <c r="Z406" s="185"/>
    </row>
    <row r="407" spans="1:26" ht="16.5" thickBot="1">
      <c r="A407" s="188"/>
      <c r="B407" s="188"/>
      <c r="C407" s="188"/>
      <c r="D407" s="188"/>
      <c r="E407" s="188"/>
      <c r="F407" s="188"/>
      <c r="G407" s="185"/>
      <c r="H407" s="185"/>
      <c r="I407" s="185"/>
      <c r="J407" s="185"/>
      <c r="K407" s="185"/>
      <c r="L407" s="185"/>
      <c r="M407" s="185"/>
      <c r="N407" s="185"/>
      <c r="O407" s="185"/>
      <c r="P407" s="185"/>
      <c r="Q407" s="185"/>
      <c r="R407" s="185"/>
      <c r="S407" s="185"/>
      <c r="T407" s="185"/>
      <c r="U407" s="185"/>
      <c r="V407" s="185"/>
      <c r="W407" s="185"/>
      <c r="X407" s="185"/>
      <c r="Y407" s="185"/>
      <c r="Z407" s="185"/>
    </row>
    <row r="408" spans="1:26" ht="16.5" thickBot="1">
      <c r="A408" s="188"/>
      <c r="B408" s="188"/>
      <c r="C408" s="188"/>
      <c r="D408" s="188"/>
      <c r="E408" s="188"/>
      <c r="F408" s="188"/>
      <c r="G408" s="185"/>
      <c r="H408" s="185"/>
      <c r="I408" s="185"/>
      <c r="J408" s="185"/>
      <c r="K408" s="185"/>
      <c r="L408" s="185"/>
      <c r="M408" s="185"/>
      <c r="N408" s="185"/>
      <c r="O408" s="185"/>
      <c r="P408" s="185"/>
      <c r="Q408" s="185"/>
      <c r="R408" s="185"/>
      <c r="S408" s="185"/>
      <c r="T408" s="185"/>
      <c r="U408" s="185"/>
      <c r="V408" s="185"/>
      <c r="W408" s="185"/>
      <c r="X408" s="185"/>
      <c r="Y408" s="185"/>
      <c r="Z408" s="185"/>
    </row>
    <row r="409" spans="1:26" ht="16.5" thickBot="1">
      <c r="A409" s="188"/>
      <c r="B409" s="188"/>
      <c r="C409" s="188"/>
      <c r="D409" s="188"/>
      <c r="E409" s="188"/>
      <c r="F409" s="188"/>
      <c r="G409" s="185"/>
      <c r="H409" s="185"/>
      <c r="I409" s="185"/>
      <c r="J409" s="185"/>
      <c r="K409" s="185"/>
      <c r="L409" s="185"/>
      <c r="M409" s="185"/>
      <c r="N409" s="185"/>
      <c r="O409" s="185"/>
      <c r="P409" s="185"/>
      <c r="Q409" s="185"/>
      <c r="R409" s="185"/>
      <c r="S409" s="185"/>
      <c r="T409" s="185"/>
      <c r="U409" s="185"/>
      <c r="V409" s="185"/>
      <c r="W409" s="185"/>
      <c r="X409" s="185"/>
      <c r="Y409" s="185"/>
      <c r="Z409" s="185"/>
    </row>
    <row r="410" spans="1:26" ht="16.5" thickBot="1">
      <c r="A410" s="188"/>
      <c r="B410" s="188"/>
      <c r="C410" s="188"/>
      <c r="D410" s="188"/>
      <c r="E410" s="188"/>
      <c r="F410" s="188"/>
      <c r="G410" s="185"/>
      <c r="H410" s="185"/>
      <c r="I410" s="185"/>
      <c r="J410" s="185"/>
      <c r="K410" s="185"/>
      <c r="L410" s="185"/>
      <c r="M410" s="185"/>
      <c r="N410" s="185"/>
      <c r="O410" s="185"/>
      <c r="P410" s="185"/>
      <c r="Q410" s="185"/>
      <c r="R410" s="185"/>
      <c r="S410" s="185"/>
      <c r="T410" s="185"/>
      <c r="U410" s="185"/>
      <c r="V410" s="185"/>
      <c r="W410" s="185"/>
      <c r="X410" s="185"/>
      <c r="Y410" s="185"/>
      <c r="Z410" s="185"/>
    </row>
    <row r="411" spans="1:26" ht="16.5" thickBot="1">
      <c r="A411" s="188"/>
      <c r="B411" s="188"/>
      <c r="C411" s="188"/>
      <c r="D411" s="188"/>
      <c r="E411" s="188"/>
      <c r="F411" s="188"/>
      <c r="G411" s="185"/>
      <c r="H411" s="185"/>
      <c r="I411" s="185"/>
      <c r="J411" s="185"/>
      <c r="K411" s="185"/>
      <c r="L411" s="185"/>
      <c r="M411" s="185"/>
      <c r="N411" s="185"/>
      <c r="O411" s="185"/>
      <c r="P411" s="185"/>
      <c r="Q411" s="185"/>
      <c r="R411" s="185"/>
      <c r="S411" s="185"/>
      <c r="T411" s="185"/>
      <c r="U411" s="185"/>
      <c r="V411" s="185"/>
      <c r="W411" s="185"/>
      <c r="X411" s="185"/>
      <c r="Y411" s="185"/>
      <c r="Z411" s="185"/>
    </row>
    <row r="412" spans="1:26" ht="16.5" thickBot="1">
      <c r="A412" s="188"/>
      <c r="B412" s="188"/>
      <c r="C412" s="188"/>
      <c r="D412" s="188"/>
      <c r="E412" s="188"/>
      <c r="F412" s="188"/>
      <c r="G412" s="185"/>
      <c r="H412" s="185"/>
      <c r="I412" s="185"/>
      <c r="J412" s="185"/>
      <c r="K412" s="185"/>
      <c r="L412" s="185"/>
      <c r="M412" s="185"/>
      <c r="N412" s="185"/>
      <c r="O412" s="185"/>
      <c r="P412" s="185"/>
      <c r="Q412" s="185"/>
      <c r="R412" s="185"/>
      <c r="S412" s="185"/>
      <c r="T412" s="185"/>
      <c r="U412" s="185"/>
      <c r="V412" s="185"/>
      <c r="W412" s="185"/>
      <c r="X412" s="185"/>
      <c r="Y412" s="185"/>
      <c r="Z412" s="185"/>
    </row>
    <row r="413" spans="1:26" ht="16.5" thickBot="1">
      <c r="A413" s="188"/>
      <c r="B413" s="188"/>
      <c r="C413" s="188"/>
      <c r="D413" s="188"/>
      <c r="E413" s="188"/>
      <c r="F413" s="188"/>
      <c r="G413" s="185"/>
      <c r="H413" s="185"/>
      <c r="I413" s="185"/>
      <c r="J413" s="185"/>
      <c r="K413" s="185"/>
      <c r="L413" s="185"/>
      <c r="M413" s="185"/>
      <c r="N413" s="185"/>
      <c r="O413" s="185"/>
      <c r="P413" s="185"/>
      <c r="Q413" s="185"/>
      <c r="R413" s="185"/>
      <c r="S413" s="185"/>
      <c r="T413" s="185"/>
      <c r="U413" s="185"/>
      <c r="V413" s="185"/>
      <c r="W413" s="185"/>
      <c r="X413" s="185"/>
      <c r="Y413" s="185"/>
      <c r="Z413" s="185"/>
    </row>
    <row r="414" spans="1:26" ht="16.5" thickBot="1">
      <c r="A414" s="188"/>
      <c r="B414" s="188"/>
      <c r="C414" s="188"/>
      <c r="D414" s="188"/>
      <c r="E414" s="188"/>
      <c r="F414" s="188"/>
      <c r="G414" s="185"/>
      <c r="H414" s="185"/>
      <c r="I414" s="185"/>
      <c r="J414" s="185"/>
      <c r="K414" s="185"/>
      <c r="L414" s="185"/>
      <c r="M414" s="185"/>
      <c r="N414" s="185"/>
      <c r="O414" s="185"/>
      <c r="P414" s="185"/>
      <c r="Q414" s="185"/>
      <c r="R414" s="185"/>
      <c r="S414" s="185"/>
      <c r="T414" s="185"/>
      <c r="U414" s="185"/>
      <c r="V414" s="185"/>
      <c r="W414" s="185"/>
      <c r="X414" s="185"/>
      <c r="Y414" s="185"/>
      <c r="Z414" s="185"/>
    </row>
    <row r="415" spans="1:26" ht="16.5" thickBot="1">
      <c r="A415" s="188"/>
      <c r="B415" s="188"/>
      <c r="C415" s="188"/>
      <c r="D415" s="188"/>
      <c r="E415" s="188"/>
      <c r="F415" s="188"/>
      <c r="G415" s="185"/>
      <c r="H415" s="185"/>
      <c r="I415" s="185"/>
      <c r="J415" s="185"/>
      <c r="K415" s="185"/>
      <c r="L415" s="185"/>
      <c r="M415" s="185"/>
      <c r="N415" s="185"/>
      <c r="O415" s="185"/>
      <c r="P415" s="185"/>
      <c r="Q415" s="185"/>
      <c r="R415" s="185"/>
      <c r="S415" s="185"/>
      <c r="T415" s="185"/>
      <c r="U415" s="185"/>
      <c r="V415" s="185"/>
      <c r="W415" s="185"/>
      <c r="X415" s="185"/>
      <c r="Y415" s="185"/>
      <c r="Z415" s="185"/>
    </row>
    <row r="416" spans="1:26" ht="16.5" thickBot="1">
      <c r="A416" s="188"/>
      <c r="B416" s="188"/>
      <c r="C416" s="188"/>
      <c r="D416" s="188"/>
      <c r="E416" s="188"/>
      <c r="F416" s="188"/>
      <c r="G416" s="185"/>
      <c r="H416" s="185"/>
      <c r="I416" s="185"/>
      <c r="J416" s="185"/>
      <c r="K416" s="185"/>
      <c r="L416" s="185"/>
      <c r="M416" s="185"/>
      <c r="N416" s="185"/>
      <c r="O416" s="185"/>
      <c r="P416" s="185"/>
      <c r="Q416" s="185"/>
      <c r="R416" s="185"/>
      <c r="S416" s="185"/>
      <c r="T416" s="185"/>
      <c r="U416" s="185"/>
      <c r="V416" s="185"/>
      <c r="W416" s="185"/>
      <c r="X416" s="185"/>
      <c r="Y416" s="185"/>
      <c r="Z416" s="185"/>
    </row>
    <row r="417" spans="1:26" ht="16.5" thickBot="1">
      <c r="A417" s="188"/>
      <c r="B417" s="188"/>
      <c r="C417" s="188"/>
      <c r="D417" s="188"/>
      <c r="E417" s="188"/>
      <c r="F417" s="188"/>
      <c r="G417" s="185"/>
      <c r="H417" s="185"/>
      <c r="I417" s="185"/>
      <c r="J417" s="185"/>
      <c r="K417" s="185"/>
      <c r="L417" s="185"/>
      <c r="M417" s="185"/>
      <c r="N417" s="185"/>
      <c r="O417" s="185"/>
      <c r="P417" s="185"/>
      <c r="Q417" s="185"/>
      <c r="R417" s="185"/>
      <c r="S417" s="185"/>
      <c r="T417" s="185"/>
      <c r="U417" s="185"/>
      <c r="V417" s="185"/>
      <c r="W417" s="185"/>
      <c r="X417" s="185"/>
      <c r="Y417" s="185"/>
      <c r="Z417" s="185"/>
    </row>
    <row r="418" spans="1:26" ht="16.5" thickBot="1">
      <c r="A418" s="188"/>
      <c r="B418" s="188"/>
      <c r="C418" s="188"/>
      <c r="D418" s="188"/>
      <c r="E418" s="188"/>
      <c r="F418" s="188"/>
      <c r="G418" s="185"/>
      <c r="H418" s="185"/>
      <c r="I418" s="185"/>
      <c r="J418" s="185"/>
      <c r="K418" s="185"/>
      <c r="L418" s="185"/>
      <c r="M418" s="185"/>
      <c r="N418" s="185"/>
      <c r="O418" s="185"/>
      <c r="P418" s="185"/>
      <c r="Q418" s="185"/>
      <c r="R418" s="185"/>
      <c r="S418" s="185"/>
      <c r="T418" s="185"/>
      <c r="U418" s="185"/>
      <c r="V418" s="185"/>
      <c r="W418" s="185"/>
      <c r="X418" s="185"/>
      <c r="Y418" s="185"/>
      <c r="Z418" s="185"/>
    </row>
    <row r="419" spans="1:26" ht="16.5" thickBot="1">
      <c r="A419" s="188"/>
      <c r="B419" s="188"/>
      <c r="C419" s="188"/>
      <c r="D419" s="188"/>
      <c r="E419" s="188"/>
      <c r="F419" s="188"/>
      <c r="G419" s="185"/>
      <c r="H419" s="185"/>
      <c r="I419" s="185"/>
      <c r="J419" s="185"/>
      <c r="K419" s="185"/>
      <c r="L419" s="185"/>
      <c r="M419" s="185"/>
      <c r="N419" s="185"/>
      <c r="O419" s="185"/>
      <c r="P419" s="185"/>
      <c r="Q419" s="185"/>
      <c r="R419" s="185"/>
      <c r="S419" s="185"/>
      <c r="T419" s="185"/>
      <c r="U419" s="185"/>
      <c r="V419" s="185"/>
      <c r="W419" s="185"/>
      <c r="X419" s="185"/>
      <c r="Y419" s="185"/>
      <c r="Z419" s="185"/>
    </row>
    <row r="420" spans="1:26" ht="16.5" thickBot="1">
      <c r="A420" s="188"/>
      <c r="B420" s="188"/>
      <c r="C420" s="188"/>
      <c r="D420" s="188"/>
      <c r="E420" s="188"/>
      <c r="F420" s="188"/>
      <c r="G420" s="185"/>
      <c r="H420" s="185"/>
      <c r="I420" s="185"/>
      <c r="J420" s="185"/>
      <c r="K420" s="185"/>
      <c r="L420" s="185"/>
      <c r="M420" s="185"/>
      <c r="N420" s="185"/>
      <c r="O420" s="185"/>
      <c r="P420" s="185"/>
      <c r="Q420" s="185"/>
      <c r="R420" s="185"/>
      <c r="S420" s="185"/>
      <c r="T420" s="185"/>
      <c r="U420" s="185"/>
      <c r="V420" s="185"/>
      <c r="W420" s="185"/>
      <c r="X420" s="185"/>
      <c r="Y420" s="185"/>
      <c r="Z420" s="185"/>
    </row>
    <row r="421" spans="1:26" ht="16.5" thickBot="1">
      <c r="A421" s="188"/>
      <c r="B421" s="188"/>
      <c r="C421" s="188"/>
      <c r="D421" s="188"/>
      <c r="E421" s="188"/>
      <c r="F421" s="188"/>
      <c r="G421" s="185"/>
      <c r="H421" s="185"/>
      <c r="I421" s="185"/>
      <c r="J421" s="185"/>
      <c r="K421" s="185"/>
      <c r="L421" s="185"/>
      <c r="M421" s="185"/>
      <c r="N421" s="185"/>
      <c r="O421" s="185"/>
      <c r="P421" s="185"/>
      <c r="Q421" s="185"/>
      <c r="R421" s="185"/>
      <c r="S421" s="185"/>
      <c r="T421" s="185"/>
      <c r="U421" s="185"/>
      <c r="V421" s="185"/>
      <c r="W421" s="185"/>
      <c r="X421" s="185"/>
      <c r="Y421" s="185"/>
      <c r="Z421" s="185"/>
    </row>
    <row r="422" spans="1:26" ht="16.5" thickBot="1">
      <c r="A422" s="188"/>
      <c r="B422" s="188"/>
      <c r="C422" s="188"/>
      <c r="D422" s="188"/>
      <c r="E422" s="188"/>
      <c r="F422" s="188"/>
      <c r="G422" s="185"/>
      <c r="H422" s="185"/>
      <c r="I422" s="185"/>
      <c r="J422" s="185"/>
      <c r="K422" s="185"/>
      <c r="L422" s="185"/>
      <c r="M422" s="185"/>
      <c r="N422" s="185"/>
      <c r="O422" s="185"/>
      <c r="P422" s="185"/>
      <c r="Q422" s="185"/>
      <c r="R422" s="185"/>
      <c r="S422" s="185"/>
      <c r="T422" s="185"/>
      <c r="U422" s="185"/>
      <c r="V422" s="185"/>
      <c r="W422" s="185"/>
      <c r="X422" s="185"/>
      <c r="Y422" s="185"/>
      <c r="Z422" s="185"/>
    </row>
    <row r="423" spans="1:26" ht="16.5" thickBot="1">
      <c r="A423" s="188"/>
      <c r="B423" s="188"/>
      <c r="C423" s="188"/>
      <c r="D423" s="188"/>
      <c r="E423" s="188"/>
      <c r="F423" s="188"/>
      <c r="G423" s="185"/>
      <c r="H423" s="185"/>
      <c r="I423" s="185"/>
      <c r="J423" s="185"/>
      <c r="K423" s="185"/>
      <c r="L423" s="185"/>
      <c r="M423" s="185"/>
      <c r="N423" s="185"/>
      <c r="O423" s="185"/>
      <c r="P423" s="185"/>
      <c r="Q423" s="185"/>
      <c r="R423" s="185"/>
      <c r="S423" s="185"/>
      <c r="T423" s="185"/>
      <c r="U423" s="185"/>
      <c r="V423" s="185"/>
      <c r="W423" s="185"/>
      <c r="X423" s="185"/>
      <c r="Y423" s="185"/>
      <c r="Z423" s="185"/>
    </row>
    <row r="424" spans="1:26" ht="16.5" thickBot="1">
      <c r="A424" s="188"/>
      <c r="B424" s="188"/>
      <c r="C424" s="188"/>
      <c r="D424" s="188"/>
      <c r="E424" s="188"/>
      <c r="F424" s="188"/>
      <c r="G424" s="185"/>
      <c r="H424" s="185"/>
      <c r="I424" s="185"/>
      <c r="J424" s="185"/>
      <c r="K424" s="185"/>
      <c r="L424" s="185"/>
      <c r="M424" s="185"/>
      <c r="N424" s="185"/>
      <c r="O424" s="185"/>
      <c r="P424" s="185"/>
      <c r="Q424" s="185"/>
      <c r="R424" s="185"/>
      <c r="S424" s="185"/>
      <c r="T424" s="185"/>
      <c r="U424" s="185"/>
      <c r="V424" s="185"/>
      <c r="W424" s="185"/>
      <c r="X424" s="185"/>
      <c r="Y424" s="185"/>
      <c r="Z424" s="185"/>
    </row>
    <row r="425" spans="1:26" ht="16.5" thickBot="1">
      <c r="A425" s="188"/>
      <c r="B425" s="188"/>
      <c r="C425" s="188"/>
      <c r="D425" s="188"/>
      <c r="E425" s="188"/>
      <c r="F425" s="188"/>
      <c r="G425" s="185"/>
      <c r="H425" s="185"/>
      <c r="I425" s="185"/>
      <c r="J425" s="185"/>
      <c r="K425" s="185"/>
      <c r="L425" s="185"/>
      <c r="M425" s="185"/>
      <c r="N425" s="185"/>
      <c r="O425" s="185"/>
      <c r="P425" s="185"/>
      <c r="Q425" s="185"/>
      <c r="R425" s="185"/>
      <c r="S425" s="185"/>
      <c r="T425" s="185"/>
      <c r="U425" s="185"/>
      <c r="V425" s="185"/>
      <c r="W425" s="185"/>
      <c r="X425" s="185"/>
      <c r="Y425" s="185"/>
      <c r="Z425" s="185"/>
    </row>
    <row r="426" spans="1:26" ht="16.5" thickBot="1">
      <c r="A426" s="188"/>
      <c r="B426" s="188"/>
      <c r="C426" s="188"/>
      <c r="D426" s="188"/>
      <c r="E426" s="188"/>
      <c r="F426" s="188"/>
      <c r="G426" s="185"/>
      <c r="H426" s="185"/>
      <c r="I426" s="185"/>
      <c r="J426" s="185"/>
      <c r="K426" s="185"/>
      <c r="L426" s="185"/>
      <c r="M426" s="185"/>
      <c r="N426" s="185"/>
      <c r="O426" s="185"/>
      <c r="P426" s="185"/>
      <c r="Q426" s="185"/>
      <c r="R426" s="185"/>
      <c r="S426" s="185"/>
      <c r="T426" s="185"/>
      <c r="U426" s="185"/>
      <c r="V426" s="185"/>
      <c r="W426" s="185"/>
      <c r="X426" s="185"/>
      <c r="Y426" s="185"/>
      <c r="Z426" s="185"/>
    </row>
    <row r="427" spans="1:26" ht="16.5" thickBot="1">
      <c r="A427" s="188"/>
      <c r="B427" s="188"/>
      <c r="C427" s="188"/>
      <c r="D427" s="188"/>
      <c r="E427" s="188"/>
      <c r="F427" s="188"/>
      <c r="G427" s="185"/>
      <c r="H427" s="185"/>
      <c r="I427" s="185"/>
      <c r="J427" s="185"/>
      <c r="K427" s="185"/>
      <c r="L427" s="185"/>
      <c r="M427" s="185"/>
      <c r="N427" s="185"/>
      <c r="O427" s="185"/>
      <c r="P427" s="185"/>
      <c r="Q427" s="185"/>
      <c r="R427" s="185"/>
      <c r="S427" s="185"/>
      <c r="T427" s="185"/>
      <c r="U427" s="185"/>
      <c r="V427" s="185"/>
      <c r="W427" s="185"/>
      <c r="X427" s="185"/>
      <c r="Y427" s="185"/>
      <c r="Z427" s="185"/>
    </row>
    <row r="428" spans="1:26" ht="16.5" thickBot="1">
      <c r="A428" s="188"/>
      <c r="B428" s="188"/>
      <c r="C428" s="188"/>
      <c r="D428" s="188"/>
      <c r="E428" s="188"/>
      <c r="F428" s="188"/>
      <c r="G428" s="185"/>
      <c r="H428" s="185"/>
      <c r="I428" s="185"/>
      <c r="J428" s="185"/>
      <c r="K428" s="185"/>
      <c r="L428" s="185"/>
      <c r="M428" s="185"/>
      <c r="N428" s="185"/>
      <c r="O428" s="185"/>
      <c r="P428" s="185"/>
      <c r="Q428" s="185"/>
      <c r="R428" s="185"/>
      <c r="S428" s="185"/>
      <c r="T428" s="185"/>
      <c r="U428" s="185"/>
      <c r="V428" s="185"/>
      <c r="W428" s="185"/>
      <c r="X428" s="185"/>
      <c r="Y428" s="185"/>
      <c r="Z428" s="185"/>
    </row>
    <row r="429" spans="1:26" ht="16.5" thickBot="1">
      <c r="A429" s="188"/>
      <c r="B429" s="188"/>
      <c r="C429" s="188"/>
      <c r="D429" s="188"/>
      <c r="E429" s="188"/>
      <c r="F429" s="188"/>
      <c r="G429" s="185"/>
      <c r="H429" s="185"/>
      <c r="I429" s="185"/>
      <c r="J429" s="185"/>
      <c r="K429" s="185"/>
      <c r="L429" s="185"/>
      <c r="M429" s="185"/>
      <c r="N429" s="185"/>
      <c r="O429" s="185"/>
      <c r="P429" s="185"/>
      <c r="Q429" s="185"/>
      <c r="R429" s="185"/>
      <c r="S429" s="185"/>
      <c r="T429" s="185"/>
      <c r="U429" s="185"/>
      <c r="V429" s="185"/>
      <c r="W429" s="185"/>
      <c r="X429" s="185"/>
      <c r="Y429" s="185"/>
      <c r="Z429" s="185"/>
    </row>
    <row r="430" spans="1:26" ht="16.5" thickBot="1">
      <c r="A430" s="188"/>
      <c r="B430" s="188"/>
      <c r="C430" s="188"/>
      <c r="D430" s="188"/>
      <c r="E430" s="188"/>
      <c r="F430" s="188"/>
      <c r="G430" s="185"/>
      <c r="H430" s="185"/>
      <c r="I430" s="185"/>
      <c r="J430" s="185"/>
      <c r="K430" s="185"/>
      <c r="L430" s="185"/>
      <c r="M430" s="185"/>
      <c r="N430" s="185"/>
      <c r="O430" s="185"/>
      <c r="P430" s="185"/>
      <c r="Q430" s="185"/>
      <c r="R430" s="185"/>
      <c r="S430" s="185"/>
      <c r="T430" s="185"/>
      <c r="U430" s="185"/>
      <c r="V430" s="185"/>
      <c r="W430" s="185"/>
      <c r="X430" s="185"/>
      <c r="Y430" s="185"/>
      <c r="Z430" s="185"/>
    </row>
    <row r="431" spans="1:26" ht="16.5" thickBot="1">
      <c r="A431" s="188"/>
      <c r="B431" s="188"/>
      <c r="C431" s="188"/>
      <c r="D431" s="188"/>
      <c r="E431" s="188"/>
      <c r="F431" s="188"/>
      <c r="G431" s="185"/>
      <c r="H431" s="185"/>
      <c r="I431" s="185"/>
      <c r="J431" s="185"/>
      <c r="K431" s="185"/>
      <c r="L431" s="185"/>
      <c r="M431" s="185"/>
      <c r="N431" s="185"/>
      <c r="O431" s="185"/>
      <c r="P431" s="185"/>
      <c r="Q431" s="185"/>
      <c r="R431" s="185"/>
      <c r="S431" s="185"/>
      <c r="T431" s="185"/>
      <c r="U431" s="185"/>
      <c r="V431" s="185"/>
      <c r="W431" s="185"/>
      <c r="X431" s="185"/>
      <c r="Y431" s="185"/>
      <c r="Z431" s="185"/>
    </row>
    <row r="432" spans="1:26" ht="16.5" thickBot="1">
      <c r="A432" s="188"/>
      <c r="B432" s="188"/>
      <c r="C432" s="188"/>
      <c r="D432" s="188"/>
      <c r="E432" s="188"/>
      <c r="F432" s="188"/>
      <c r="G432" s="185"/>
      <c r="H432" s="185"/>
      <c r="I432" s="185"/>
      <c r="J432" s="185"/>
      <c r="K432" s="185"/>
      <c r="L432" s="185"/>
      <c r="M432" s="185"/>
      <c r="N432" s="185"/>
      <c r="O432" s="185"/>
      <c r="P432" s="185"/>
      <c r="Q432" s="185"/>
      <c r="R432" s="185"/>
      <c r="S432" s="185"/>
      <c r="T432" s="185"/>
      <c r="U432" s="185"/>
      <c r="V432" s="185"/>
      <c r="W432" s="185"/>
      <c r="X432" s="185"/>
      <c r="Y432" s="185"/>
      <c r="Z432" s="185"/>
    </row>
    <row r="433" spans="1:26" ht="16.5" thickBot="1">
      <c r="A433" s="188"/>
      <c r="B433" s="188"/>
      <c r="C433" s="188"/>
      <c r="D433" s="188"/>
      <c r="E433" s="188"/>
      <c r="F433" s="188"/>
      <c r="G433" s="185"/>
      <c r="H433" s="185"/>
      <c r="I433" s="185"/>
      <c r="J433" s="185"/>
      <c r="K433" s="185"/>
      <c r="L433" s="185"/>
      <c r="M433" s="185"/>
      <c r="N433" s="185"/>
      <c r="O433" s="185"/>
      <c r="P433" s="185"/>
      <c r="Q433" s="185"/>
      <c r="R433" s="185"/>
      <c r="S433" s="185"/>
      <c r="T433" s="185"/>
      <c r="U433" s="185"/>
      <c r="V433" s="185"/>
      <c r="W433" s="185"/>
      <c r="X433" s="185"/>
      <c r="Y433" s="185"/>
      <c r="Z433" s="185"/>
    </row>
    <row r="434" spans="1:26" ht="16.5" thickBot="1">
      <c r="A434" s="188"/>
      <c r="B434" s="188"/>
      <c r="C434" s="188"/>
      <c r="D434" s="188"/>
      <c r="E434" s="188"/>
      <c r="F434" s="188"/>
      <c r="G434" s="185"/>
      <c r="H434" s="185"/>
      <c r="I434" s="185"/>
      <c r="J434" s="185"/>
      <c r="K434" s="185"/>
      <c r="L434" s="185"/>
      <c r="M434" s="185"/>
      <c r="N434" s="185"/>
      <c r="O434" s="185"/>
      <c r="P434" s="185"/>
      <c r="Q434" s="185"/>
      <c r="R434" s="185"/>
      <c r="S434" s="185"/>
      <c r="T434" s="185"/>
      <c r="U434" s="185"/>
      <c r="V434" s="185"/>
      <c r="W434" s="185"/>
      <c r="X434" s="185"/>
      <c r="Y434" s="185"/>
      <c r="Z434" s="185"/>
    </row>
    <row r="435" spans="1:26" ht="16.5" thickBot="1">
      <c r="A435" s="188"/>
      <c r="B435" s="188"/>
      <c r="C435" s="188"/>
      <c r="D435" s="188"/>
      <c r="E435" s="188"/>
      <c r="F435" s="188"/>
      <c r="G435" s="185"/>
      <c r="H435" s="185"/>
      <c r="I435" s="185"/>
      <c r="J435" s="185"/>
      <c r="K435" s="185"/>
      <c r="L435" s="185"/>
      <c r="M435" s="185"/>
      <c r="N435" s="185"/>
      <c r="O435" s="185"/>
      <c r="P435" s="185"/>
      <c r="Q435" s="185"/>
      <c r="R435" s="185"/>
      <c r="S435" s="185"/>
      <c r="T435" s="185"/>
      <c r="U435" s="185"/>
      <c r="V435" s="185"/>
      <c r="W435" s="185"/>
      <c r="X435" s="185"/>
      <c r="Y435" s="185"/>
      <c r="Z435" s="185"/>
    </row>
    <row r="436" spans="1:26" ht="16.5" thickBot="1">
      <c r="A436" s="188"/>
      <c r="B436" s="188"/>
      <c r="C436" s="188"/>
      <c r="D436" s="188"/>
      <c r="E436" s="188"/>
      <c r="F436" s="188"/>
      <c r="G436" s="185"/>
      <c r="H436" s="185"/>
      <c r="I436" s="185"/>
      <c r="J436" s="185"/>
      <c r="K436" s="185"/>
      <c r="L436" s="185"/>
      <c r="M436" s="185"/>
      <c r="N436" s="185"/>
      <c r="O436" s="185"/>
      <c r="P436" s="185"/>
      <c r="Q436" s="185"/>
      <c r="R436" s="185"/>
      <c r="S436" s="185"/>
      <c r="T436" s="185"/>
      <c r="U436" s="185"/>
      <c r="V436" s="185"/>
      <c r="W436" s="185"/>
      <c r="X436" s="185"/>
      <c r="Y436" s="185"/>
      <c r="Z436" s="185"/>
    </row>
    <row r="437" spans="1:26" ht="16.5" thickBot="1">
      <c r="A437" s="188"/>
      <c r="B437" s="188"/>
      <c r="C437" s="188"/>
      <c r="D437" s="188"/>
      <c r="E437" s="188"/>
      <c r="F437" s="188"/>
      <c r="G437" s="185"/>
      <c r="H437" s="185"/>
      <c r="I437" s="185"/>
      <c r="J437" s="185"/>
      <c r="K437" s="185"/>
      <c r="L437" s="185"/>
      <c r="M437" s="185"/>
      <c r="N437" s="185"/>
      <c r="O437" s="185"/>
      <c r="P437" s="185"/>
      <c r="Q437" s="185"/>
      <c r="R437" s="185"/>
      <c r="S437" s="185"/>
      <c r="T437" s="185"/>
      <c r="U437" s="185"/>
      <c r="V437" s="185"/>
      <c r="W437" s="185"/>
      <c r="X437" s="185"/>
      <c r="Y437" s="185"/>
      <c r="Z437" s="185"/>
    </row>
    <row r="438" spans="1:26" ht="16.5" thickBot="1">
      <c r="A438" s="188"/>
      <c r="B438" s="188"/>
      <c r="C438" s="188"/>
      <c r="D438" s="188"/>
      <c r="E438" s="188"/>
      <c r="F438" s="188"/>
      <c r="G438" s="185"/>
      <c r="H438" s="185"/>
      <c r="I438" s="185"/>
      <c r="J438" s="185"/>
      <c r="K438" s="185"/>
      <c r="L438" s="185"/>
      <c r="M438" s="185"/>
      <c r="N438" s="185"/>
      <c r="O438" s="185"/>
      <c r="P438" s="185"/>
      <c r="Q438" s="185"/>
      <c r="R438" s="185"/>
      <c r="S438" s="185"/>
      <c r="T438" s="185"/>
      <c r="U438" s="185"/>
      <c r="V438" s="185"/>
      <c r="W438" s="185"/>
      <c r="X438" s="185"/>
      <c r="Y438" s="185"/>
      <c r="Z438" s="185"/>
    </row>
    <row r="439" spans="1:26" ht="16.5" thickBot="1">
      <c r="A439" s="188"/>
      <c r="B439" s="188"/>
      <c r="C439" s="188"/>
      <c r="D439" s="188"/>
      <c r="E439" s="188"/>
      <c r="F439" s="188"/>
      <c r="G439" s="185"/>
      <c r="H439" s="185"/>
      <c r="I439" s="185"/>
      <c r="J439" s="185"/>
      <c r="K439" s="185"/>
      <c r="L439" s="185"/>
      <c r="M439" s="185"/>
      <c r="N439" s="185"/>
      <c r="O439" s="185"/>
      <c r="P439" s="185"/>
      <c r="Q439" s="185"/>
      <c r="R439" s="185"/>
      <c r="S439" s="185"/>
      <c r="T439" s="185"/>
      <c r="U439" s="185"/>
      <c r="V439" s="185"/>
      <c r="W439" s="185"/>
      <c r="X439" s="185"/>
      <c r="Y439" s="185"/>
      <c r="Z439" s="185"/>
    </row>
    <row r="440" spans="1:26" ht="16.5" thickBot="1">
      <c r="A440" s="188"/>
      <c r="B440" s="188"/>
      <c r="C440" s="188"/>
      <c r="D440" s="188"/>
      <c r="E440" s="188"/>
      <c r="F440" s="188"/>
      <c r="G440" s="185"/>
      <c r="H440" s="185"/>
      <c r="I440" s="185"/>
      <c r="J440" s="185"/>
      <c r="K440" s="185"/>
      <c r="L440" s="185"/>
      <c r="M440" s="185"/>
      <c r="N440" s="185"/>
      <c r="O440" s="185"/>
      <c r="P440" s="185"/>
      <c r="Q440" s="185"/>
      <c r="R440" s="185"/>
      <c r="S440" s="185"/>
      <c r="T440" s="185"/>
      <c r="U440" s="185"/>
      <c r="V440" s="185"/>
      <c r="W440" s="185"/>
      <c r="X440" s="185"/>
      <c r="Y440" s="185"/>
      <c r="Z440" s="185"/>
    </row>
    <row r="441" spans="1:26" ht="16.5" thickBot="1">
      <c r="A441" s="188"/>
      <c r="B441" s="188"/>
      <c r="C441" s="188"/>
      <c r="D441" s="188"/>
      <c r="E441" s="188"/>
      <c r="F441" s="188"/>
      <c r="G441" s="185"/>
      <c r="H441" s="185"/>
      <c r="I441" s="185"/>
      <c r="J441" s="185"/>
      <c r="K441" s="185"/>
      <c r="L441" s="185"/>
      <c r="M441" s="185"/>
      <c r="N441" s="185"/>
      <c r="O441" s="185"/>
      <c r="P441" s="185"/>
      <c r="Q441" s="185"/>
      <c r="R441" s="185"/>
      <c r="S441" s="185"/>
      <c r="T441" s="185"/>
      <c r="U441" s="185"/>
      <c r="V441" s="185"/>
      <c r="W441" s="185"/>
      <c r="X441" s="185"/>
      <c r="Y441" s="185"/>
      <c r="Z441" s="185"/>
    </row>
    <row r="442" spans="1:26" ht="16.5" thickBot="1">
      <c r="A442" s="188"/>
      <c r="B442" s="188"/>
      <c r="C442" s="188"/>
      <c r="D442" s="188"/>
      <c r="E442" s="188"/>
      <c r="F442" s="188"/>
      <c r="G442" s="185"/>
      <c r="H442" s="185"/>
      <c r="I442" s="185"/>
      <c r="J442" s="185"/>
      <c r="K442" s="185"/>
      <c r="L442" s="185"/>
      <c r="M442" s="185"/>
      <c r="N442" s="185"/>
      <c r="O442" s="185"/>
      <c r="P442" s="185"/>
      <c r="Q442" s="185"/>
      <c r="R442" s="185"/>
      <c r="S442" s="185"/>
      <c r="T442" s="185"/>
      <c r="U442" s="185"/>
      <c r="V442" s="185"/>
      <c r="W442" s="185"/>
      <c r="X442" s="185"/>
      <c r="Y442" s="185"/>
      <c r="Z442" s="185"/>
    </row>
    <row r="443" spans="1:26" ht="16.5" thickBot="1">
      <c r="A443" s="188"/>
      <c r="B443" s="188"/>
      <c r="C443" s="188"/>
      <c r="D443" s="188"/>
      <c r="E443" s="188"/>
      <c r="F443" s="188"/>
      <c r="G443" s="185"/>
      <c r="H443" s="185"/>
      <c r="I443" s="185"/>
      <c r="J443" s="185"/>
      <c r="K443" s="185"/>
      <c r="L443" s="185"/>
      <c r="M443" s="185"/>
      <c r="N443" s="185"/>
      <c r="O443" s="185"/>
      <c r="P443" s="185"/>
      <c r="Q443" s="185"/>
      <c r="R443" s="185"/>
      <c r="S443" s="185"/>
      <c r="T443" s="185"/>
      <c r="U443" s="185"/>
      <c r="V443" s="185"/>
      <c r="W443" s="185"/>
      <c r="X443" s="185"/>
      <c r="Y443" s="185"/>
      <c r="Z443" s="185"/>
    </row>
    <row r="444" spans="1:26" ht="16.5" thickBot="1">
      <c r="A444" s="188"/>
      <c r="B444" s="188"/>
      <c r="C444" s="188"/>
      <c r="D444" s="188"/>
      <c r="E444" s="188"/>
      <c r="F444" s="188"/>
      <c r="G444" s="185"/>
      <c r="H444" s="185"/>
      <c r="I444" s="185"/>
      <c r="J444" s="185"/>
      <c r="K444" s="185"/>
      <c r="L444" s="185"/>
      <c r="M444" s="185"/>
      <c r="N444" s="185"/>
      <c r="O444" s="185"/>
      <c r="P444" s="185"/>
      <c r="Q444" s="185"/>
      <c r="R444" s="185"/>
      <c r="S444" s="185"/>
      <c r="T444" s="185"/>
      <c r="U444" s="185"/>
      <c r="V444" s="185"/>
      <c r="W444" s="185"/>
      <c r="X444" s="185"/>
      <c r="Y444" s="185"/>
      <c r="Z444" s="185"/>
    </row>
    <row r="445" spans="1:26" ht="16.5" thickBot="1">
      <c r="A445" s="188"/>
      <c r="B445" s="188"/>
      <c r="C445" s="188"/>
      <c r="D445" s="188"/>
      <c r="E445" s="188"/>
      <c r="F445" s="188"/>
      <c r="G445" s="185"/>
      <c r="H445" s="185"/>
      <c r="I445" s="185"/>
      <c r="J445" s="185"/>
      <c r="K445" s="185"/>
      <c r="L445" s="185"/>
      <c r="M445" s="185"/>
      <c r="N445" s="185"/>
      <c r="O445" s="185"/>
      <c r="P445" s="185"/>
      <c r="Q445" s="185"/>
      <c r="R445" s="185"/>
      <c r="S445" s="185"/>
      <c r="T445" s="185"/>
      <c r="U445" s="185"/>
      <c r="V445" s="185"/>
      <c r="W445" s="185"/>
      <c r="X445" s="185"/>
      <c r="Y445" s="185"/>
      <c r="Z445" s="185"/>
    </row>
    <row r="446" spans="1:26" ht="16.5" thickBot="1">
      <c r="A446" s="188"/>
      <c r="B446" s="188"/>
      <c r="C446" s="188"/>
      <c r="D446" s="188"/>
      <c r="E446" s="188"/>
      <c r="F446" s="188"/>
      <c r="G446" s="185"/>
      <c r="H446" s="185"/>
      <c r="I446" s="185"/>
      <c r="J446" s="185"/>
      <c r="K446" s="185"/>
      <c r="L446" s="185"/>
      <c r="M446" s="185"/>
      <c r="N446" s="185"/>
      <c r="O446" s="185"/>
      <c r="P446" s="185"/>
      <c r="Q446" s="185"/>
      <c r="R446" s="185"/>
      <c r="S446" s="185"/>
      <c r="T446" s="185"/>
      <c r="U446" s="185"/>
      <c r="V446" s="185"/>
      <c r="W446" s="185"/>
      <c r="X446" s="185"/>
      <c r="Y446" s="185"/>
      <c r="Z446" s="185"/>
    </row>
    <row r="447" spans="1:26" ht="16.5" thickBot="1">
      <c r="A447" s="188"/>
      <c r="B447" s="188"/>
      <c r="C447" s="188"/>
      <c r="D447" s="188"/>
      <c r="E447" s="188"/>
      <c r="F447" s="188"/>
      <c r="G447" s="185"/>
      <c r="H447" s="185"/>
      <c r="I447" s="185"/>
      <c r="J447" s="185"/>
      <c r="K447" s="185"/>
      <c r="L447" s="185"/>
      <c r="M447" s="185"/>
      <c r="N447" s="185"/>
      <c r="O447" s="185"/>
      <c r="P447" s="185"/>
      <c r="Q447" s="185"/>
      <c r="R447" s="185"/>
      <c r="S447" s="185"/>
      <c r="T447" s="185"/>
      <c r="U447" s="185"/>
      <c r="V447" s="185"/>
      <c r="W447" s="185"/>
      <c r="X447" s="185"/>
      <c r="Y447" s="185"/>
      <c r="Z447" s="185"/>
    </row>
    <row r="448" spans="1:26" ht="16.5" thickBot="1">
      <c r="A448" s="188"/>
      <c r="B448" s="188"/>
      <c r="C448" s="188"/>
      <c r="D448" s="188"/>
      <c r="E448" s="188"/>
      <c r="F448" s="188"/>
      <c r="G448" s="185"/>
      <c r="H448" s="185"/>
      <c r="I448" s="185"/>
      <c r="J448" s="185"/>
      <c r="K448" s="185"/>
      <c r="L448" s="185"/>
      <c r="M448" s="185"/>
      <c r="N448" s="185"/>
      <c r="O448" s="185"/>
      <c r="P448" s="185"/>
      <c r="Q448" s="185"/>
      <c r="R448" s="185"/>
      <c r="S448" s="185"/>
      <c r="T448" s="185"/>
      <c r="U448" s="185"/>
      <c r="V448" s="185"/>
      <c r="W448" s="185"/>
      <c r="X448" s="185"/>
      <c r="Y448" s="185"/>
      <c r="Z448" s="185"/>
    </row>
    <row r="449" spans="1:26" ht="16.5" thickBot="1">
      <c r="A449" s="188"/>
      <c r="B449" s="188"/>
      <c r="C449" s="188"/>
      <c r="D449" s="188"/>
      <c r="E449" s="188"/>
      <c r="F449" s="188"/>
      <c r="G449" s="185"/>
      <c r="H449" s="185"/>
      <c r="I449" s="185"/>
      <c r="J449" s="185"/>
      <c r="K449" s="185"/>
      <c r="L449" s="185"/>
      <c r="M449" s="185"/>
      <c r="N449" s="185"/>
      <c r="O449" s="185"/>
      <c r="P449" s="185"/>
      <c r="Q449" s="185"/>
      <c r="R449" s="185"/>
      <c r="S449" s="185"/>
      <c r="T449" s="185"/>
      <c r="U449" s="185"/>
      <c r="V449" s="185"/>
      <c r="W449" s="185"/>
      <c r="X449" s="185"/>
      <c r="Y449" s="185"/>
      <c r="Z449" s="185"/>
    </row>
    <row r="450" spans="1:26" ht="16.5" thickBot="1">
      <c r="A450" s="188"/>
      <c r="B450" s="188"/>
      <c r="C450" s="188"/>
      <c r="D450" s="188"/>
      <c r="E450" s="188"/>
      <c r="F450" s="188"/>
      <c r="G450" s="185"/>
      <c r="H450" s="185"/>
      <c r="I450" s="185"/>
      <c r="J450" s="185"/>
      <c r="K450" s="185"/>
      <c r="L450" s="185"/>
      <c r="M450" s="185"/>
      <c r="N450" s="185"/>
      <c r="O450" s="185"/>
      <c r="P450" s="185"/>
      <c r="Q450" s="185"/>
      <c r="R450" s="185"/>
      <c r="S450" s="185"/>
      <c r="T450" s="185"/>
      <c r="U450" s="185"/>
      <c r="V450" s="185"/>
      <c r="W450" s="185"/>
      <c r="X450" s="185"/>
      <c r="Y450" s="185"/>
      <c r="Z450" s="185"/>
    </row>
    <row r="451" spans="1:26" ht="16.5" thickBot="1">
      <c r="A451" s="188"/>
      <c r="B451" s="188"/>
      <c r="C451" s="188"/>
      <c r="D451" s="188"/>
      <c r="E451" s="188"/>
      <c r="F451" s="188"/>
      <c r="G451" s="185"/>
      <c r="H451" s="185"/>
      <c r="I451" s="185"/>
      <c r="J451" s="185"/>
      <c r="K451" s="185"/>
      <c r="L451" s="185"/>
      <c r="M451" s="185"/>
      <c r="N451" s="185"/>
      <c r="O451" s="185"/>
      <c r="P451" s="185"/>
      <c r="Q451" s="185"/>
      <c r="R451" s="185"/>
      <c r="S451" s="185"/>
      <c r="T451" s="185"/>
      <c r="U451" s="185"/>
      <c r="V451" s="185"/>
      <c r="W451" s="185"/>
      <c r="X451" s="185"/>
      <c r="Y451" s="185"/>
      <c r="Z451" s="185"/>
    </row>
    <row r="452" spans="1:26" ht="16.5" thickBot="1">
      <c r="A452" s="188"/>
      <c r="B452" s="188"/>
      <c r="C452" s="188"/>
      <c r="D452" s="188"/>
      <c r="E452" s="188"/>
      <c r="F452" s="188"/>
      <c r="G452" s="185"/>
      <c r="H452" s="185"/>
      <c r="I452" s="185"/>
      <c r="J452" s="185"/>
      <c r="K452" s="185"/>
      <c r="L452" s="185"/>
      <c r="M452" s="185"/>
      <c r="N452" s="185"/>
      <c r="O452" s="185"/>
      <c r="P452" s="185"/>
      <c r="Q452" s="185"/>
      <c r="R452" s="185"/>
      <c r="S452" s="185"/>
      <c r="T452" s="185"/>
      <c r="U452" s="185"/>
      <c r="V452" s="185"/>
      <c r="W452" s="185"/>
      <c r="X452" s="185"/>
      <c r="Y452" s="185"/>
      <c r="Z452" s="185"/>
    </row>
    <row r="453" spans="1:26" ht="16.5" thickBot="1">
      <c r="A453" s="188"/>
      <c r="B453" s="188"/>
      <c r="C453" s="188"/>
      <c r="D453" s="188"/>
      <c r="E453" s="188"/>
      <c r="F453" s="188"/>
      <c r="G453" s="185"/>
      <c r="H453" s="185"/>
      <c r="I453" s="185"/>
      <c r="J453" s="185"/>
      <c r="K453" s="185"/>
      <c r="L453" s="185"/>
      <c r="M453" s="185"/>
      <c r="N453" s="185"/>
      <c r="O453" s="185"/>
      <c r="P453" s="185"/>
      <c r="Q453" s="185"/>
      <c r="R453" s="185"/>
      <c r="S453" s="185"/>
      <c r="T453" s="185"/>
      <c r="U453" s="185"/>
      <c r="V453" s="185"/>
      <c r="W453" s="185"/>
      <c r="X453" s="185"/>
      <c r="Y453" s="185"/>
      <c r="Z453" s="185"/>
    </row>
    <row r="454" spans="1:26" ht="16.5" thickBot="1">
      <c r="A454" s="188"/>
      <c r="B454" s="188"/>
      <c r="C454" s="188"/>
      <c r="D454" s="188"/>
      <c r="E454" s="188"/>
      <c r="F454" s="188"/>
      <c r="G454" s="185"/>
      <c r="H454" s="185"/>
      <c r="I454" s="185"/>
      <c r="J454" s="185"/>
      <c r="K454" s="185"/>
      <c r="L454" s="185"/>
      <c r="M454" s="185"/>
      <c r="N454" s="185"/>
      <c r="O454" s="185"/>
      <c r="P454" s="185"/>
      <c r="Q454" s="185"/>
      <c r="R454" s="185"/>
      <c r="S454" s="185"/>
      <c r="T454" s="185"/>
      <c r="U454" s="185"/>
      <c r="V454" s="185"/>
      <c r="W454" s="185"/>
      <c r="X454" s="185"/>
      <c r="Y454" s="185"/>
      <c r="Z454" s="185"/>
    </row>
    <row r="455" spans="1:26" ht="16.5" thickBot="1">
      <c r="A455" s="188"/>
      <c r="B455" s="188"/>
      <c r="C455" s="188"/>
      <c r="D455" s="188"/>
      <c r="E455" s="188"/>
      <c r="F455" s="188"/>
      <c r="G455" s="185"/>
      <c r="H455" s="185"/>
      <c r="I455" s="185"/>
      <c r="J455" s="185"/>
      <c r="K455" s="185"/>
      <c r="L455" s="185"/>
      <c r="M455" s="185"/>
      <c r="N455" s="185"/>
      <c r="O455" s="185"/>
      <c r="P455" s="185"/>
      <c r="Q455" s="185"/>
      <c r="R455" s="185"/>
      <c r="S455" s="185"/>
      <c r="T455" s="185"/>
      <c r="U455" s="185"/>
      <c r="V455" s="185"/>
      <c r="W455" s="185"/>
      <c r="X455" s="185"/>
      <c r="Y455" s="185"/>
      <c r="Z455" s="185"/>
    </row>
    <row r="456" spans="1:26" ht="16.5" thickBot="1">
      <c r="A456" s="188"/>
      <c r="B456" s="188"/>
      <c r="C456" s="188"/>
      <c r="D456" s="188"/>
      <c r="E456" s="188"/>
      <c r="F456" s="188"/>
      <c r="G456" s="185"/>
      <c r="H456" s="185"/>
      <c r="I456" s="185"/>
      <c r="J456" s="185"/>
      <c r="K456" s="185"/>
      <c r="L456" s="185"/>
      <c r="M456" s="185"/>
      <c r="N456" s="185"/>
      <c r="O456" s="185"/>
      <c r="P456" s="185"/>
      <c r="Q456" s="185"/>
      <c r="R456" s="185"/>
      <c r="S456" s="185"/>
      <c r="T456" s="185"/>
      <c r="U456" s="185"/>
      <c r="V456" s="185"/>
      <c r="W456" s="185"/>
      <c r="X456" s="185"/>
      <c r="Y456" s="185"/>
      <c r="Z456" s="185"/>
    </row>
    <row r="457" spans="1:26" ht="16.5" thickBot="1">
      <c r="A457" s="188"/>
      <c r="B457" s="188"/>
      <c r="C457" s="188"/>
      <c r="D457" s="188"/>
      <c r="E457" s="188"/>
      <c r="F457" s="188"/>
      <c r="G457" s="185"/>
      <c r="H457" s="185"/>
      <c r="I457" s="185"/>
      <c r="J457" s="185"/>
      <c r="K457" s="185"/>
      <c r="L457" s="185"/>
      <c r="M457" s="185"/>
      <c r="N457" s="185"/>
      <c r="O457" s="185"/>
      <c r="P457" s="185"/>
      <c r="Q457" s="185"/>
      <c r="R457" s="185"/>
      <c r="S457" s="185"/>
      <c r="T457" s="185"/>
      <c r="U457" s="185"/>
      <c r="V457" s="185"/>
      <c r="W457" s="185"/>
      <c r="X457" s="185"/>
      <c r="Y457" s="185"/>
      <c r="Z457" s="185"/>
    </row>
    <row r="458" spans="1:26" ht="16.5" thickBot="1">
      <c r="A458" s="188"/>
      <c r="B458" s="188"/>
      <c r="C458" s="188"/>
      <c r="D458" s="188"/>
      <c r="E458" s="188"/>
      <c r="F458" s="188"/>
      <c r="G458" s="185"/>
      <c r="H458" s="185"/>
      <c r="I458" s="185"/>
      <c r="J458" s="185"/>
      <c r="K458" s="185"/>
      <c r="L458" s="185"/>
      <c r="M458" s="185"/>
      <c r="N458" s="185"/>
      <c r="O458" s="185"/>
      <c r="P458" s="185"/>
      <c r="Q458" s="185"/>
      <c r="R458" s="185"/>
      <c r="S458" s="185"/>
      <c r="T458" s="185"/>
      <c r="U458" s="185"/>
      <c r="V458" s="185"/>
      <c r="W458" s="185"/>
      <c r="X458" s="185"/>
      <c r="Y458" s="185"/>
      <c r="Z458" s="185"/>
    </row>
    <row r="459" spans="1:26" ht="16.5" thickBot="1">
      <c r="A459" s="188"/>
      <c r="B459" s="188"/>
      <c r="C459" s="188"/>
      <c r="D459" s="188"/>
      <c r="E459" s="188"/>
      <c r="F459" s="188"/>
      <c r="G459" s="185"/>
      <c r="H459" s="185"/>
      <c r="I459" s="185"/>
      <c r="J459" s="185"/>
      <c r="K459" s="185"/>
      <c r="L459" s="185"/>
      <c r="M459" s="185"/>
      <c r="N459" s="185"/>
      <c r="O459" s="185"/>
      <c r="P459" s="185"/>
      <c r="Q459" s="185"/>
      <c r="R459" s="185"/>
      <c r="S459" s="185"/>
      <c r="T459" s="185"/>
      <c r="U459" s="185"/>
      <c r="V459" s="185"/>
      <c r="W459" s="185"/>
      <c r="X459" s="185"/>
      <c r="Y459" s="185"/>
      <c r="Z459" s="185"/>
    </row>
    <row r="460" spans="1:26" ht="16.5" thickBot="1">
      <c r="A460" s="188"/>
      <c r="B460" s="188"/>
      <c r="C460" s="188"/>
      <c r="D460" s="188"/>
      <c r="E460" s="188"/>
      <c r="F460" s="188"/>
      <c r="G460" s="185"/>
      <c r="H460" s="185"/>
      <c r="I460" s="185"/>
      <c r="J460" s="185"/>
      <c r="K460" s="185"/>
      <c r="L460" s="185"/>
      <c r="M460" s="185"/>
      <c r="N460" s="185"/>
      <c r="O460" s="185"/>
      <c r="P460" s="185"/>
      <c r="Q460" s="185"/>
      <c r="R460" s="185"/>
      <c r="S460" s="185"/>
      <c r="T460" s="185"/>
      <c r="U460" s="185"/>
      <c r="V460" s="185"/>
      <c r="W460" s="185"/>
      <c r="X460" s="185"/>
      <c r="Y460" s="185"/>
      <c r="Z460" s="185"/>
    </row>
    <row r="461" spans="1:26" ht="16.5" thickBot="1">
      <c r="A461" s="188"/>
      <c r="B461" s="188"/>
      <c r="C461" s="188"/>
      <c r="D461" s="188"/>
      <c r="E461" s="188"/>
      <c r="F461" s="188"/>
      <c r="G461" s="185"/>
      <c r="H461" s="185"/>
      <c r="I461" s="185"/>
      <c r="J461" s="185"/>
      <c r="K461" s="185"/>
      <c r="L461" s="185"/>
      <c r="M461" s="185"/>
      <c r="N461" s="185"/>
      <c r="O461" s="185"/>
      <c r="P461" s="185"/>
      <c r="Q461" s="185"/>
      <c r="R461" s="185"/>
      <c r="S461" s="185"/>
      <c r="T461" s="185"/>
      <c r="U461" s="185"/>
      <c r="V461" s="185"/>
      <c r="W461" s="185"/>
      <c r="X461" s="185"/>
      <c r="Y461" s="185"/>
      <c r="Z461" s="185"/>
    </row>
    <row r="462" spans="1:26" ht="16.5" thickBot="1">
      <c r="A462" s="188"/>
      <c r="B462" s="188"/>
      <c r="C462" s="188"/>
      <c r="D462" s="188"/>
      <c r="E462" s="188"/>
      <c r="F462" s="188"/>
      <c r="G462" s="185"/>
      <c r="H462" s="185"/>
      <c r="I462" s="185"/>
      <c r="J462" s="185"/>
      <c r="K462" s="185"/>
      <c r="L462" s="185"/>
      <c r="M462" s="185"/>
      <c r="N462" s="185"/>
      <c r="O462" s="185"/>
      <c r="P462" s="185"/>
      <c r="Q462" s="185"/>
      <c r="R462" s="185"/>
      <c r="S462" s="185"/>
      <c r="T462" s="185"/>
      <c r="U462" s="185"/>
      <c r="V462" s="185"/>
      <c r="W462" s="185"/>
      <c r="X462" s="185"/>
      <c r="Y462" s="185"/>
      <c r="Z462" s="185"/>
    </row>
    <row r="463" spans="1:26" ht="16.5" thickBot="1">
      <c r="A463" s="188"/>
      <c r="B463" s="188"/>
      <c r="C463" s="188"/>
      <c r="D463" s="188"/>
      <c r="E463" s="188"/>
      <c r="F463" s="188"/>
      <c r="G463" s="185"/>
      <c r="H463" s="185"/>
      <c r="I463" s="185"/>
      <c r="J463" s="185"/>
      <c r="K463" s="185"/>
      <c r="L463" s="185"/>
      <c r="M463" s="185"/>
      <c r="N463" s="185"/>
      <c r="O463" s="185"/>
      <c r="P463" s="185"/>
      <c r="Q463" s="185"/>
      <c r="R463" s="185"/>
      <c r="S463" s="185"/>
      <c r="T463" s="185"/>
      <c r="U463" s="185"/>
      <c r="V463" s="185"/>
      <c r="W463" s="185"/>
      <c r="X463" s="185"/>
      <c r="Y463" s="185"/>
      <c r="Z463" s="185"/>
    </row>
    <row r="464" spans="1:26" ht="16.5" thickBot="1">
      <c r="A464" s="188"/>
      <c r="B464" s="188"/>
      <c r="C464" s="188"/>
      <c r="D464" s="188"/>
      <c r="E464" s="188"/>
      <c r="F464" s="188"/>
      <c r="G464" s="185"/>
      <c r="H464" s="185"/>
      <c r="I464" s="185"/>
      <c r="J464" s="185"/>
      <c r="K464" s="185"/>
      <c r="L464" s="185"/>
      <c r="M464" s="185"/>
      <c r="N464" s="185"/>
      <c r="O464" s="185"/>
      <c r="P464" s="185"/>
      <c r="Q464" s="185"/>
      <c r="R464" s="185"/>
      <c r="S464" s="185"/>
      <c r="T464" s="185"/>
      <c r="U464" s="185"/>
      <c r="V464" s="185"/>
      <c r="W464" s="185"/>
      <c r="X464" s="185"/>
      <c r="Y464" s="185"/>
      <c r="Z464" s="185"/>
    </row>
    <row r="465" spans="1:26" ht="16.5" thickBot="1">
      <c r="A465" s="188"/>
      <c r="B465" s="188"/>
      <c r="C465" s="188"/>
      <c r="D465" s="188"/>
      <c r="E465" s="188"/>
      <c r="F465" s="188"/>
      <c r="G465" s="185"/>
      <c r="H465" s="185"/>
      <c r="I465" s="185"/>
      <c r="J465" s="185"/>
      <c r="K465" s="185"/>
      <c r="L465" s="185"/>
      <c r="M465" s="185"/>
      <c r="N465" s="185"/>
      <c r="O465" s="185"/>
      <c r="P465" s="185"/>
      <c r="Q465" s="185"/>
      <c r="R465" s="185"/>
      <c r="S465" s="185"/>
      <c r="T465" s="185"/>
      <c r="U465" s="185"/>
      <c r="V465" s="185"/>
      <c r="W465" s="185"/>
      <c r="X465" s="185"/>
      <c r="Y465" s="185"/>
      <c r="Z465" s="185"/>
    </row>
    <row r="466" spans="1:26" ht="16.5" thickBot="1">
      <c r="A466" s="188"/>
      <c r="B466" s="188"/>
      <c r="C466" s="188"/>
      <c r="D466" s="188"/>
      <c r="E466" s="188"/>
      <c r="F466" s="188"/>
      <c r="G466" s="185"/>
      <c r="H466" s="185"/>
      <c r="I466" s="185"/>
      <c r="J466" s="185"/>
      <c r="K466" s="185"/>
      <c r="L466" s="185"/>
      <c r="M466" s="185"/>
      <c r="N466" s="185"/>
      <c r="O466" s="185"/>
      <c r="P466" s="185"/>
      <c r="Q466" s="185"/>
      <c r="R466" s="185"/>
      <c r="S466" s="185"/>
      <c r="T466" s="185"/>
      <c r="U466" s="185"/>
      <c r="V466" s="185"/>
      <c r="W466" s="185"/>
      <c r="X466" s="185"/>
      <c r="Y466" s="185"/>
      <c r="Z466" s="185"/>
    </row>
    <row r="467" spans="1:26" ht="16.5" thickBot="1">
      <c r="A467" s="188"/>
      <c r="B467" s="188"/>
      <c r="C467" s="188"/>
      <c r="D467" s="188"/>
      <c r="E467" s="188"/>
      <c r="F467" s="188"/>
      <c r="G467" s="185"/>
      <c r="H467" s="185"/>
      <c r="I467" s="185"/>
      <c r="J467" s="185"/>
      <c r="K467" s="185"/>
      <c r="L467" s="185"/>
      <c r="M467" s="185"/>
      <c r="N467" s="185"/>
      <c r="O467" s="185"/>
      <c r="P467" s="185"/>
      <c r="Q467" s="185"/>
      <c r="R467" s="185"/>
      <c r="S467" s="185"/>
      <c r="T467" s="185"/>
      <c r="U467" s="185"/>
      <c r="V467" s="185"/>
      <c r="W467" s="185"/>
      <c r="X467" s="185"/>
      <c r="Y467" s="185"/>
      <c r="Z467" s="185"/>
    </row>
    <row r="468" spans="1:26" ht="16.5" thickBot="1">
      <c r="A468" s="188"/>
      <c r="B468" s="188"/>
      <c r="C468" s="188"/>
      <c r="D468" s="188"/>
      <c r="E468" s="188"/>
      <c r="F468" s="188"/>
      <c r="G468" s="185"/>
      <c r="H468" s="185"/>
      <c r="I468" s="185"/>
      <c r="J468" s="185"/>
      <c r="K468" s="185"/>
      <c r="L468" s="185"/>
      <c r="M468" s="185"/>
      <c r="N468" s="185"/>
      <c r="O468" s="185"/>
      <c r="P468" s="185"/>
      <c r="Q468" s="185"/>
      <c r="R468" s="185"/>
      <c r="S468" s="185"/>
      <c r="T468" s="185"/>
      <c r="U468" s="185"/>
      <c r="V468" s="185"/>
      <c r="W468" s="185"/>
      <c r="X468" s="185"/>
      <c r="Y468" s="185"/>
      <c r="Z468" s="185"/>
    </row>
    <row r="469" spans="1:26" ht="16.5" thickBot="1">
      <c r="A469" s="188"/>
      <c r="B469" s="188"/>
      <c r="C469" s="188"/>
      <c r="D469" s="188"/>
      <c r="E469" s="188"/>
      <c r="F469" s="188"/>
      <c r="G469" s="185"/>
      <c r="H469" s="185"/>
      <c r="I469" s="185"/>
      <c r="J469" s="185"/>
      <c r="K469" s="185"/>
      <c r="L469" s="185"/>
      <c r="M469" s="185"/>
      <c r="N469" s="185"/>
      <c r="O469" s="185"/>
      <c r="P469" s="185"/>
      <c r="Q469" s="185"/>
      <c r="R469" s="185"/>
      <c r="S469" s="185"/>
      <c r="T469" s="185"/>
      <c r="U469" s="185"/>
      <c r="V469" s="185"/>
      <c r="W469" s="185"/>
      <c r="X469" s="185"/>
      <c r="Y469" s="185"/>
      <c r="Z469" s="185"/>
    </row>
    <row r="470" spans="1:26" ht="16.5" thickBot="1">
      <c r="A470" s="188"/>
      <c r="B470" s="188"/>
      <c r="C470" s="188"/>
      <c r="D470" s="188"/>
      <c r="E470" s="188"/>
      <c r="F470" s="188"/>
      <c r="G470" s="185"/>
      <c r="H470" s="185"/>
      <c r="I470" s="185"/>
      <c r="J470" s="185"/>
      <c r="K470" s="185"/>
      <c r="L470" s="185"/>
      <c r="M470" s="185"/>
      <c r="N470" s="185"/>
      <c r="O470" s="185"/>
      <c r="P470" s="185"/>
      <c r="Q470" s="185"/>
      <c r="R470" s="185"/>
      <c r="S470" s="185"/>
      <c r="T470" s="185"/>
      <c r="U470" s="185"/>
      <c r="V470" s="185"/>
      <c r="W470" s="185"/>
      <c r="X470" s="185"/>
      <c r="Y470" s="185"/>
      <c r="Z470" s="185"/>
    </row>
    <row r="471" spans="1:26" ht="16.5" thickBot="1">
      <c r="A471" s="188"/>
      <c r="B471" s="188"/>
      <c r="C471" s="188"/>
      <c r="D471" s="188"/>
      <c r="E471" s="188"/>
      <c r="F471" s="188"/>
      <c r="G471" s="185"/>
      <c r="H471" s="185"/>
      <c r="I471" s="185"/>
      <c r="J471" s="185"/>
      <c r="K471" s="185"/>
      <c r="L471" s="185"/>
      <c r="M471" s="185"/>
      <c r="N471" s="185"/>
      <c r="O471" s="185"/>
      <c r="P471" s="185"/>
      <c r="Q471" s="185"/>
      <c r="R471" s="185"/>
      <c r="S471" s="185"/>
      <c r="T471" s="185"/>
      <c r="U471" s="185"/>
      <c r="V471" s="185"/>
      <c r="W471" s="185"/>
      <c r="X471" s="185"/>
      <c r="Y471" s="185"/>
      <c r="Z471" s="185"/>
    </row>
    <row r="472" spans="1:26" ht="16.5" thickBot="1">
      <c r="A472" s="188"/>
      <c r="B472" s="188"/>
      <c r="C472" s="188"/>
      <c r="D472" s="188"/>
      <c r="E472" s="188"/>
      <c r="F472" s="188"/>
      <c r="G472" s="185"/>
      <c r="H472" s="185"/>
      <c r="I472" s="185"/>
      <c r="J472" s="185"/>
      <c r="K472" s="185"/>
      <c r="L472" s="185"/>
      <c r="M472" s="185"/>
      <c r="N472" s="185"/>
      <c r="O472" s="185"/>
      <c r="P472" s="185"/>
      <c r="Q472" s="185"/>
      <c r="R472" s="185"/>
      <c r="S472" s="185"/>
      <c r="T472" s="185"/>
      <c r="U472" s="185"/>
      <c r="V472" s="185"/>
      <c r="W472" s="185"/>
      <c r="X472" s="185"/>
      <c r="Y472" s="185"/>
      <c r="Z472" s="185"/>
    </row>
    <row r="473" spans="1:26" ht="16.5" thickBot="1">
      <c r="A473" s="188"/>
      <c r="B473" s="188"/>
      <c r="C473" s="188"/>
      <c r="D473" s="188"/>
      <c r="E473" s="188"/>
      <c r="F473" s="188"/>
      <c r="G473" s="185"/>
      <c r="H473" s="185"/>
      <c r="I473" s="185"/>
      <c r="J473" s="185"/>
      <c r="K473" s="185"/>
      <c r="L473" s="185"/>
      <c r="M473" s="185"/>
      <c r="N473" s="185"/>
      <c r="O473" s="185"/>
      <c r="P473" s="185"/>
      <c r="Q473" s="185"/>
      <c r="R473" s="185"/>
      <c r="S473" s="185"/>
      <c r="T473" s="185"/>
      <c r="U473" s="185"/>
      <c r="V473" s="185"/>
      <c r="W473" s="185"/>
      <c r="X473" s="185"/>
      <c r="Y473" s="185"/>
      <c r="Z473" s="185"/>
    </row>
    <row r="474" spans="1:26" ht="16.5" thickBot="1">
      <c r="A474" s="188"/>
      <c r="B474" s="188"/>
      <c r="C474" s="188"/>
      <c r="D474" s="188"/>
      <c r="E474" s="188"/>
      <c r="F474" s="188"/>
      <c r="G474" s="185"/>
      <c r="H474" s="185"/>
      <c r="I474" s="185"/>
      <c r="J474" s="185"/>
      <c r="K474" s="185"/>
      <c r="L474" s="185"/>
      <c r="M474" s="185"/>
      <c r="N474" s="185"/>
      <c r="O474" s="185"/>
      <c r="P474" s="185"/>
      <c r="Q474" s="185"/>
      <c r="R474" s="185"/>
      <c r="S474" s="185"/>
      <c r="T474" s="185"/>
      <c r="U474" s="185"/>
      <c r="V474" s="185"/>
      <c r="W474" s="185"/>
      <c r="X474" s="185"/>
      <c r="Y474" s="185"/>
      <c r="Z474" s="185"/>
    </row>
    <row r="475" spans="1:26" ht="16.5" thickBot="1">
      <c r="A475" s="188"/>
      <c r="B475" s="188"/>
      <c r="C475" s="188"/>
      <c r="D475" s="188"/>
      <c r="E475" s="188"/>
      <c r="F475" s="188"/>
      <c r="G475" s="185"/>
      <c r="H475" s="185"/>
      <c r="I475" s="185"/>
      <c r="J475" s="185"/>
      <c r="K475" s="185"/>
      <c r="L475" s="185"/>
      <c r="M475" s="185"/>
      <c r="N475" s="185"/>
      <c r="O475" s="185"/>
      <c r="P475" s="185"/>
      <c r="Q475" s="185"/>
      <c r="R475" s="185"/>
      <c r="S475" s="185"/>
      <c r="T475" s="185"/>
      <c r="U475" s="185"/>
      <c r="V475" s="185"/>
      <c r="W475" s="185"/>
      <c r="X475" s="185"/>
      <c r="Y475" s="185"/>
      <c r="Z475" s="185"/>
    </row>
    <row r="476" spans="1:26" ht="16.5" thickBot="1">
      <c r="A476" s="188"/>
      <c r="B476" s="188"/>
      <c r="C476" s="188"/>
      <c r="D476" s="188"/>
      <c r="E476" s="188"/>
      <c r="F476" s="188"/>
      <c r="G476" s="185"/>
      <c r="H476" s="185"/>
      <c r="I476" s="185"/>
      <c r="J476" s="185"/>
      <c r="K476" s="185"/>
      <c r="L476" s="185"/>
      <c r="M476" s="185"/>
      <c r="N476" s="185"/>
      <c r="O476" s="185"/>
      <c r="P476" s="185"/>
      <c r="Q476" s="185"/>
      <c r="R476" s="185"/>
      <c r="S476" s="185"/>
      <c r="T476" s="185"/>
      <c r="U476" s="185"/>
      <c r="V476" s="185"/>
      <c r="W476" s="185"/>
      <c r="X476" s="185"/>
      <c r="Y476" s="185"/>
      <c r="Z476" s="185"/>
    </row>
    <row r="477" spans="1:26" ht="16.5" thickBot="1">
      <c r="A477" s="188"/>
      <c r="B477" s="188"/>
      <c r="C477" s="188"/>
      <c r="D477" s="188"/>
      <c r="E477" s="188"/>
      <c r="F477" s="188"/>
      <c r="G477" s="185"/>
      <c r="H477" s="185"/>
      <c r="I477" s="185"/>
      <c r="J477" s="185"/>
      <c r="K477" s="185"/>
      <c r="L477" s="185"/>
      <c r="M477" s="185"/>
      <c r="N477" s="185"/>
      <c r="O477" s="185"/>
      <c r="P477" s="185"/>
      <c r="Q477" s="185"/>
      <c r="R477" s="185"/>
      <c r="S477" s="185"/>
      <c r="T477" s="185"/>
      <c r="U477" s="185"/>
      <c r="V477" s="185"/>
      <c r="W477" s="185"/>
      <c r="X477" s="185"/>
      <c r="Y477" s="185"/>
      <c r="Z477" s="185"/>
    </row>
    <row r="478" spans="1:26" ht="16.5" thickBot="1">
      <c r="A478" s="188"/>
      <c r="B478" s="188"/>
      <c r="C478" s="188"/>
      <c r="D478" s="188"/>
      <c r="E478" s="188"/>
      <c r="F478" s="188"/>
      <c r="G478" s="185"/>
      <c r="H478" s="185"/>
      <c r="I478" s="185"/>
      <c r="J478" s="185"/>
      <c r="K478" s="185"/>
      <c r="L478" s="185"/>
      <c r="M478" s="185"/>
      <c r="N478" s="185"/>
      <c r="O478" s="185"/>
      <c r="P478" s="185"/>
      <c r="Q478" s="185"/>
      <c r="R478" s="185"/>
      <c r="S478" s="185"/>
      <c r="T478" s="185"/>
      <c r="U478" s="185"/>
      <c r="V478" s="185"/>
      <c r="W478" s="185"/>
      <c r="X478" s="185"/>
      <c r="Y478" s="185"/>
      <c r="Z478" s="185"/>
    </row>
    <row r="479" spans="1:26" ht="16.5" thickBot="1">
      <c r="A479" s="188"/>
      <c r="B479" s="188"/>
      <c r="C479" s="188"/>
      <c r="D479" s="188"/>
      <c r="E479" s="188"/>
      <c r="F479" s="188"/>
      <c r="G479" s="185"/>
      <c r="H479" s="185"/>
      <c r="I479" s="185"/>
      <c r="J479" s="185"/>
      <c r="K479" s="185"/>
      <c r="L479" s="185"/>
      <c r="M479" s="185"/>
      <c r="N479" s="185"/>
      <c r="O479" s="185"/>
      <c r="P479" s="185"/>
      <c r="Q479" s="185"/>
      <c r="R479" s="185"/>
      <c r="S479" s="185"/>
      <c r="T479" s="185"/>
      <c r="U479" s="185"/>
      <c r="V479" s="185"/>
      <c r="W479" s="185"/>
      <c r="X479" s="185"/>
      <c r="Y479" s="185"/>
      <c r="Z479" s="185"/>
    </row>
    <row r="480" spans="1:26" ht="16.5" thickBot="1">
      <c r="A480" s="188"/>
      <c r="B480" s="188"/>
      <c r="C480" s="188"/>
      <c r="D480" s="188"/>
      <c r="E480" s="188"/>
      <c r="F480" s="188"/>
      <c r="G480" s="185"/>
      <c r="H480" s="185"/>
      <c r="I480" s="185"/>
      <c r="J480" s="185"/>
      <c r="K480" s="185"/>
      <c r="L480" s="185"/>
      <c r="M480" s="185"/>
      <c r="N480" s="185"/>
      <c r="O480" s="185"/>
      <c r="P480" s="185"/>
      <c r="Q480" s="185"/>
      <c r="R480" s="185"/>
      <c r="S480" s="185"/>
      <c r="T480" s="185"/>
      <c r="U480" s="185"/>
      <c r="V480" s="185"/>
      <c r="W480" s="185"/>
      <c r="X480" s="185"/>
      <c r="Y480" s="185"/>
      <c r="Z480" s="185"/>
    </row>
    <row r="481" spans="1:26" ht="16.5" thickBot="1">
      <c r="A481" s="188"/>
      <c r="B481" s="188"/>
      <c r="C481" s="188"/>
      <c r="D481" s="188"/>
      <c r="E481" s="188"/>
      <c r="F481" s="188"/>
      <c r="G481" s="185"/>
      <c r="H481" s="185"/>
      <c r="I481" s="185"/>
      <c r="J481" s="185"/>
      <c r="K481" s="185"/>
      <c r="L481" s="185"/>
      <c r="M481" s="185"/>
      <c r="N481" s="185"/>
      <c r="O481" s="185"/>
      <c r="P481" s="185"/>
      <c r="Q481" s="185"/>
      <c r="R481" s="185"/>
      <c r="S481" s="185"/>
      <c r="T481" s="185"/>
      <c r="U481" s="185"/>
      <c r="V481" s="185"/>
      <c r="W481" s="185"/>
      <c r="X481" s="185"/>
      <c r="Y481" s="185"/>
      <c r="Z481" s="185"/>
    </row>
    <row r="482" spans="1:26" ht="16.5" thickBot="1">
      <c r="A482" s="188"/>
      <c r="B482" s="188"/>
      <c r="C482" s="188"/>
      <c r="D482" s="188"/>
      <c r="E482" s="188"/>
      <c r="F482" s="188"/>
      <c r="G482" s="185"/>
      <c r="H482" s="185"/>
      <c r="I482" s="185"/>
      <c r="J482" s="185"/>
      <c r="K482" s="185"/>
      <c r="L482" s="185"/>
      <c r="M482" s="185"/>
      <c r="N482" s="185"/>
      <c r="O482" s="185"/>
      <c r="P482" s="185"/>
      <c r="Q482" s="185"/>
      <c r="R482" s="185"/>
      <c r="S482" s="185"/>
      <c r="T482" s="185"/>
      <c r="U482" s="185"/>
      <c r="V482" s="185"/>
      <c r="W482" s="185"/>
      <c r="X482" s="185"/>
      <c r="Y482" s="185"/>
      <c r="Z482" s="185"/>
    </row>
    <row r="483" spans="1:26" ht="16.5" thickBot="1">
      <c r="A483" s="188"/>
      <c r="B483" s="188"/>
      <c r="C483" s="188"/>
      <c r="D483" s="188"/>
      <c r="E483" s="188"/>
      <c r="F483" s="188"/>
      <c r="G483" s="185"/>
      <c r="H483" s="185"/>
      <c r="I483" s="185"/>
      <c r="J483" s="185"/>
      <c r="K483" s="185"/>
      <c r="L483" s="185"/>
      <c r="M483" s="185"/>
      <c r="N483" s="185"/>
      <c r="O483" s="185"/>
      <c r="P483" s="185"/>
      <c r="Q483" s="185"/>
      <c r="R483" s="185"/>
      <c r="S483" s="185"/>
      <c r="T483" s="185"/>
      <c r="U483" s="185"/>
      <c r="V483" s="185"/>
      <c r="W483" s="185"/>
      <c r="X483" s="185"/>
      <c r="Y483" s="185"/>
      <c r="Z483" s="185"/>
    </row>
    <row r="484" spans="1:26" ht="16.5" thickBot="1">
      <c r="A484" s="188"/>
      <c r="B484" s="188"/>
      <c r="C484" s="188"/>
      <c r="D484" s="188"/>
      <c r="E484" s="188"/>
      <c r="F484" s="188"/>
      <c r="G484" s="185"/>
      <c r="H484" s="185"/>
      <c r="I484" s="185"/>
      <c r="J484" s="185"/>
      <c r="K484" s="185"/>
      <c r="L484" s="185"/>
      <c r="M484" s="185"/>
      <c r="N484" s="185"/>
      <c r="O484" s="185"/>
      <c r="P484" s="185"/>
      <c r="Q484" s="185"/>
      <c r="R484" s="185"/>
      <c r="S484" s="185"/>
      <c r="T484" s="185"/>
      <c r="U484" s="185"/>
      <c r="V484" s="185"/>
      <c r="W484" s="185"/>
      <c r="X484" s="185"/>
      <c r="Y484" s="185"/>
      <c r="Z484" s="185"/>
    </row>
    <row r="485" spans="1:26" ht="16.5" thickBot="1">
      <c r="A485" s="188"/>
      <c r="B485" s="188"/>
      <c r="C485" s="188"/>
      <c r="D485" s="188"/>
      <c r="E485" s="188"/>
      <c r="F485" s="188"/>
      <c r="G485" s="185"/>
      <c r="H485" s="185"/>
      <c r="I485" s="185"/>
      <c r="J485" s="185"/>
      <c r="K485" s="185"/>
      <c r="L485" s="185"/>
      <c r="M485" s="185"/>
      <c r="N485" s="185"/>
      <c r="O485" s="185"/>
      <c r="P485" s="185"/>
      <c r="Q485" s="185"/>
      <c r="R485" s="185"/>
      <c r="S485" s="185"/>
      <c r="T485" s="185"/>
      <c r="U485" s="185"/>
      <c r="V485" s="185"/>
      <c r="W485" s="185"/>
      <c r="X485" s="185"/>
      <c r="Y485" s="185"/>
      <c r="Z485" s="185"/>
    </row>
    <row r="486" spans="1:26" ht="16.5" thickBot="1">
      <c r="A486" s="188"/>
      <c r="B486" s="188"/>
      <c r="C486" s="188"/>
      <c r="D486" s="188"/>
      <c r="E486" s="188"/>
      <c r="F486" s="188"/>
      <c r="G486" s="185"/>
      <c r="H486" s="185"/>
      <c r="I486" s="185"/>
      <c r="J486" s="185"/>
      <c r="K486" s="185"/>
      <c r="L486" s="185"/>
      <c r="M486" s="185"/>
      <c r="N486" s="185"/>
      <c r="O486" s="185"/>
      <c r="P486" s="185"/>
      <c r="Q486" s="185"/>
      <c r="R486" s="185"/>
      <c r="S486" s="185"/>
      <c r="T486" s="185"/>
      <c r="U486" s="185"/>
      <c r="V486" s="185"/>
      <c r="W486" s="185"/>
      <c r="X486" s="185"/>
      <c r="Y486" s="185"/>
      <c r="Z486" s="185"/>
    </row>
    <row r="487" spans="1:26" ht="16.5" thickBot="1">
      <c r="A487" s="188"/>
      <c r="B487" s="188"/>
      <c r="C487" s="188"/>
      <c r="D487" s="188"/>
      <c r="E487" s="188"/>
      <c r="F487" s="188"/>
      <c r="G487" s="185"/>
      <c r="H487" s="185"/>
      <c r="I487" s="185"/>
      <c r="J487" s="185"/>
      <c r="K487" s="185"/>
      <c r="L487" s="185"/>
      <c r="M487" s="185"/>
      <c r="N487" s="185"/>
      <c r="O487" s="185"/>
      <c r="P487" s="185"/>
      <c r="Q487" s="185"/>
      <c r="R487" s="185"/>
      <c r="S487" s="185"/>
      <c r="T487" s="185"/>
      <c r="U487" s="185"/>
      <c r="V487" s="185"/>
      <c r="W487" s="185"/>
      <c r="X487" s="185"/>
      <c r="Y487" s="185"/>
      <c r="Z487" s="185"/>
    </row>
    <row r="488" spans="1:26" ht="16.5" thickBot="1">
      <c r="A488" s="188"/>
      <c r="B488" s="188"/>
      <c r="C488" s="188"/>
      <c r="D488" s="188"/>
      <c r="E488" s="188"/>
      <c r="F488" s="188"/>
      <c r="G488" s="185"/>
      <c r="H488" s="185"/>
      <c r="I488" s="185"/>
      <c r="J488" s="185"/>
      <c r="K488" s="185"/>
      <c r="L488" s="185"/>
      <c r="M488" s="185"/>
      <c r="N488" s="185"/>
      <c r="O488" s="185"/>
      <c r="P488" s="185"/>
      <c r="Q488" s="185"/>
      <c r="R488" s="185"/>
      <c r="S488" s="185"/>
      <c r="T488" s="185"/>
      <c r="U488" s="185"/>
      <c r="V488" s="185"/>
      <c r="W488" s="185"/>
      <c r="X488" s="185"/>
      <c r="Y488" s="185"/>
      <c r="Z488" s="185"/>
    </row>
    <row r="489" spans="1:26" ht="16.5" thickBot="1">
      <c r="A489" s="188"/>
      <c r="B489" s="188"/>
      <c r="C489" s="188"/>
      <c r="D489" s="188"/>
      <c r="E489" s="188"/>
      <c r="F489" s="188"/>
      <c r="G489" s="185"/>
      <c r="H489" s="185"/>
      <c r="I489" s="185"/>
      <c r="J489" s="185"/>
      <c r="K489" s="185"/>
      <c r="L489" s="185"/>
      <c r="M489" s="185"/>
      <c r="N489" s="185"/>
      <c r="O489" s="185"/>
      <c r="P489" s="185"/>
      <c r="Q489" s="185"/>
      <c r="R489" s="185"/>
      <c r="S489" s="185"/>
      <c r="T489" s="185"/>
      <c r="U489" s="185"/>
      <c r="V489" s="185"/>
      <c r="W489" s="185"/>
      <c r="X489" s="185"/>
      <c r="Y489" s="185"/>
      <c r="Z489" s="185"/>
    </row>
    <row r="490" spans="1:26" ht="16.5" thickBot="1">
      <c r="A490" s="188"/>
      <c r="B490" s="188"/>
      <c r="C490" s="188"/>
      <c r="D490" s="188"/>
      <c r="E490" s="188"/>
      <c r="F490" s="188"/>
      <c r="G490" s="185"/>
      <c r="H490" s="185"/>
      <c r="I490" s="185"/>
      <c r="J490" s="185"/>
      <c r="K490" s="185"/>
      <c r="L490" s="185"/>
      <c r="M490" s="185"/>
      <c r="N490" s="185"/>
      <c r="O490" s="185"/>
      <c r="P490" s="185"/>
      <c r="Q490" s="185"/>
      <c r="R490" s="185"/>
      <c r="S490" s="185"/>
      <c r="T490" s="185"/>
      <c r="U490" s="185"/>
      <c r="V490" s="185"/>
      <c r="W490" s="185"/>
      <c r="X490" s="185"/>
      <c r="Y490" s="185"/>
      <c r="Z490" s="185"/>
    </row>
    <row r="491" spans="1:26" ht="16.5" thickBot="1">
      <c r="A491" s="188"/>
      <c r="B491" s="188"/>
      <c r="C491" s="188"/>
      <c r="D491" s="188"/>
      <c r="E491" s="188"/>
      <c r="F491" s="188"/>
      <c r="G491" s="185"/>
      <c r="H491" s="185"/>
      <c r="I491" s="185"/>
      <c r="J491" s="185"/>
      <c r="K491" s="185"/>
      <c r="L491" s="185"/>
      <c r="M491" s="185"/>
      <c r="N491" s="185"/>
      <c r="O491" s="185"/>
      <c r="P491" s="185"/>
      <c r="Q491" s="185"/>
      <c r="R491" s="185"/>
      <c r="S491" s="185"/>
      <c r="T491" s="185"/>
      <c r="U491" s="185"/>
      <c r="V491" s="185"/>
      <c r="W491" s="185"/>
      <c r="X491" s="185"/>
      <c r="Y491" s="185"/>
      <c r="Z491" s="185"/>
    </row>
    <row r="492" spans="1:26" ht="16.5" thickBot="1">
      <c r="A492" s="188"/>
      <c r="B492" s="188"/>
      <c r="C492" s="188"/>
      <c r="D492" s="188"/>
      <c r="E492" s="188"/>
      <c r="F492" s="188"/>
      <c r="G492" s="185"/>
      <c r="H492" s="185"/>
      <c r="I492" s="185"/>
      <c r="J492" s="185"/>
      <c r="K492" s="185"/>
      <c r="L492" s="185"/>
      <c r="M492" s="185"/>
      <c r="N492" s="185"/>
      <c r="O492" s="185"/>
      <c r="P492" s="185"/>
      <c r="Q492" s="185"/>
      <c r="R492" s="185"/>
      <c r="S492" s="185"/>
      <c r="T492" s="185"/>
      <c r="U492" s="185"/>
      <c r="V492" s="185"/>
      <c r="W492" s="185"/>
      <c r="X492" s="185"/>
      <c r="Y492" s="185"/>
      <c r="Z492" s="185"/>
    </row>
    <row r="493" spans="1:26" ht="16.5" thickBot="1">
      <c r="A493" s="188"/>
      <c r="B493" s="188"/>
      <c r="C493" s="188"/>
      <c r="D493" s="188"/>
      <c r="E493" s="188"/>
      <c r="F493" s="188"/>
      <c r="G493" s="185"/>
      <c r="H493" s="185"/>
      <c r="I493" s="185"/>
      <c r="J493" s="185"/>
      <c r="K493" s="185"/>
      <c r="L493" s="185"/>
      <c r="M493" s="185"/>
      <c r="N493" s="185"/>
      <c r="O493" s="185"/>
      <c r="P493" s="185"/>
      <c r="Q493" s="185"/>
      <c r="R493" s="185"/>
      <c r="S493" s="185"/>
      <c r="T493" s="185"/>
      <c r="U493" s="185"/>
      <c r="V493" s="185"/>
      <c r="W493" s="185"/>
      <c r="X493" s="185"/>
      <c r="Y493" s="185"/>
      <c r="Z493" s="185"/>
    </row>
    <row r="494" spans="1:26" ht="16.5" thickBot="1">
      <c r="A494" s="188"/>
      <c r="B494" s="188"/>
      <c r="C494" s="188"/>
      <c r="D494" s="188"/>
      <c r="E494" s="188"/>
      <c r="F494" s="188"/>
      <c r="G494" s="185"/>
      <c r="H494" s="185"/>
      <c r="I494" s="185"/>
      <c r="J494" s="185"/>
      <c r="K494" s="185"/>
      <c r="L494" s="185"/>
      <c r="M494" s="185"/>
      <c r="N494" s="185"/>
      <c r="O494" s="185"/>
      <c r="P494" s="185"/>
      <c r="Q494" s="185"/>
      <c r="R494" s="185"/>
      <c r="S494" s="185"/>
      <c r="T494" s="185"/>
      <c r="U494" s="185"/>
      <c r="V494" s="185"/>
      <c r="W494" s="185"/>
      <c r="X494" s="185"/>
      <c r="Y494" s="185"/>
      <c r="Z494" s="185"/>
    </row>
    <row r="495" spans="1:26" ht="16.5" thickBot="1">
      <c r="A495" s="188"/>
      <c r="B495" s="188"/>
      <c r="C495" s="188"/>
      <c r="D495" s="188"/>
      <c r="E495" s="188"/>
      <c r="F495" s="188"/>
      <c r="G495" s="185"/>
      <c r="H495" s="185"/>
      <c r="I495" s="185"/>
      <c r="J495" s="185"/>
      <c r="K495" s="185"/>
      <c r="L495" s="185"/>
      <c r="M495" s="185"/>
      <c r="N495" s="185"/>
      <c r="O495" s="185"/>
      <c r="P495" s="185"/>
      <c r="Q495" s="185"/>
      <c r="R495" s="185"/>
      <c r="S495" s="185"/>
      <c r="T495" s="185"/>
      <c r="U495" s="185"/>
      <c r="V495" s="185"/>
      <c r="W495" s="185"/>
      <c r="X495" s="185"/>
      <c r="Y495" s="185"/>
      <c r="Z495" s="185"/>
    </row>
    <row r="496" spans="1:26" ht="16.5" thickBot="1">
      <c r="A496" s="188"/>
      <c r="B496" s="188"/>
      <c r="C496" s="188"/>
      <c r="D496" s="188"/>
      <c r="E496" s="188"/>
      <c r="F496" s="188"/>
      <c r="G496" s="185"/>
      <c r="H496" s="185"/>
      <c r="I496" s="185"/>
      <c r="J496" s="185"/>
      <c r="K496" s="185"/>
      <c r="L496" s="185"/>
      <c r="M496" s="185"/>
      <c r="N496" s="185"/>
      <c r="O496" s="185"/>
      <c r="P496" s="185"/>
      <c r="Q496" s="185"/>
      <c r="R496" s="185"/>
      <c r="S496" s="185"/>
      <c r="T496" s="185"/>
      <c r="U496" s="185"/>
      <c r="V496" s="185"/>
      <c r="W496" s="185"/>
      <c r="X496" s="185"/>
      <c r="Y496" s="185"/>
      <c r="Z496" s="185"/>
    </row>
    <row r="497" spans="1:26" ht="16.5" thickBot="1">
      <c r="A497" s="188"/>
      <c r="B497" s="188"/>
      <c r="C497" s="188"/>
      <c r="D497" s="188"/>
      <c r="E497" s="188"/>
      <c r="F497" s="188"/>
      <c r="G497" s="185"/>
      <c r="H497" s="185"/>
      <c r="I497" s="185"/>
      <c r="J497" s="185"/>
      <c r="K497" s="185"/>
      <c r="L497" s="185"/>
      <c r="M497" s="185"/>
      <c r="N497" s="185"/>
      <c r="O497" s="185"/>
      <c r="P497" s="185"/>
      <c r="Q497" s="185"/>
      <c r="R497" s="185"/>
      <c r="S497" s="185"/>
      <c r="T497" s="185"/>
      <c r="U497" s="185"/>
      <c r="V497" s="185"/>
      <c r="W497" s="185"/>
      <c r="X497" s="185"/>
      <c r="Y497" s="185"/>
      <c r="Z497" s="185"/>
    </row>
    <row r="498" spans="1:26" ht="16.5" thickBot="1">
      <c r="A498" s="188"/>
      <c r="B498" s="188"/>
      <c r="C498" s="188"/>
      <c r="D498" s="188"/>
      <c r="E498" s="188"/>
      <c r="F498" s="188"/>
      <c r="G498" s="185"/>
      <c r="H498" s="185"/>
      <c r="I498" s="185"/>
      <c r="J498" s="185"/>
      <c r="K498" s="185"/>
      <c r="L498" s="185"/>
      <c r="M498" s="185"/>
      <c r="N498" s="185"/>
      <c r="O498" s="185"/>
      <c r="P498" s="185"/>
      <c r="Q498" s="185"/>
      <c r="R498" s="185"/>
      <c r="S498" s="185"/>
      <c r="T498" s="185"/>
      <c r="U498" s="185"/>
      <c r="V498" s="185"/>
      <c r="W498" s="185"/>
      <c r="X498" s="185"/>
      <c r="Y498" s="185"/>
      <c r="Z498" s="185"/>
    </row>
    <row r="499" spans="1:26" ht="16.5" thickBot="1">
      <c r="A499" s="188"/>
      <c r="B499" s="188"/>
      <c r="C499" s="188"/>
      <c r="D499" s="188"/>
      <c r="E499" s="188"/>
      <c r="F499" s="188"/>
      <c r="G499" s="185"/>
      <c r="H499" s="185"/>
      <c r="I499" s="185"/>
      <c r="J499" s="185"/>
      <c r="K499" s="185"/>
      <c r="L499" s="185"/>
      <c r="M499" s="185"/>
      <c r="N499" s="185"/>
      <c r="O499" s="185"/>
      <c r="P499" s="185"/>
      <c r="Q499" s="185"/>
      <c r="R499" s="185"/>
      <c r="S499" s="185"/>
      <c r="T499" s="185"/>
      <c r="U499" s="185"/>
      <c r="V499" s="185"/>
      <c r="W499" s="185"/>
      <c r="X499" s="185"/>
      <c r="Y499" s="185"/>
      <c r="Z499" s="185"/>
    </row>
    <row r="500" spans="1:26" ht="16.5" thickBot="1">
      <c r="A500" s="188"/>
      <c r="B500" s="188"/>
      <c r="C500" s="188"/>
      <c r="D500" s="188"/>
      <c r="E500" s="188"/>
      <c r="F500" s="188"/>
      <c r="G500" s="185"/>
      <c r="H500" s="185"/>
      <c r="I500" s="185"/>
      <c r="J500" s="185"/>
      <c r="K500" s="185"/>
      <c r="L500" s="185"/>
      <c r="M500" s="185"/>
      <c r="N500" s="185"/>
      <c r="O500" s="185"/>
      <c r="P500" s="185"/>
      <c r="Q500" s="185"/>
      <c r="R500" s="185"/>
      <c r="S500" s="185"/>
      <c r="T500" s="185"/>
      <c r="U500" s="185"/>
      <c r="V500" s="185"/>
      <c r="W500" s="185"/>
      <c r="X500" s="185"/>
      <c r="Y500" s="185"/>
      <c r="Z500" s="185"/>
    </row>
    <row r="501" spans="1:26" ht="16.5" thickBot="1">
      <c r="A501" s="188"/>
      <c r="B501" s="188"/>
      <c r="C501" s="188"/>
      <c r="D501" s="188"/>
      <c r="E501" s="188"/>
      <c r="F501" s="188"/>
      <c r="G501" s="185"/>
      <c r="H501" s="185"/>
      <c r="I501" s="185"/>
      <c r="J501" s="185"/>
      <c r="K501" s="185"/>
      <c r="L501" s="185"/>
      <c r="M501" s="185"/>
      <c r="N501" s="185"/>
      <c r="O501" s="185"/>
      <c r="P501" s="185"/>
      <c r="Q501" s="185"/>
      <c r="R501" s="185"/>
      <c r="S501" s="185"/>
      <c r="T501" s="185"/>
      <c r="U501" s="185"/>
      <c r="V501" s="185"/>
      <c r="W501" s="185"/>
      <c r="X501" s="185"/>
      <c r="Y501" s="185"/>
      <c r="Z501" s="185"/>
    </row>
    <row r="502" spans="1:26" ht="16.5" thickBot="1">
      <c r="A502" s="188"/>
      <c r="B502" s="188"/>
      <c r="C502" s="188"/>
      <c r="D502" s="188"/>
      <c r="E502" s="188"/>
      <c r="F502" s="188"/>
      <c r="G502" s="185"/>
      <c r="H502" s="185"/>
      <c r="I502" s="185"/>
      <c r="J502" s="185"/>
      <c r="K502" s="185"/>
      <c r="L502" s="185"/>
      <c r="M502" s="185"/>
      <c r="N502" s="185"/>
      <c r="O502" s="185"/>
      <c r="P502" s="185"/>
      <c r="Q502" s="185"/>
      <c r="R502" s="185"/>
      <c r="S502" s="185"/>
      <c r="T502" s="185"/>
      <c r="U502" s="185"/>
      <c r="V502" s="185"/>
      <c r="W502" s="185"/>
      <c r="X502" s="185"/>
      <c r="Y502" s="185"/>
      <c r="Z502" s="185"/>
    </row>
    <row r="503" spans="1:26" ht="16.5" thickBot="1">
      <c r="A503" s="188"/>
      <c r="B503" s="188"/>
      <c r="C503" s="188"/>
      <c r="D503" s="188"/>
      <c r="E503" s="188"/>
      <c r="F503" s="188"/>
      <c r="G503" s="185"/>
      <c r="H503" s="185"/>
      <c r="I503" s="185"/>
      <c r="J503" s="185"/>
      <c r="K503" s="185"/>
      <c r="L503" s="185"/>
      <c r="M503" s="185"/>
      <c r="N503" s="185"/>
      <c r="O503" s="185"/>
      <c r="P503" s="185"/>
      <c r="Q503" s="185"/>
      <c r="R503" s="185"/>
      <c r="S503" s="185"/>
      <c r="T503" s="185"/>
      <c r="U503" s="185"/>
      <c r="V503" s="185"/>
      <c r="W503" s="185"/>
      <c r="X503" s="185"/>
      <c r="Y503" s="185"/>
      <c r="Z503" s="185"/>
    </row>
    <row r="504" spans="1:26" ht="16.5" thickBot="1">
      <c r="A504" s="188"/>
      <c r="B504" s="188"/>
      <c r="C504" s="188"/>
      <c r="D504" s="188"/>
      <c r="E504" s="188"/>
      <c r="F504" s="188"/>
      <c r="G504" s="185"/>
      <c r="H504" s="185"/>
      <c r="I504" s="185"/>
      <c r="J504" s="185"/>
      <c r="K504" s="185"/>
      <c r="L504" s="185"/>
      <c r="M504" s="185"/>
      <c r="N504" s="185"/>
      <c r="O504" s="185"/>
      <c r="P504" s="185"/>
      <c r="Q504" s="185"/>
      <c r="R504" s="185"/>
      <c r="S504" s="185"/>
      <c r="T504" s="185"/>
      <c r="U504" s="185"/>
      <c r="V504" s="185"/>
      <c r="W504" s="185"/>
      <c r="X504" s="185"/>
      <c r="Y504" s="185"/>
      <c r="Z504" s="185"/>
    </row>
    <row r="505" spans="1:26" ht="16.5" thickBot="1">
      <c r="A505" s="188"/>
      <c r="B505" s="188"/>
      <c r="C505" s="188"/>
      <c r="D505" s="188"/>
      <c r="E505" s="188"/>
      <c r="F505" s="188"/>
      <c r="G505" s="185"/>
      <c r="H505" s="185"/>
      <c r="I505" s="185"/>
      <c r="J505" s="185"/>
      <c r="K505" s="185"/>
      <c r="L505" s="185"/>
      <c r="M505" s="185"/>
      <c r="N505" s="185"/>
      <c r="O505" s="185"/>
      <c r="P505" s="185"/>
      <c r="Q505" s="185"/>
      <c r="R505" s="185"/>
      <c r="S505" s="185"/>
      <c r="T505" s="185"/>
      <c r="U505" s="185"/>
      <c r="V505" s="185"/>
      <c r="W505" s="185"/>
      <c r="X505" s="185"/>
      <c r="Y505" s="185"/>
      <c r="Z505" s="185"/>
    </row>
    <row r="506" spans="1:26" ht="16.5" thickBot="1">
      <c r="A506" s="188"/>
      <c r="B506" s="188"/>
      <c r="C506" s="188"/>
      <c r="D506" s="188"/>
      <c r="E506" s="188"/>
      <c r="F506" s="188"/>
      <c r="G506" s="185"/>
      <c r="H506" s="185"/>
      <c r="I506" s="185"/>
      <c r="J506" s="185"/>
      <c r="K506" s="185"/>
      <c r="L506" s="185"/>
      <c r="M506" s="185"/>
      <c r="N506" s="185"/>
      <c r="O506" s="185"/>
      <c r="P506" s="185"/>
      <c r="Q506" s="185"/>
      <c r="R506" s="185"/>
      <c r="S506" s="185"/>
      <c r="T506" s="185"/>
      <c r="U506" s="185"/>
      <c r="V506" s="185"/>
      <c r="W506" s="185"/>
      <c r="X506" s="185"/>
      <c r="Y506" s="185"/>
      <c r="Z506" s="185"/>
    </row>
    <row r="507" spans="1:26" ht="16.5" thickBot="1">
      <c r="A507" s="188"/>
      <c r="B507" s="188"/>
      <c r="C507" s="188"/>
      <c r="D507" s="188"/>
      <c r="E507" s="188"/>
      <c r="F507" s="188"/>
      <c r="G507" s="185"/>
      <c r="H507" s="185"/>
      <c r="I507" s="185"/>
      <c r="J507" s="185"/>
      <c r="K507" s="185"/>
      <c r="L507" s="185"/>
      <c r="M507" s="185"/>
      <c r="N507" s="185"/>
      <c r="O507" s="185"/>
      <c r="P507" s="185"/>
      <c r="Q507" s="185"/>
      <c r="R507" s="185"/>
      <c r="S507" s="185"/>
      <c r="T507" s="185"/>
      <c r="U507" s="185"/>
      <c r="V507" s="185"/>
      <c r="W507" s="185"/>
      <c r="X507" s="185"/>
      <c r="Y507" s="185"/>
      <c r="Z507" s="185"/>
    </row>
    <row r="508" spans="1:26" ht="16.5" thickBot="1">
      <c r="A508" s="188"/>
      <c r="B508" s="188"/>
      <c r="C508" s="188"/>
      <c r="D508" s="188"/>
      <c r="E508" s="188"/>
      <c r="F508" s="188"/>
      <c r="G508" s="185"/>
      <c r="H508" s="185"/>
      <c r="I508" s="185"/>
      <c r="J508" s="185"/>
      <c r="K508" s="185"/>
      <c r="L508" s="185"/>
      <c r="M508" s="185"/>
      <c r="N508" s="185"/>
      <c r="O508" s="185"/>
      <c r="P508" s="185"/>
      <c r="Q508" s="185"/>
      <c r="R508" s="185"/>
      <c r="S508" s="185"/>
      <c r="T508" s="185"/>
      <c r="U508" s="185"/>
      <c r="V508" s="185"/>
      <c r="W508" s="185"/>
      <c r="X508" s="185"/>
      <c r="Y508" s="185"/>
      <c r="Z508" s="185"/>
    </row>
    <row r="509" spans="1:26" ht="16.5" thickBot="1">
      <c r="A509" s="188"/>
      <c r="B509" s="188"/>
      <c r="C509" s="188"/>
      <c r="D509" s="188"/>
      <c r="E509" s="188"/>
      <c r="F509" s="188"/>
      <c r="G509" s="185"/>
      <c r="H509" s="185"/>
      <c r="I509" s="185"/>
      <c r="J509" s="185"/>
      <c r="K509" s="185"/>
      <c r="L509" s="185"/>
      <c r="M509" s="185"/>
      <c r="N509" s="185"/>
      <c r="O509" s="185"/>
      <c r="P509" s="185"/>
      <c r="Q509" s="185"/>
      <c r="R509" s="185"/>
      <c r="S509" s="185"/>
      <c r="T509" s="185"/>
      <c r="U509" s="185"/>
      <c r="V509" s="185"/>
      <c r="W509" s="185"/>
      <c r="X509" s="185"/>
      <c r="Y509" s="185"/>
      <c r="Z509" s="185"/>
    </row>
    <row r="510" spans="1:26" ht="16.5" thickBot="1">
      <c r="A510" s="188"/>
      <c r="B510" s="188"/>
      <c r="C510" s="188"/>
      <c r="D510" s="188"/>
      <c r="E510" s="188"/>
      <c r="F510" s="188"/>
      <c r="G510" s="185"/>
      <c r="H510" s="185"/>
      <c r="I510" s="185"/>
      <c r="J510" s="185"/>
      <c r="K510" s="185"/>
      <c r="L510" s="185"/>
      <c r="M510" s="185"/>
      <c r="N510" s="185"/>
      <c r="O510" s="185"/>
      <c r="P510" s="185"/>
      <c r="Q510" s="185"/>
      <c r="R510" s="185"/>
      <c r="S510" s="185"/>
      <c r="T510" s="185"/>
      <c r="U510" s="185"/>
      <c r="V510" s="185"/>
      <c r="W510" s="185"/>
      <c r="X510" s="185"/>
      <c r="Y510" s="185"/>
      <c r="Z510" s="185"/>
    </row>
    <row r="511" spans="1:26" ht="16.5" thickBot="1">
      <c r="A511" s="188"/>
      <c r="B511" s="188"/>
      <c r="C511" s="188"/>
      <c r="D511" s="188"/>
      <c r="E511" s="188"/>
      <c r="F511" s="188"/>
      <c r="G511" s="185"/>
      <c r="H511" s="185"/>
      <c r="I511" s="185"/>
      <c r="J511" s="185"/>
      <c r="K511" s="185"/>
      <c r="L511" s="185"/>
      <c r="M511" s="185"/>
      <c r="N511" s="185"/>
      <c r="O511" s="185"/>
      <c r="P511" s="185"/>
      <c r="Q511" s="185"/>
      <c r="R511" s="185"/>
      <c r="S511" s="185"/>
      <c r="T511" s="185"/>
      <c r="U511" s="185"/>
      <c r="V511" s="185"/>
      <c r="W511" s="185"/>
      <c r="X511" s="185"/>
      <c r="Y511" s="185"/>
      <c r="Z511" s="185"/>
    </row>
    <row r="512" spans="1:26" ht="16.5" thickBot="1">
      <c r="A512" s="188"/>
      <c r="B512" s="188"/>
      <c r="C512" s="188"/>
      <c r="D512" s="188"/>
      <c r="E512" s="188"/>
      <c r="F512" s="188"/>
      <c r="G512" s="185"/>
      <c r="H512" s="185"/>
      <c r="I512" s="185"/>
      <c r="J512" s="185"/>
      <c r="K512" s="185"/>
      <c r="L512" s="185"/>
      <c r="M512" s="185"/>
      <c r="N512" s="185"/>
      <c r="O512" s="185"/>
      <c r="P512" s="185"/>
      <c r="Q512" s="185"/>
      <c r="R512" s="185"/>
      <c r="S512" s="185"/>
      <c r="T512" s="185"/>
      <c r="U512" s="185"/>
      <c r="V512" s="185"/>
      <c r="W512" s="185"/>
      <c r="X512" s="185"/>
      <c r="Y512" s="185"/>
      <c r="Z512" s="185"/>
    </row>
    <row r="513" spans="1:26" ht="16.5" thickBot="1">
      <c r="A513" s="188"/>
      <c r="B513" s="188"/>
      <c r="C513" s="188"/>
      <c r="D513" s="188"/>
      <c r="E513" s="188"/>
      <c r="F513" s="188"/>
      <c r="G513" s="185"/>
      <c r="H513" s="185"/>
      <c r="I513" s="185"/>
      <c r="J513" s="185"/>
      <c r="K513" s="185"/>
      <c r="L513" s="185"/>
      <c r="M513" s="185"/>
      <c r="N513" s="185"/>
      <c r="O513" s="185"/>
      <c r="P513" s="185"/>
      <c r="Q513" s="185"/>
      <c r="R513" s="185"/>
      <c r="S513" s="185"/>
      <c r="T513" s="185"/>
      <c r="U513" s="185"/>
      <c r="V513" s="185"/>
      <c r="W513" s="185"/>
      <c r="X513" s="185"/>
      <c r="Y513" s="185"/>
      <c r="Z513" s="185"/>
    </row>
    <row r="514" spans="1:26" ht="16.5" thickBot="1">
      <c r="A514" s="188"/>
      <c r="B514" s="188"/>
      <c r="C514" s="188"/>
      <c r="D514" s="188"/>
      <c r="E514" s="188"/>
      <c r="F514" s="188"/>
      <c r="G514" s="185"/>
      <c r="H514" s="185"/>
      <c r="I514" s="185"/>
      <c r="J514" s="185"/>
      <c r="K514" s="185"/>
      <c r="L514" s="185"/>
      <c r="M514" s="185"/>
      <c r="N514" s="185"/>
      <c r="O514" s="185"/>
      <c r="P514" s="185"/>
      <c r="Q514" s="185"/>
      <c r="R514" s="185"/>
      <c r="S514" s="185"/>
      <c r="T514" s="185"/>
      <c r="U514" s="185"/>
      <c r="V514" s="185"/>
      <c r="W514" s="185"/>
      <c r="X514" s="185"/>
      <c r="Y514" s="185"/>
      <c r="Z514" s="185"/>
    </row>
    <row r="515" spans="1:26" ht="16.5" thickBot="1">
      <c r="A515" s="188"/>
      <c r="B515" s="188"/>
      <c r="C515" s="188"/>
      <c r="D515" s="188"/>
      <c r="E515" s="188"/>
      <c r="F515" s="188"/>
      <c r="G515" s="185"/>
      <c r="H515" s="185"/>
      <c r="I515" s="185"/>
      <c r="J515" s="185"/>
      <c r="K515" s="185"/>
      <c r="L515" s="185"/>
      <c r="M515" s="185"/>
      <c r="N515" s="185"/>
      <c r="O515" s="185"/>
      <c r="P515" s="185"/>
      <c r="Q515" s="185"/>
      <c r="R515" s="185"/>
      <c r="S515" s="185"/>
      <c r="T515" s="185"/>
      <c r="U515" s="185"/>
      <c r="V515" s="185"/>
      <c r="W515" s="185"/>
      <c r="X515" s="185"/>
      <c r="Y515" s="185"/>
      <c r="Z515" s="185"/>
    </row>
    <row r="516" spans="1:26" ht="16.5" thickBot="1">
      <c r="A516" s="188"/>
      <c r="B516" s="188"/>
      <c r="C516" s="188"/>
      <c r="D516" s="188"/>
      <c r="E516" s="188"/>
      <c r="F516" s="188"/>
      <c r="G516" s="185"/>
      <c r="H516" s="185"/>
      <c r="I516" s="185"/>
      <c r="J516" s="185"/>
      <c r="K516" s="185"/>
      <c r="L516" s="185"/>
      <c r="M516" s="185"/>
      <c r="N516" s="185"/>
      <c r="O516" s="185"/>
      <c r="P516" s="185"/>
      <c r="Q516" s="185"/>
      <c r="R516" s="185"/>
      <c r="S516" s="185"/>
      <c r="T516" s="185"/>
      <c r="U516" s="185"/>
      <c r="V516" s="185"/>
      <c r="W516" s="185"/>
      <c r="X516" s="185"/>
      <c r="Y516" s="185"/>
      <c r="Z516" s="185"/>
    </row>
    <row r="517" spans="1:26" ht="16.5" thickBot="1">
      <c r="A517" s="188"/>
      <c r="B517" s="188"/>
      <c r="C517" s="188"/>
      <c r="D517" s="188"/>
      <c r="E517" s="188"/>
      <c r="F517" s="188"/>
      <c r="G517" s="185"/>
      <c r="H517" s="185"/>
      <c r="I517" s="185"/>
      <c r="J517" s="185"/>
      <c r="K517" s="185"/>
      <c r="L517" s="185"/>
      <c r="M517" s="185"/>
      <c r="N517" s="185"/>
      <c r="O517" s="185"/>
      <c r="P517" s="185"/>
      <c r="Q517" s="185"/>
      <c r="R517" s="185"/>
      <c r="S517" s="185"/>
      <c r="T517" s="185"/>
      <c r="U517" s="185"/>
      <c r="V517" s="185"/>
      <c r="W517" s="185"/>
      <c r="X517" s="185"/>
      <c r="Y517" s="185"/>
      <c r="Z517" s="185"/>
    </row>
    <row r="518" spans="1:26" ht="16.5" thickBot="1">
      <c r="A518" s="188"/>
      <c r="B518" s="188"/>
      <c r="C518" s="188"/>
      <c r="D518" s="188"/>
      <c r="E518" s="188"/>
      <c r="F518" s="188"/>
      <c r="G518" s="185"/>
      <c r="H518" s="185"/>
      <c r="I518" s="185"/>
      <c r="J518" s="185"/>
      <c r="K518" s="185"/>
      <c r="L518" s="185"/>
      <c r="M518" s="185"/>
      <c r="N518" s="185"/>
      <c r="O518" s="185"/>
      <c r="P518" s="185"/>
      <c r="Q518" s="185"/>
      <c r="R518" s="185"/>
      <c r="S518" s="185"/>
      <c r="T518" s="185"/>
      <c r="U518" s="185"/>
      <c r="V518" s="185"/>
      <c r="W518" s="185"/>
      <c r="X518" s="185"/>
      <c r="Y518" s="185"/>
      <c r="Z518" s="185"/>
    </row>
    <row r="519" spans="1:26" ht="16.5" thickBot="1">
      <c r="A519" s="188"/>
      <c r="B519" s="188"/>
      <c r="C519" s="188"/>
      <c r="D519" s="188"/>
      <c r="E519" s="188"/>
      <c r="F519" s="188"/>
      <c r="G519" s="185"/>
      <c r="H519" s="185"/>
      <c r="I519" s="185"/>
      <c r="J519" s="185"/>
      <c r="K519" s="185"/>
      <c r="L519" s="185"/>
      <c r="M519" s="185"/>
      <c r="N519" s="185"/>
      <c r="O519" s="185"/>
      <c r="P519" s="185"/>
      <c r="Q519" s="185"/>
      <c r="R519" s="185"/>
      <c r="S519" s="185"/>
      <c r="T519" s="185"/>
      <c r="U519" s="185"/>
      <c r="V519" s="185"/>
      <c r="W519" s="185"/>
      <c r="X519" s="185"/>
      <c r="Y519" s="185"/>
      <c r="Z519" s="185"/>
    </row>
    <row r="520" spans="1:26" ht="16.5" thickBot="1">
      <c r="A520" s="188"/>
      <c r="B520" s="188"/>
      <c r="C520" s="188"/>
      <c r="D520" s="188"/>
      <c r="E520" s="188"/>
      <c r="F520" s="188"/>
      <c r="G520" s="185"/>
      <c r="H520" s="185"/>
      <c r="I520" s="185"/>
      <c r="J520" s="185"/>
      <c r="K520" s="185"/>
      <c r="L520" s="185"/>
      <c r="M520" s="185"/>
      <c r="N520" s="185"/>
      <c r="O520" s="185"/>
      <c r="P520" s="185"/>
      <c r="Q520" s="185"/>
      <c r="R520" s="185"/>
      <c r="S520" s="185"/>
      <c r="T520" s="185"/>
      <c r="U520" s="185"/>
      <c r="V520" s="185"/>
      <c r="W520" s="185"/>
      <c r="X520" s="185"/>
      <c r="Y520" s="185"/>
      <c r="Z520" s="185"/>
    </row>
    <row r="521" spans="1:26" ht="16.5" thickBot="1">
      <c r="A521" s="188"/>
      <c r="B521" s="188"/>
      <c r="C521" s="188"/>
      <c r="D521" s="188"/>
      <c r="E521" s="188"/>
      <c r="F521" s="188"/>
      <c r="G521" s="185"/>
      <c r="H521" s="185"/>
      <c r="I521" s="185"/>
      <c r="J521" s="185"/>
      <c r="K521" s="185"/>
      <c r="L521" s="185"/>
      <c r="M521" s="185"/>
      <c r="N521" s="185"/>
      <c r="O521" s="185"/>
      <c r="P521" s="185"/>
      <c r="Q521" s="185"/>
      <c r="R521" s="185"/>
      <c r="S521" s="185"/>
      <c r="T521" s="185"/>
      <c r="U521" s="185"/>
      <c r="V521" s="185"/>
      <c r="W521" s="185"/>
      <c r="X521" s="185"/>
      <c r="Y521" s="185"/>
      <c r="Z521" s="185"/>
    </row>
    <row r="522" spans="1:26" ht="16.5" thickBot="1">
      <c r="A522" s="188"/>
      <c r="B522" s="188"/>
      <c r="C522" s="188"/>
      <c r="D522" s="188"/>
      <c r="E522" s="188"/>
      <c r="F522" s="188"/>
      <c r="G522" s="185"/>
      <c r="H522" s="185"/>
      <c r="I522" s="185"/>
      <c r="J522" s="185"/>
      <c r="K522" s="185"/>
      <c r="L522" s="185"/>
      <c r="M522" s="185"/>
      <c r="N522" s="185"/>
      <c r="O522" s="185"/>
      <c r="P522" s="185"/>
      <c r="Q522" s="185"/>
      <c r="R522" s="185"/>
      <c r="S522" s="185"/>
      <c r="T522" s="185"/>
      <c r="U522" s="185"/>
      <c r="V522" s="185"/>
      <c r="W522" s="185"/>
      <c r="X522" s="185"/>
      <c r="Y522" s="185"/>
      <c r="Z522" s="185"/>
    </row>
    <row r="523" spans="1:26" ht="16.5" thickBot="1">
      <c r="A523" s="188"/>
      <c r="B523" s="188"/>
      <c r="C523" s="188"/>
      <c r="D523" s="188"/>
      <c r="E523" s="188"/>
      <c r="F523" s="188"/>
      <c r="G523" s="185"/>
      <c r="H523" s="185"/>
      <c r="I523" s="185"/>
      <c r="J523" s="185"/>
      <c r="K523" s="185"/>
      <c r="L523" s="185"/>
      <c r="M523" s="185"/>
      <c r="N523" s="185"/>
      <c r="O523" s="185"/>
      <c r="P523" s="185"/>
      <c r="Q523" s="185"/>
      <c r="R523" s="185"/>
      <c r="S523" s="185"/>
      <c r="T523" s="185"/>
      <c r="U523" s="185"/>
      <c r="V523" s="185"/>
      <c r="W523" s="185"/>
      <c r="X523" s="185"/>
      <c r="Y523" s="185"/>
      <c r="Z523" s="185"/>
    </row>
    <row r="524" spans="1:26" ht="16.5" thickBot="1">
      <c r="A524" s="188"/>
      <c r="B524" s="188"/>
      <c r="C524" s="188"/>
      <c r="D524" s="188"/>
      <c r="E524" s="188"/>
      <c r="F524" s="188"/>
      <c r="G524" s="185"/>
      <c r="H524" s="185"/>
      <c r="I524" s="185"/>
      <c r="J524" s="185"/>
      <c r="K524" s="185"/>
      <c r="L524" s="185"/>
      <c r="M524" s="185"/>
      <c r="N524" s="185"/>
      <c r="O524" s="185"/>
      <c r="P524" s="185"/>
      <c r="Q524" s="185"/>
      <c r="R524" s="185"/>
      <c r="S524" s="185"/>
      <c r="T524" s="185"/>
      <c r="U524" s="185"/>
      <c r="V524" s="185"/>
      <c r="W524" s="185"/>
      <c r="X524" s="185"/>
      <c r="Y524" s="185"/>
      <c r="Z524" s="185"/>
    </row>
    <row r="525" spans="1:26" ht="16.5" thickBot="1">
      <c r="A525" s="188"/>
      <c r="B525" s="188"/>
      <c r="C525" s="188"/>
      <c r="D525" s="188"/>
      <c r="E525" s="188"/>
      <c r="F525" s="188"/>
      <c r="G525" s="185"/>
      <c r="H525" s="185"/>
      <c r="I525" s="185"/>
      <c r="J525" s="185"/>
      <c r="K525" s="185"/>
      <c r="L525" s="185"/>
      <c r="M525" s="185"/>
      <c r="N525" s="185"/>
      <c r="O525" s="185"/>
      <c r="P525" s="185"/>
      <c r="Q525" s="185"/>
      <c r="R525" s="185"/>
      <c r="S525" s="185"/>
      <c r="T525" s="185"/>
      <c r="U525" s="185"/>
      <c r="V525" s="185"/>
      <c r="W525" s="185"/>
      <c r="X525" s="185"/>
      <c r="Y525" s="185"/>
      <c r="Z525" s="185"/>
    </row>
    <row r="526" spans="1:26" ht="16.5" thickBot="1">
      <c r="A526" s="188"/>
      <c r="B526" s="188"/>
      <c r="C526" s="188"/>
      <c r="D526" s="188"/>
      <c r="E526" s="188"/>
      <c r="F526" s="188"/>
      <c r="G526" s="185"/>
      <c r="H526" s="185"/>
      <c r="I526" s="185"/>
      <c r="J526" s="185"/>
      <c r="K526" s="185"/>
      <c r="L526" s="185"/>
      <c r="M526" s="185"/>
      <c r="N526" s="185"/>
      <c r="O526" s="185"/>
      <c r="P526" s="185"/>
      <c r="Q526" s="185"/>
      <c r="R526" s="185"/>
      <c r="S526" s="185"/>
      <c r="T526" s="185"/>
      <c r="U526" s="185"/>
      <c r="V526" s="185"/>
      <c r="W526" s="185"/>
      <c r="X526" s="185"/>
      <c r="Y526" s="185"/>
      <c r="Z526" s="185"/>
    </row>
    <row r="527" spans="1:26" ht="16.5" thickBot="1">
      <c r="A527" s="188"/>
      <c r="B527" s="188"/>
      <c r="C527" s="188"/>
      <c r="D527" s="188"/>
      <c r="E527" s="188"/>
      <c r="F527" s="188"/>
      <c r="G527" s="185"/>
      <c r="H527" s="185"/>
      <c r="I527" s="185"/>
      <c r="J527" s="185"/>
      <c r="K527" s="185"/>
      <c r="L527" s="185"/>
      <c r="M527" s="185"/>
      <c r="N527" s="185"/>
      <c r="O527" s="185"/>
      <c r="P527" s="185"/>
      <c r="Q527" s="185"/>
      <c r="R527" s="185"/>
      <c r="S527" s="185"/>
      <c r="T527" s="185"/>
      <c r="U527" s="185"/>
      <c r="V527" s="185"/>
      <c r="W527" s="185"/>
      <c r="X527" s="185"/>
      <c r="Y527" s="185"/>
      <c r="Z527" s="185"/>
    </row>
    <row r="528" spans="1:26" ht="16.5" thickBot="1">
      <c r="A528" s="188"/>
      <c r="B528" s="188"/>
      <c r="C528" s="188"/>
      <c r="D528" s="188"/>
      <c r="E528" s="188"/>
      <c r="F528" s="188"/>
      <c r="G528" s="185"/>
      <c r="H528" s="185"/>
      <c r="I528" s="185"/>
      <c r="J528" s="185"/>
      <c r="K528" s="185"/>
      <c r="L528" s="185"/>
      <c r="M528" s="185"/>
      <c r="N528" s="185"/>
      <c r="O528" s="185"/>
      <c r="P528" s="185"/>
      <c r="Q528" s="185"/>
      <c r="R528" s="185"/>
      <c r="S528" s="185"/>
      <c r="T528" s="185"/>
      <c r="U528" s="185"/>
      <c r="V528" s="185"/>
      <c r="W528" s="185"/>
      <c r="X528" s="185"/>
      <c r="Y528" s="185"/>
      <c r="Z528" s="185"/>
    </row>
    <row r="529" spans="1:26" ht="16.5" thickBot="1">
      <c r="A529" s="188"/>
      <c r="B529" s="188"/>
      <c r="C529" s="188"/>
      <c r="D529" s="188"/>
      <c r="E529" s="188"/>
      <c r="F529" s="188"/>
      <c r="G529" s="185"/>
      <c r="H529" s="185"/>
      <c r="I529" s="185"/>
      <c r="J529" s="185"/>
      <c r="K529" s="185"/>
      <c r="L529" s="185"/>
      <c r="M529" s="185"/>
      <c r="N529" s="185"/>
      <c r="O529" s="185"/>
      <c r="P529" s="185"/>
      <c r="Q529" s="185"/>
      <c r="R529" s="185"/>
      <c r="S529" s="185"/>
      <c r="T529" s="185"/>
      <c r="U529" s="185"/>
      <c r="V529" s="185"/>
      <c r="W529" s="185"/>
      <c r="X529" s="185"/>
      <c r="Y529" s="185"/>
      <c r="Z529" s="185"/>
    </row>
    <row r="530" spans="1:26" ht="16.5" thickBot="1">
      <c r="A530" s="188"/>
      <c r="B530" s="188"/>
      <c r="C530" s="188"/>
      <c r="D530" s="188"/>
      <c r="E530" s="188"/>
      <c r="F530" s="188"/>
      <c r="G530" s="185"/>
      <c r="H530" s="185"/>
      <c r="I530" s="185"/>
      <c r="J530" s="185"/>
      <c r="K530" s="185"/>
      <c r="L530" s="185"/>
      <c r="M530" s="185"/>
      <c r="N530" s="185"/>
      <c r="O530" s="185"/>
      <c r="P530" s="185"/>
      <c r="Q530" s="185"/>
      <c r="R530" s="185"/>
      <c r="S530" s="185"/>
      <c r="T530" s="185"/>
      <c r="U530" s="185"/>
      <c r="V530" s="185"/>
      <c r="W530" s="185"/>
      <c r="X530" s="185"/>
      <c r="Y530" s="185"/>
      <c r="Z530" s="185"/>
    </row>
    <row r="531" spans="1:26" ht="16.5" thickBot="1">
      <c r="A531" s="188"/>
      <c r="B531" s="188"/>
      <c r="C531" s="188"/>
      <c r="D531" s="188"/>
      <c r="E531" s="188"/>
      <c r="F531" s="188"/>
      <c r="G531" s="185"/>
      <c r="H531" s="185"/>
      <c r="I531" s="185"/>
      <c r="J531" s="185"/>
      <c r="K531" s="185"/>
      <c r="L531" s="185"/>
      <c r="M531" s="185"/>
      <c r="N531" s="185"/>
      <c r="O531" s="185"/>
      <c r="P531" s="185"/>
      <c r="Q531" s="185"/>
      <c r="R531" s="185"/>
      <c r="S531" s="185"/>
      <c r="T531" s="185"/>
      <c r="U531" s="185"/>
      <c r="V531" s="185"/>
      <c r="W531" s="185"/>
      <c r="X531" s="185"/>
      <c r="Y531" s="185"/>
      <c r="Z531" s="185"/>
    </row>
    <row r="532" spans="1:26" ht="16.5" thickBot="1">
      <c r="A532" s="188"/>
      <c r="B532" s="188"/>
      <c r="C532" s="188"/>
      <c r="D532" s="188"/>
      <c r="E532" s="188"/>
      <c r="F532" s="188"/>
      <c r="G532" s="185"/>
      <c r="H532" s="185"/>
      <c r="I532" s="185"/>
      <c r="J532" s="185"/>
      <c r="K532" s="185"/>
      <c r="L532" s="185"/>
      <c r="M532" s="185"/>
      <c r="N532" s="185"/>
      <c r="O532" s="185"/>
      <c r="P532" s="185"/>
      <c r="Q532" s="185"/>
      <c r="R532" s="185"/>
      <c r="S532" s="185"/>
      <c r="T532" s="185"/>
      <c r="U532" s="185"/>
      <c r="V532" s="185"/>
      <c r="W532" s="185"/>
      <c r="X532" s="185"/>
      <c r="Y532" s="185"/>
      <c r="Z532" s="185"/>
    </row>
    <row r="533" spans="1:26" ht="16.5" thickBot="1">
      <c r="A533" s="188"/>
      <c r="B533" s="188"/>
      <c r="C533" s="188"/>
      <c r="D533" s="188"/>
      <c r="E533" s="188"/>
      <c r="F533" s="188"/>
      <c r="G533" s="185"/>
      <c r="H533" s="185"/>
      <c r="I533" s="185"/>
      <c r="J533" s="185"/>
      <c r="K533" s="185"/>
      <c r="L533" s="185"/>
      <c r="M533" s="185"/>
      <c r="N533" s="185"/>
      <c r="O533" s="185"/>
      <c r="P533" s="185"/>
      <c r="Q533" s="185"/>
      <c r="R533" s="185"/>
      <c r="S533" s="185"/>
      <c r="T533" s="185"/>
      <c r="U533" s="185"/>
      <c r="V533" s="185"/>
      <c r="W533" s="185"/>
      <c r="X533" s="185"/>
      <c r="Y533" s="185"/>
      <c r="Z533" s="185"/>
    </row>
    <row r="534" spans="1:26" ht="16.5" thickBot="1">
      <c r="A534" s="188"/>
      <c r="B534" s="188"/>
      <c r="C534" s="188"/>
      <c r="D534" s="188"/>
      <c r="E534" s="188"/>
      <c r="F534" s="188"/>
      <c r="G534" s="185"/>
      <c r="H534" s="185"/>
      <c r="I534" s="185"/>
      <c r="J534" s="185"/>
      <c r="K534" s="185"/>
      <c r="L534" s="185"/>
      <c r="M534" s="185"/>
      <c r="N534" s="185"/>
      <c r="O534" s="185"/>
      <c r="P534" s="185"/>
      <c r="Q534" s="185"/>
      <c r="R534" s="185"/>
      <c r="S534" s="185"/>
      <c r="T534" s="185"/>
      <c r="U534" s="185"/>
      <c r="V534" s="185"/>
      <c r="W534" s="185"/>
      <c r="X534" s="185"/>
      <c r="Y534" s="185"/>
      <c r="Z534" s="185"/>
    </row>
    <row r="535" spans="1:26" ht="16.5" thickBot="1">
      <c r="A535" s="188"/>
      <c r="B535" s="188"/>
      <c r="C535" s="188"/>
      <c r="D535" s="188"/>
      <c r="E535" s="188"/>
      <c r="F535" s="188"/>
      <c r="G535" s="185"/>
      <c r="H535" s="185"/>
      <c r="I535" s="185"/>
      <c r="J535" s="185"/>
      <c r="K535" s="185"/>
      <c r="L535" s="185"/>
      <c r="M535" s="185"/>
      <c r="N535" s="185"/>
      <c r="O535" s="185"/>
      <c r="P535" s="185"/>
      <c r="Q535" s="185"/>
      <c r="R535" s="185"/>
      <c r="S535" s="185"/>
      <c r="T535" s="185"/>
      <c r="U535" s="185"/>
      <c r="V535" s="185"/>
      <c r="W535" s="185"/>
      <c r="X535" s="185"/>
      <c r="Y535" s="185"/>
      <c r="Z535" s="185"/>
    </row>
    <row r="536" spans="1:26" ht="16.5" thickBot="1">
      <c r="A536" s="188"/>
      <c r="B536" s="188"/>
      <c r="C536" s="188"/>
      <c r="D536" s="188"/>
      <c r="E536" s="188"/>
      <c r="F536" s="188"/>
      <c r="G536" s="185"/>
      <c r="H536" s="185"/>
      <c r="I536" s="185"/>
      <c r="J536" s="185"/>
      <c r="K536" s="185"/>
      <c r="L536" s="185"/>
      <c r="M536" s="185"/>
      <c r="N536" s="185"/>
      <c r="O536" s="185"/>
      <c r="P536" s="185"/>
      <c r="Q536" s="185"/>
      <c r="R536" s="185"/>
      <c r="S536" s="185"/>
      <c r="T536" s="185"/>
      <c r="U536" s="185"/>
      <c r="V536" s="185"/>
      <c r="W536" s="185"/>
      <c r="X536" s="185"/>
      <c r="Y536" s="185"/>
      <c r="Z536" s="185"/>
    </row>
    <row r="537" spans="1:26" ht="16.5" thickBot="1">
      <c r="A537" s="188"/>
      <c r="B537" s="188"/>
      <c r="C537" s="188"/>
      <c r="D537" s="188"/>
      <c r="E537" s="188"/>
      <c r="F537" s="188"/>
      <c r="G537" s="185"/>
      <c r="H537" s="185"/>
      <c r="I537" s="185"/>
      <c r="J537" s="185"/>
      <c r="K537" s="185"/>
      <c r="L537" s="185"/>
      <c r="M537" s="185"/>
      <c r="N537" s="185"/>
      <c r="O537" s="185"/>
      <c r="P537" s="185"/>
      <c r="Q537" s="185"/>
      <c r="R537" s="185"/>
      <c r="S537" s="185"/>
      <c r="T537" s="185"/>
      <c r="U537" s="185"/>
      <c r="V537" s="185"/>
      <c r="W537" s="185"/>
      <c r="X537" s="185"/>
      <c r="Y537" s="185"/>
      <c r="Z537" s="185"/>
    </row>
    <row r="538" spans="1:26" ht="16.5" thickBot="1">
      <c r="A538" s="188"/>
      <c r="B538" s="188"/>
      <c r="C538" s="188"/>
      <c r="D538" s="188"/>
      <c r="E538" s="188"/>
      <c r="F538" s="188"/>
      <c r="G538" s="185"/>
      <c r="H538" s="185"/>
      <c r="I538" s="185"/>
      <c r="J538" s="185"/>
      <c r="K538" s="185"/>
      <c r="L538" s="185"/>
      <c r="M538" s="185"/>
      <c r="N538" s="185"/>
      <c r="O538" s="185"/>
      <c r="P538" s="185"/>
      <c r="Q538" s="185"/>
      <c r="R538" s="185"/>
      <c r="S538" s="185"/>
      <c r="T538" s="185"/>
      <c r="U538" s="185"/>
      <c r="V538" s="185"/>
      <c r="W538" s="185"/>
      <c r="X538" s="185"/>
      <c r="Y538" s="185"/>
      <c r="Z538" s="185"/>
    </row>
    <row r="539" spans="1:26" ht="16.5" thickBot="1">
      <c r="A539" s="188"/>
      <c r="B539" s="188"/>
      <c r="C539" s="188"/>
      <c r="D539" s="188"/>
      <c r="E539" s="188"/>
      <c r="F539" s="188"/>
      <c r="G539" s="185"/>
      <c r="H539" s="185"/>
      <c r="I539" s="185"/>
      <c r="J539" s="185"/>
      <c r="K539" s="185"/>
      <c r="L539" s="185"/>
      <c r="M539" s="185"/>
      <c r="N539" s="185"/>
      <c r="O539" s="185"/>
      <c r="P539" s="185"/>
      <c r="Q539" s="185"/>
      <c r="R539" s="185"/>
      <c r="S539" s="185"/>
      <c r="T539" s="185"/>
      <c r="U539" s="185"/>
      <c r="V539" s="185"/>
      <c r="W539" s="185"/>
      <c r="X539" s="185"/>
      <c r="Y539" s="185"/>
      <c r="Z539" s="185"/>
    </row>
    <row r="540" spans="1:26" ht="16.5" thickBot="1">
      <c r="A540" s="188"/>
      <c r="B540" s="188"/>
      <c r="C540" s="188"/>
      <c r="D540" s="188"/>
      <c r="E540" s="188"/>
      <c r="F540" s="188"/>
      <c r="G540" s="185"/>
      <c r="H540" s="185"/>
      <c r="I540" s="185"/>
      <c r="J540" s="185"/>
      <c r="K540" s="185"/>
      <c r="L540" s="185"/>
      <c r="M540" s="185"/>
      <c r="N540" s="185"/>
      <c r="O540" s="185"/>
      <c r="P540" s="185"/>
      <c r="Q540" s="185"/>
      <c r="R540" s="185"/>
      <c r="S540" s="185"/>
      <c r="T540" s="185"/>
      <c r="U540" s="185"/>
      <c r="V540" s="185"/>
      <c r="W540" s="185"/>
      <c r="X540" s="185"/>
      <c r="Y540" s="185"/>
      <c r="Z540" s="185"/>
    </row>
    <row r="541" spans="1:26" ht="16.5" thickBot="1">
      <c r="A541" s="188"/>
      <c r="B541" s="188"/>
      <c r="C541" s="188"/>
      <c r="D541" s="188"/>
      <c r="E541" s="188"/>
      <c r="F541" s="188"/>
      <c r="G541" s="185"/>
      <c r="H541" s="185"/>
      <c r="I541" s="185"/>
      <c r="J541" s="185"/>
      <c r="K541" s="185"/>
      <c r="L541" s="185"/>
      <c r="M541" s="185"/>
      <c r="N541" s="185"/>
      <c r="O541" s="185"/>
      <c r="P541" s="185"/>
      <c r="Q541" s="185"/>
      <c r="R541" s="185"/>
      <c r="S541" s="185"/>
      <c r="T541" s="185"/>
      <c r="U541" s="185"/>
      <c r="V541" s="185"/>
      <c r="W541" s="185"/>
      <c r="X541" s="185"/>
      <c r="Y541" s="185"/>
      <c r="Z541" s="185"/>
    </row>
    <row r="542" spans="1:26" ht="16.5" thickBot="1">
      <c r="A542" s="188"/>
      <c r="B542" s="188"/>
      <c r="C542" s="188"/>
      <c r="D542" s="188"/>
      <c r="E542" s="188"/>
      <c r="F542" s="188"/>
      <c r="G542" s="185"/>
      <c r="H542" s="185"/>
      <c r="I542" s="185"/>
      <c r="J542" s="185"/>
      <c r="K542" s="185"/>
      <c r="L542" s="185"/>
      <c r="M542" s="185"/>
      <c r="N542" s="185"/>
      <c r="O542" s="185"/>
      <c r="P542" s="185"/>
      <c r="Q542" s="185"/>
      <c r="R542" s="185"/>
      <c r="S542" s="185"/>
      <c r="T542" s="185"/>
      <c r="U542" s="185"/>
      <c r="V542" s="185"/>
      <c r="W542" s="185"/>
      <c r="X542" s="185"/>
      <c r="Y542" s="185"/>
      <c r="Z542" s="185"/>
    </row>
    <row r="543" spans="1:26" ht="16.5" thickBot="1">
      <c r="A543" s="188"/>
      <c r="B543" s="188"/>
      <c r="C543" s="188"/>
      <c r="D543" s="188"/>
      <c r="E543" s="188"/>
      <c r="F543" s="188"/>
      <c r="G543" s="185"/>
      <c r="H543" s="185"/>
      <c r="I543" s="185"/>
      <c r="J543" s="185"/>
      <c r="K543" s="185"/>
      <c r="L543" s="185"/>
      <c r="M543" s="185"/>
      <c r="N543" s="185"/>
      <c r="O543" s="185"/>
      <c r="P543" s="185"/>
      <c r="Q543" s="185"/>
      <c r="R543" s="185"/>
      <c r="S543" s="185"/>
      <c r="T543" s="185"/>
      <c r="U543" s="185"/>
      <c r="V543" s="185"/>
      <c r="W543" s="185"/>
      <c r="X543" s="185"/>
      <c r="Y543" s="185"/>
      <c r="Z543" s="185"/>
    </row>
    <row r="544" spans="1:26" ht="16.5" thickBot="1">
      <c r="A544" s="188"/>
      <c r="B544" s="188"/>
      <c r="C544" s="188"/>
      <c r="D544" s="188"/>
      <c r="E544" s="188"/>
      <c r="F544" s="188"/>
      <c r="G544" s="185"/>
      <c r="H544" s="185"/>
      <c r="I544" s="185"/>
      <c r="J544" s="185"/>
      <c r="K544" s="185"/>
      <c r="L544" s="185"/>
      <c r="M544" s="185"/>
      <c r="N544" s="185"/>
      <c r="O544" s="185"/>
      <c r="P544" s="185"/>
      <c r="Q544" s="185"/>
      <c r="R544" s="185"/>
      <c r="S544" s="185"/>
      <c r="T544" s="185"/>
      <c r="U544" s="185"/>
      <c r="V544" s="185"/>
      <c r="W544" s="185"/>
      <c r="X544" s="185"/>
      <c r="Y544" s="185"/>
      <c r="Z544" s="185"/>
    </row>
    <row r="545" spans="1:26" ht="16.5" thickBot="1">
      <c r="A545" s="188"/>
      <c r="B545" s="188"/>
      <c r="C545" s="188"/>
      <c r="D545" s="188"/>
      <c r="E545" s="188"/>
      <c r="F545" s="188"/>
      <c r="G545" s="185"/>
      <c r="H545" s="185"/>
      <c r="I545" s="185"/>
      <c r="J545" s="185"/>
      <c r="K545" s="185"/>
      <c r="L545" s="185"/>
      <c r="M545" s="185"/>
      <c r="N545" s="185"/>
      <c r="O545" s="185"/>
      <c r="P545" s="185"/>
      <c r="Q545" s="185"/>
      <c r="R545" s="185"/>
      <c r="S545" s="185"/>
      <c r="T545" s="185"/>
      <c r="U545" s="185"/>
      <c r="V545" s="185"/>
      <c r="W545" s="185"/>
      <c r="X545" s="185"/>
      <c r="Y545" s="185"/>
      <c r="Z545" s="185"/>
    </row>
    <row r="546" spans="1:26" ht="16.5" thickBot="1">
      <c r="A546" s="188"/>
      <c r="B546" s="188"/>
      <c r="C546" s="188"/>
      <c r="D546" s="188"/>
      <c r="E546" s="188"/>
      <c r="F546" s="188"/>
      <c r="G546" s="185"/>
      <c r="H546" s="185"/>
      <c r="I546" s="185"/>
      <c r="J546" s="185"/>
      <c r="K546" s="185"/>
      <c r="L546" s="185"/>
      <c r="M546" s="185"/>
      <c r="N546" s="185"/>
      <c r="O546" s="185"/>
      <c r="P546" s="185"/>
      <c r="Q546" s="185"/>
      <c r="R546" s="185"/>
      <c r="S546" s="185"/>
      <c r="T546" s="185"/>
      <c r="U546" s="185"/>
      <c r="V546" s="185"/>
      <c r="W546" s="185"/>
      <c r="X546" s="185"/>
      <c r="Y546" s="185"/>
      <c r="Z546" s="185"/>
    </row>
    <row r="547" spans="1:26" ht="16.5" thickBot="1">
      <c r="A547" s="188"/>
      <c r="B547" s="188"/>
      <c r="C547" s="188"/>
      <c r="D547" s="188"/>
      <c r="E547" s="188"/>
      <c r="F547" s="188"/>
      <c r="G547" s="185"/>
      <c r="H547" s="185"/>
      <c r="I547" s="185"/>
      <c r="J547" s="185"/>
      <c r="K547" s="185"/>
      <c r="L547" s="185"/>
      <c r="M547" s="185"/>
      <c r="N547" s="185"/>
      <c r="O547" s="185"/>
      <c r="P547" s="185"/>
      <c r="Q547" s="185"/>
      <c r="R547" s="185"/>
      <c r="S547" s="185"/>
      <c r="T547" s="185"/>
      <c r="U547" s="185"/>
      <c r="V547" s="185"/>
      <c r="W547" s="185"/>
      <c r="X547" s="185"/>
      <c r="Y547" s="185"/>
      <c r="Z547" s="185"/>
    </row>
    <row r="548" spans="1:26" ht="16.5" thickBot="1">
      <c r="A548" s="188"/>
      <c r="B548" s="188"/>
      <c r="C548" s="188"/>
      <c r="D548" s="188"/>
      <c r="E548" s="188"/>
      <c r="F548" s="188"/>
      <c r="G548" s="185"/>
      <c r="H548" s="185"/>
      <c r="I548" s="185"/>
      <c r="J548" s="185"/>
      <c r="K548" s="185"/>
      <c r="L548" s="185"/>
      <c r="M548" s="185"/>
      <c r="N548" s="185"/>
      <c r="O548" s="185"/>
      <c r="P548" s="185"/>
      <c r="Q548" s="185"/>
      <c r="R548" s="185"/>
      <c r="S548" s="185"/>
      <c r="T548" s="185"/>
      <c r="U548" s="185"/>
      <c r="V548" s="185"/>
      <c r="W548" s="185"/>
      <c r="X548" s="185"/>
      <c r="Y548" s="185"/>
      <c r="Z548" s="185"/>
    </row>
    <row r="549" spans="1:26" ht="16.5" thickBot="1">
      <c r="A549" s="188"/>
      <c r="B549" s="188"/>
      <c r="C549" s="188"/>
      <c r="D549" s="188"/>
      <c r="E549" s="188"/>
      <c r="F549" s="188"/>
      <c r="G549" s="185"/>
      <c r="H549" s="185"/>
      <c r="I549" s="185"/>
      <c r="J549" s="185"/>
      <c r="K549" s="185"/>
      <c r="L549" s="185"/>
      <c r="M549" s="185"/>
      <c r="N549" s="185"/>
      <c r="O549" s="185"/>
      <c r="P549" s="185"/>
      <c r="Q549" s="185"/>
      <c r="R549" s="185"/>
      <c r="S549" s="185"/>
      <c r="T549" s="185"/>
      <c r="U549" s="185"/>
      <c r="V549" s="185"/>
      <c r="W549" s="185"/>
      <c r="X549" s="185"/>
      <c r="Y549" s="185"/>
      <c r="Z549" s="185"/>
    </row>
    <row r="550" spans="1:26" ht="16.5" thickBot="1">
      <c r="A550" s="188"/>
      <c r="B550" s="188"/>
      <c r="C550" s="188"/>
      <c r="D550" s="188"/>
      <c r="E550" s="188"/>
      <c r="F550" s="188"/>
      <c r="G550" s="185"/>
      <c r="H550" s="185"/>
      <c r="I550" s="185"/>
      <c r="J550" s="185"/>
      <c r="K550" s="185"/>
      <c r="L550" s="185"/>
      <c r="M550" s="185"/>
      <c r="N550" s="185"/>
      <c r="O550" s="185"/>
      <c r="P550" s="185"/>
      <c r="Q550" s="185"/>
      <c r="R550" s="185"/>
      <c r="S550" s="185"/>
      <c r="T550" s="185"/>
      <c r="U550" s="185"/>
      <c r="V550" s="185"/>
      <c r="W550" s="185"/>
      <c r="X550" s="185"/>
      <c r="Y550" s="185"/>
      <c r="Z550" s="185"/>
    </row>
    <row r="551" spans="1:26" ht="16.5" thickBot="1">
      <c r="A551" s="188"/>
      <c r="B551" s="188"/>
      <c r="C551" s="188"/>
      <c r="D551" s="188"/>
      <c r="E551" s="188"/>
      <c r="F551" s="188"/>
      <c r="G551" s="185"/>
      <c r="H551" s="185"/>
      <c r="I551" s="185"/>
      <c r="J551" s="185"/>
      <c r="K551" s="185"/>
      <c r="L551" s="185"/>
      <c r="M551" s="185"/>
      <c r="N551" s="185"/>
      <c r="O551" s="185"/>
      <c r="P551" s="185"/>
      <c r="Q551" s="185"/>
      <c r="R551" s="185"/>
      <c r="S551" s="185"/>
      <c r="T551" s="185"/>
      <c r="U551" s="185"/>
      <c r="V551" s="185"/>
      <c r="W551" s="185"/>
      <c r="X551" s="185"/>
      <c r="Y551" s="185"/>
      <c r="Z551" s="185"/>
    </row>
    <row r="552" spans="1:26" ht="16.5" thickBot="1">
      <c r="A552" s="188"/>
      <c r="B552" s="188"/>
      <c r="C552" s="188"/>
      <c r="D552" s="188"/>
      <c r="E552" s="188"/>
      <c r="F552" s="188"/>
      <c r="G552" s="185"/>
      <c r="H552" s="185"/>
      <c r="I552" s="185"/>
      <c r="J552" s="185"/>
      <c r="K552" s="185"/>
      <c r="L552" s="185"/>
      <c r="M552" s="185"/>
      <c r="N552" s="185"/>
      <c r="O552" s="185"/>
      <c r="P552" s="185"/>
      <c r="Q552" s="185"/>
      <c r="R552" s="185"/>
      <c r="S552" s="185"/>
      <c r="T552" s="185"/>
      <c r="U552" s="185"/>
      <c r="V552" s="185"/>
      <c r="W552" s="185"/>
      <c r="X552" s="185"/>
      <c r="Y552" s="185"/>
      <c r="Z552" s="185"/>
    </row>
    <row r="553" spans="1:26" ht="16.5" thickBot="1">
      <c r="A553" s="188"/>
      <c r="B553" s="188"/>
      <c r="C553" s="188"/>
      <c r="D553" s="188"/>
      <c r="E553" s="188"/>
      <c r="F553" s="188"/>
      <c r="G553" s="185"/>
      <c r="H553" s="185"/>
      <c r="I553" s="185"/>
      <c r="J553" s="185"/>
      <c r="K553" s="185"/>
      <c r="L553" s="185"/>
      <c r="M553" s="185"/>
      <c r="N553" s="185"/>
      <c r="O553" s="185"/>
      <c r="P553" s="185"/>
      <c r="Q553" s="185"/>
      <c r="R553" s="185"/>
      <c r="S553" s="185"/>
      <c r="T553" s="185"/>
      <c r="U553" s="185"/>
      <c r="V553" s="185"/>
      <c r="W553" s="185"/>
      <c r="X553" s="185"/>
      <c r="Y553" s="185"/>
      <c r="Z553" s="185"/>
    </row>
    <row r="554" spans="1:26" ht="16.5" thickBot="1">
      <c r="A554" s="188"/>
      <c r="B554" s="188"/>
      <c r="C554" s="188"/>
      <c r="D554" s="188"/>
      <c r="E554" s="188"/>
      <c r="F554" s="188"/>
      <c r="G554" s="185"/>
      <c r="H554" s="185"/>
      <c r="I554" s="185"/>
      <c r="J554" s="185"/>
      <c r="K554" s="185"/>
      <c r="L554" s="185"/>
      <c r="M554" s="185"/>
      <c r="N554" s="185"/>
      <c r="O554" s="185"/>
      <c r="P554" s="185"/>
      <c r="Q554" s="185"/>
      <c r="R554" s="185"/>
      <c r="S554" s="185"/>
      <c r="T554" s="185"/>
      <c r="U554" s="185"/>
      <c r="V554" s="185"/>
      <c r="W554" s="185"/>
      <c r="X554" s="185"/>
      <c r="Y554" s="185"/>
      <c r="Z554" s="185"/>
    </row>
    <row r="555" spans="1:26" ht="16.5" thickBot="1">
      <c r="A555" s="188"/>
      <c r="B555" s="188"/>
      <c r="C555" s="188"/>
      <c r="D555" s="188"/>
      <c r="E555" s="188"/>
      <c r="F555" s="188"/>
      <c r="G555" s="185"/>
      <c r="H555" s="185"/>
      <c r="I555" s="185"/>
      <c r="J555" s="185"/>
      <c r="K555" s="185"/>
      <c r="L555" s="185"/>
      <c r="M555" s="185"/>
      <c r="N555" s="185"/>
      <c r="O555" s="185"/>
      <c r="P555" s="185"/>
      <c r="Q555" s="185"/>
      <c r="R555" s="185"/>
      <c r="S555" s="185"/>
      <c r="T555" s="185"/>
      <c r="U555" s="185"/>
      <c r="V555" s="185"/>
      <c r="W555" s="185"/>
      <c r="X555" s="185"/>
      <c r="Y555" s="185"/>
      <c r="Z555" s="185"/>
    </row>
    <row r="556" spans="1:26" ht="16.5" thickBot="1">
      <c r="A556" s="188"/>
      <c r="B556" s="188"/>
      <c r="C556" s="188"/>
      <c r="D556" s="188"/>
      <c r="E556" s="188"/>
      <c r="F556" s="188"/>
      <c r="G556" s="185"/>
      <c r="H556" s="185"/>
      <c r="I556" s="185"/>
      <c r="J556" s="185"/>
      <c r="K556" s="185"/>
      <c r="L556" s="185"/>
      <c r="M556" s="185"/>
      <c r="N556" s="185"/>
      <c r="O556" s="185"/>
      <c r="P556" s="185"/>
      <c r="Q556" s="185"/>
      <c r="R556" s="185"/>
      <c r="S556" s="185"/>
      <c r="T556" s="185"/>
      <c r="U556" s="185"/>
      <c r="V556" s="185"/>
      <c r="W556" s="185"/>
      <c r="X556" s="185"/>
      <c r="Y556" s="185"/>
      <c r="Z556" s="185"/>
    </row>
    <row r="557" spans="1:26" ht="16.5" thickBot="1">
      <c r="A557" s="188"/>
      <c r="B557" s="188"/>
      <c r="C557" s="188"/>
      <c r="D557" s="188"/>
      <c r="E557" s="188"/>
      <c r="F557" s="188"/>
      <c r="G557" s="185"/>
      <c r="H557" s="185"/>
      <c r="I557" s="185"/>
      <c r="J557" s="185"/>
      <c r="K557" s="185"/>
      <c r="L557" s="185"/>
      <c r="M557" s="185"/>
      <c r="N557" s="185"/>
      <c r="O557" s="185"/>
      <c r="P557" s="185"/>
      <c r="Q557" s="185"/>
      <c r="R557" s="185"/>
      <c r="S557" s="185"/>
      <c r="T557" s="185"/>
      <c r="U557" s="185"/>
      <c r="V557" s="185"/>
      <c r="W557" s="185"/>
      <c r="X557" s="185"/>
      <c r="Y557" s="185"/>
      <c r="Z557" s="185"/>
    </row>
    <row r="558" spans="1:26" ht="16.5" thickBot="1">
      <c r="A558" s="188"/>
      <c r="B558" s="188"/>
      <c r="C558" s="188"/>
      <c r="D558" s="188"/>
      <c r="E558" s="188"/>
      <c r="F558" s="188"/>
      <c r="G558" s="185"/>
      <c r="H558" s="185"/>
      <c r="I558" s="185"/>
      <c r="J558" s="185"/>
      <c r="K558" s="185"/>
      <c r="L558" s="185"/>
      <c r="M558" s="185"/>
      <c r="N558" s="185"/>
      <c r="O558" s="185"/>
      <c r="P558" s="185"/>
      <c r="Q558" s="185"/>
      <c r="R558" s="185"/>
      <c r="S558" s="185"/>
      <c r="T558" s="185"/>
      <c r="U558" s="185"/>
      <c r="V558" s="185"/>
      <c r="W558" s="185"/>
      <c r="X558" s="185"/>
      <c r="Y558" s="185"/>
      <c r="Z558" s="185"/>
    </row>
    <row r="559" spans="1:26" ht="16.5" thickBot="1">
      <c r="A559" s="188"/>
      <c r="B559" s="188"/>
      <c r="C559" s="188"/>
      <c r="D559" s="188"/>
      <c r="E559" s="188"/>
      <c r="F559" s="188"/>
      <c r="G559" s="185"/>
      <c r="H559" s="185"/>
      <c r="I559" s="185"/>
      <c r="J559" s="185"/>
      <c r="K559" s="185"/>
      <c r="L559" s="185"/>
      <c r="M559" s="185"/>
      <c r="N559" s="185"/>
      <c r="O559" s="185"/>
      <c r="P559" s="185"/>
      <c r="Q559" s="185"/>
      <c r="R559" s="185"/>
      <c r="S559" s="185"/>
      <c r="T559" s="185"/>
      <c r="U559" s="185"/>
      <c r="V559" s="185"/>
      <c r="W559" s="185"/>
      <c r="X559" s="185"/>
      <c r="Y559" s="185"/>
      <c r="Z559" s="185"/>
    </row>
    <row r="560" spans="1:26" ht="16.5" thickBot="1">
      <c r="A560" s="188"/>
      <c r="B560" s="188"/>
      <c r="C560" s="188"/>
      <c r="D560" s="188"/>
      <c r="E560" s="188"/>
      <c r="F560" s="188"/>
      <c r="G560" s="185"/>
      <c r="H560" s="185"/>
      <c r="I560" s="185"/>
      <c r="J560" s="185"/>
      <c r="K560" s="185"/>
      <c r="L560" s="185"/>
      <c r="M560" s="185"/>
      <c r="N560" s="185"/>
      <c r="O560" s="185"/>
      <c r="P560" s="185"/>
      <c r="Q560" s="185"/>
      <c r="R560" s="185"/>
      <c r="S560" s="185"/>
      <c r="T560" s="185"/>
      <c r="U560" s="185"/>
      <c r="V560" s="185"/>
      <c r="W560" s="185"/>
      <c r="X560" s="185"/>
      <c r="Y560" s="185"/>
      <c r="Z560" s="185"/>
    </row>
    <row r="561" spans="1:26" ht="16.5" thickBot="1">
      <c r="A561" s="188"/>
      <c r="B561" s="188"/>
      <c r="C561" s="188"/>
      <c r="D561" s="188"/>
      <c r="E561" s="188"/>
      <c r="F561" s="188"/>
      <c r="G561" s="185"/>
      <c r="H561" s="185"/>
      <c r="I561" s="185"/>
      <c r="J561" s="185"/>
      <c r="K561" s="185"/>
      <c r="L561" s="185"/>
      <c r="M561" s="185"/>
      <c r="N561" s="185"/>
      <c r="O561" s="185"/>
      <c r="P561" s="185"/>
      <c r="Q561" s="185"/>
      <c r="R561" s="185"/>
      <c r="S561" s="185"/>
      <c r="T561" s="185"/>
      <c r="U561" s="185"/>
      <c r="V561" s="185"/>
      <c r="W561" s="185"/>
      <c r="X561" s="185"/>
      <c r="Y561" s="185"/>
      <c r="Z561" s="185"/>
    </row>
    <row r="562" spans="1:26" ht="16.5" thickBot="1">
      <c r="A562" s="188"/>
      <c r="B562" s="188"/>
      <c r="C562" s="188"/>
      <c r="D562" s="188"/>
      <c r="E562" s="188"/>
      <c r="F562" s="188"/>
      <c r="G562" s="185"/>
      <c r="H562" s="185"/>
      <c r="I562" s="185"/>
      <c r="J562" s="185"/>
      <c r="K562" s="185"/>
      <c r="L562" s="185"/>
      <c r="M562" s="185"/>
      <c r="N562" s="185"/>
      <c r="O562" s="185"/>
      <c r="P562" s="185"/>
      <c r="Q562" s="185"/>
      <c r="R562" s="185"/>
      <c r="S562" s="185"/>
      <c r="T562" s="185"/>
      <c r="U562" s="185"/>
      <c r="V562" s="185"/>
      <c r="W562" s="185"/>
      <c r="X562" s="185"/>
      <c r="Y562" s="185"/>
      <c r="Z562" s="185"/>
    </row>
    <row r="563" spans="1:26" ht="16.5" thickBot="1">
      <c r="A563" s="188"/>
      <c r="B563" s="188"/>
      <c r="C563" s="188"/>
      <c r="D563" s="188"/>
      <c r="E563" s="188"/>
      <c r="F563" s="188"/>
      <c r="G563" s="185"/>
      <c r="H563" s="185"/>
      <c r="I563" s="185"/>
      <c r="J563" s="185"/>
      <c r="K563" s="185"/>
      <c r="L563" s="185"/>
      <c r="M563" s="185"/>
      <c r="N563" s="185"/>
      <c r="O563" s="185"/>
      <c r="P563" s="185"/>
      <c r="Q563" s="185"/>
      <c r="R563" s="185"/>
      <c r="S563" s="185"/>
      <c r="T563" s="185"/>
      <c r="U563" s="185"/>
      <c r="V563" s="185"/>
      <c r="W563" s="185"/>
      <c r="X563" s="185"/>
      <c r="Y563" s="185"/>
      <c r="Z563" s="185"/>
    </row>
    <row r="564" spans="1:26" ht="16.5" thickBot="1">
      <c r="A564" s="188"/>
      <c r="B564" s="188"/>
      <c r="C564" s="188"/>
      <c r="D564" s="188"/>
      <c r="E564" s="188"/>
      <c r="F564" s="188"/>
      <c r="G564" s="185"/>
      <c r="H564" s="185"/>
      <c r="I564" s="185"/>
      <c r="J564" s="185"/>
      <c r="K564" s="185"/>
      <c r="L564" s="185"/>
      <c r="M564" s="185"/>
      <c r="N564" s="185"/>
      <c r="O564" s="185"/>
      <c r="P564" s="185"/>
      <c r="Q564" s="185"/>
      <c r="R564" s="185"/>
      <c r="S564" s="185"/>
      <c r="T564" s="185"/>
      <c r="U564" s="185"/>
      <c r="V564" s="185"/>
      <c r="W564" s="185"/>
      <c r="X564" s="185"/>
      <c r="Y564" s="185"/>
      <c r="Z564" s="185"/>
    </row>
    <row r="565" spans="1:26" ht="16.5" thickBot="1">
      <c r="A565" s="188"/>
      <c r="B565" s="188"/>
      <c r="C565" s="188"/>
      <c r="D565" s="188"/>
      <c r="E565" s="188"/>
      <c r="F565" s="188"/>
      <c r="G565" s="185"/>
      <c r="H565" s="185"/>
      <c r="I565" s="185"/>
      <c r="J565" s="185"/>
      <c r="K565" s="185"/>
      <c r="L565" s="185"/>
      <c r="M565" s="185"/>
      <c r="N565" s="185"/>
      <c r="O565" s="185"/>
      <c r="P565" s="185"/>
      <c r="Q565" s="185"/>
      <c r="R565" s="185"/>
      <c r="S565" s="185"/>
      <c r="T565" s="185"/>
      <c r="U565" s="185"/>
      <c r="V565" s="185"/>
      <c r="W565" s="185"/>
      <c r="X565" s="185"/>
      <c r="Y565" s="185"/>
      <c r="Z565" s="185"/>
    </row>
    <row r="566" spans="1:26" ht="16.5" thickBot="1">
      <c r="A566" s="188"/>
      <c r="B566" s="188"/>
      <c r="C566" s="188"/>
      <c r="D566" s="188"/>
      <c r="E566" s="188"/>
      <c r="F566" s="188"/>
      <c r="G566" s="185"/>
      <c r="H566" s="185"/>
      <c r="I566" s="185"/>
      <c r="J566" s="185"/>
      <c r="K566" s="185"/>
      <c r="L566" s="185"/>
      <c r="M566" s="185"/>
      <c r="N566" s="185"/>
      <c r="O566" s="185"/>
      <c r="P566" s="185"/>
      <c r="Q566" s="185"/>
      <c r="R566" s="185"/>
      <c r="S566" s="185"/>
      <c r="T566" s="185"/>
      <c r="U566" s="185"/>
      <c r="V566" s="185"/>
      <c r="W566" s="185"/>
      <c r="X566" s="185"/>
      <c r="Y566" s="185"/>
      <c r="Z566" s="185"/>
    </row>
    <row r="567" spans="1:26" ht="16.5" thickBot="1">
      <c r="A567" s="188"/>
      <c r="B567" s="188"/>
      <c r="C567" s="188"/>
      <c r="D567" s="188"/>
      <c r="E567" s="188"/>
      <c r="F567" s="188"/>
      <c r="G567" s="185"/>
      <c r="H567" s="185"/>
      <c r="I567" s="185"/>
      <c r="J567" s="185"/>
      <c r="K567" s="185"/>
      <c r="L567" s="185"/>
      <c r="M567" s="185"/>
      <c r="N567" s="185"/>
      <c r="O567" s="185"/>
      <c r="P567" s="185"/>
      <c r="Q567" s="185"/>
      <c r="R567" s="185"/>
      <c r="S567" s="185"/>
      <c r="T567" s="185"/>
      <c r="U567" s="185"/>
      <c r="V567" s="185"/>
      <c r="W567" s="185"/>
      <c r="X567" s="185"/>
      <c r="Y567" s="185"/>
      <c r="Z567" s="185"/>
    </row>
    <row r="568" spans="1:26" ht="16.5" thickBot="1">
      <c r="A568" s="188"/>
      <c r="B568" s="188"/>
      <c r="C568" s="188"/>
      <c r="D568" s="188"/>
      <c r="E568" s="188"/>
      <c r="F568" s="188"/>
      <c r="G568" s="185"/>
      <c r="H568" s="185"/>
      <c r="I568" s="185"/>
      <c r="J568" s="185"/>
      <c r="K568" s="185"/>
      <c r="L568" s="185"/>
      <c r="M568" s="185"/>
      <c r="N568" s="185"/>
      <c r="O568" s="185"/>
      <c r="P568" s="185"/>
      <c r="Q568" s="185"/>
      <c r="R568" s="185"/>
      <c r="S568" s="185"/>
      <c r="T568" s="185"/>
      <c r="U568" s="185"/>
      <c r="V568" s="185"/>
      <c r="W568" s="185"/>
      <c r="X568" s="185"/>
      <c r="Y568" s="185"/>
      <c r="Z568" s="185"/>
    </row>
    <row r="569" spans="1:26" ht="16.5" thickBot="1">
      <c r="A569" s="188"/>
      <c r="B569" s="188"/>
      <c r="C569" s="188"/>
      <c r="D569" s="188"/>
      <c r="E569" s="188"/>
      <c r="F569" s="188"/>
      <c r="G569" s="185"/>
      <c r="H569" s="185"/>
      <c r="I569" s="185"/>
      <c r="J569" s="185"/>
      <c r="K569" s="185"/>
      <c r="L569" s="185"/>
      <c r="M569" s="185"/>
      <c r="N569" s="185"/>
      <c r="O569" s="185"/>
      <c r="P569" s="185"/>
      <c r="Q569" s="185"/>
      <c r="R569" s="185"/>
      <c r="S569" s="185"/>
      <c r="T569" s="185"/>
      <c r="U569" s="185"/>
      <c r="V569" s="185"/>
      <c r="W569" s="185"/>
      <c r="X569" s="185"/>
      <c r="Y569" s="185"/>
      <c r="Z569" s="185"/>
    </row>
    <row r="570" spans="1:26" ht="16.5" thickBot="1">
      <c r="A570" s="188"/>
      <c r="B570" s="188"/>
      <c r="C570" s="188"/>
      <c r="D570" s="188"/>
      <c r="E570" s="188"/>
      <c r="F570" s="188"/>
      <c r="G570" s="185"/>
      <c r="H570" s="185"/>
      <c r="I570" s="185"/>
      <c r="J570" s="185"/>
      <c r="K570" s="185"/>
      <c r="L570" s="185"/>
      <c r="M570" s="185"/>
      <c r="N570" s="185"/>
      <c r="O570" s="185"/>
      <c r="P570" s="185"/>
      <c r="Q570" s="185"/>
      <c r="R570" s="185"/>
      <c r="S570" s="185"/>
      <c r="T570" s="185"/>
      <c r="U570" s="185"/>
      <c r="V570" s="185"/>
      <c r="W570" s="185"/>
      <c r="X570" s="185"/>
      <c r="Y570" s="185"/>
      <c r="Z570" s="185"/>
    </row>
    <row r="571" spans="1:26" ht="16.5" thickBot="1">
      <c r="A571" s="188"/>
      <c r="B571" s="188"/>
      <c r="C571" s="188"/>
      <c r="D571" s="188"/>
      <c r="E571" s="188"/>
      <c r="F571" s="188"/>
      <c r="G571" s="185"/>
      <c r="H571" s="185"/>
      <c r="I571" s="185"/>
      <c r="J571" s="185"/>
      <c r="K571" s="185"/>
      <c r="L571" s="185"/>
      <c r="M571" s="185"/>
      <c r="N571" s="185"/>
      <c r="O571" s="185"/>
      <c r="P571" s="185"/>
      <c r="Q571" s="185"/>
      <c r="R571" s="185"/>
      <c r="S571" s="185"/>
      <c r="T571" s="185"/>
      <c r="U571" s="185"/>
      <c r="V571" s="185"/>
      <c r="W571" s="185"/>
      <c r="X571" s="185"/>
      <c r="Y571" s="185"/>
      <c r="Z571" s="185"/>
    </row>
    <row r="572" spans="1:26" ht="16.5" thickBot="1">
      <c r="A572" s="188"/>
      <c r="B572" s="188"/>
      <c r="C572" s="188"/>
      <c r="D572" s="188"/>
      <c r="E572" s="188"/>
      <c r="F572" s="188"/>
      <c r="G572" s="185"/>
      <c r="H572" s="185"/>
      <c r="I572" s="185"/>
      <c r="J572" s="185"/>
      <c r="K572" s="185"/>
      <c r="L572" s="185"/>
      <c r="M572" s="185"/>
      <c r="N572" s="185"/>
      <c r="O572" s="185"/>
      <c r="P572" s="185"/>
      <c r="Q572" s="185"/>
      <c r="R572" s="185"/>
      <c r="S572" s="185"/>
      <c r="T572" s="185"/>
      <c r="U572" s="185"/>
      <c r="V572" s="185"/>
      <c r="W572" s="185"/>
      <c r="X572" s="185"/>
      <c r="Y572" s="185"/>
      <c r="Z572" s="185"/>
    </row>
    <row r="573" spans="1:26" ht="16.5" thickBot="1">
      <c r="A573" s="188"/>
      <c r="B573" s="188"/>
      <c r="C573" s="188"/>
      <c r="D573" s="188"/>
      <c r="E573" s="188"/>
      <c r="F573" s="188"/>
      <c r="G573" s="185"/>
      <c r="H573" s="185"/>
      <c r="I573" s="185"/>
      <c r="J573" s="185"/>
      <c r="K573" s="185"/>
      <c r="L573" s="185"/>
      <c r="M573" s="185"/>
      <c r="N573" s="185"/>
      <c r="O573" s="185"/>
      <c r="P573" s="185"/>
      <c r="Q573" s="185"/>
      <c r="R573" s="185"/>
      <c r="S573" s="185"/>
      <c r="T573" s="185"/>
      <c r="U573" s="185"/>
      <c r="V573" s="185"/>
      <c r="W573" s="185"/>
      <c r="X573" s="185"/>
      <c r="Y573" s="185"/>
      <c r="Z573" s="185"/>
    </row>
    <row r="574" spans="1:26" ht="16.5" thickBot="1">
      <c r="A574" s="188"/>
      <c r="B574" s="188"/>
      <c r="C574" s="188"/>
      <c r="D574" s="188"/>
      <c r="E574" s="188"/>
      <c r="F574" s="188"/>
      <c r="G574" s="185"/>
      <c r="H574" s="185"/>
      <c r="I574" s="185"/>
      <c r="J574" s="185"/>
      <c r="K574" s="185"/>
      <c r="L574" s="185"/>
      <c r="M574" s="185"/>
      <c r="N574" s="185"/>
      <c r="O574" s="185"/>
      <c r="P574" s="185"/>
      <c r="Q574" s="185"/>
      <c r="R574" s="185"/>
      <c r="S574" s="185"/>
      <c r="T574" s="185"/>
      <c r="U574" s="185"/>
      <c r="V574" s="185"/>
      <c r="W574" s="185"/>
      <c r="X574" s="185"/>
      <c r="Y574" s="185"/>
      <c r="Z574" s="185"/>
    </row>
    <row r="575" spans="1:26" ht="16.5" thickBot="1">
      <c r="A575" s="188"/>
      <c r="B575" s="188"/>
      <c r="C575" s="188"/>
      <c r="D575" s="188"/>
      <c r="E575" s="188"/>
      <c r="F575" s="188"/>
      <c r="G575" s="185"/>
      <c r="H575" s="185"/>
      <c r="I575" s="185"/>
      <c r="J575" s="185"/>
      <c r="K575" s="185"/>
      <c r="L575" s="185"/>
      <c r="M575" s="185"/>
      <c r="N575" s="185"/>
      <c r="O575" s="185"/>
      <c r="P575" s="185"/>
      <c r="Q575" s="185"/>
      <c r="R575" s="185"/>
      <c r="S575" s="185"/>
      <c r="T575" s="185"/>
      <c r="U575" s="185"/>
      <c r="V575" s="185"/>
      <c r="W575" s="185"/>
      <c r="X575" s="185"/>
      <c r="Y575" s="185"/>
      <c r="Z575" s="185"/>
    </row>
    <row r="576" spans="1:26" ht="16.5" thickBot="1">
      <c r="A576" s="188"/>
      <c r="B576" s="188"/>
      <c r="C576" s="188"/>
      <c r="D576" s="188"/>
      <c r="E576" s="188"/>
      <c r="F576" s="188"/>
      <c r="G576" s="185"/>
      <c r="H576" s="185"/>
      <c r="I576" s="185"/>
      <c r="J576" s="185"/>
      <c r="K576" s="185"/>
      <c r="L576" s="185"/>
      <c r="M576" s="185"/>
      <c r="N576" s="185"/>
      <c r="O576" s="185"/>
      <c r="P576" s="185"/>
      <c r="Q576" s="185"/>
      <c r="R576" s="185"/>
      <c r="S576" s="185"/>
      <c r="T576" s="185"/>
      <c r="U576" s="185"/>
      <c r="V576" s="185"/>
      <c r="W576" s="185"/>
      <c r="X576" s="185"/>
      <c r="Y576" s="185"/>
      <c r="Z576" s="185"/>
    </row>
    <row r="577" spans="1:26" ht="16.5" thickBot="1">
      <c r="A577" s="188"/>
      <c r="B577" s="188"/>
      <c r="C577" s="188"/>
      <c r="D577" s="188"/>
      <c r="E577" s="188"/>
      <c r="F577" s="188"/>
      <c r="G577" s="185"/>
      <c r="H577" s="185"/>
      <c r="I577" s="185"/>
      <c r="J577" s="185"/>
      <c r="K577" s="185"/>
      <c r="L577" s="185"/>
      <c r="M577" s="185"/>
      <c r="N577" s="185"/>
      <c r="O577" s="185"/>
      <c r="P577" s="185"/>
      <c r="Q577" s="185"/>
      <c r="R577" s="185"/>
      <c r="S577" s="185"/>
      <c r="T577" s="185"/>
      <c r="U577" s="185"/>
      <c r="V577" s="185"/>
      <c r="W577" s="185"/>
      <c r="X577" s="185"/>
      <c r="Y577" s="185"/>
      <c r="Z577" s="185"/>
    </row>
    <row r="578" spans="1:26" ht="16.5" thickBot="1">
      <c r="A578" s="188"/>
      <c r="B578" s="188"/>
      <c r="C578" s="188"/>
      <c r="D578" s="188"/>
      <c r="E578" s="188"/>
      <c r="F578" s="188"/>
      <c r="G578" s="185"/>
      <c r="H578" s="185"/>
      <c r="I578" s="185"/>
      <c r="J578" s="185"/>
      <c r="K578" s="185"/>
      <c r="L578" s="185"/>
      <c r="M578" s="185"/>
      <c r="N578" s="185"/>
      <c r="O578" s="185"/>
      <c r="P578" s="185"/>
      <c r="Q578" s="185"/>
      <c r="R578" s="185"/>
      <c r="S578" s="185"/>
      <c r="T578" s="185"/>
      <c r="U578" s="185"/>
      <c r="V578" s="185"/>
      <c r="W578" s="185"/>
      <c r="X578" s="185"/>
      <c r="Y578" s="185"/>
      <c r="Z578" s="185"/>
    </row>
    <row r="579" spans="1:26" ht="16.5" thickBot="1">
      <c r="A579" s="188"/>
      <c r="B579" s="188"/>
      <c r="C579" s="188"/>
      <c r="D579" s="188"/>
      <c r="E579" s="188"/>
      <c r="F579" s="188"/>
      <c r="G579" s="185"/>
      <c r="H579" s="185"/>
      <c r="I579" s="185"/>
      <c r="J579" s="185"/>
      <c r="K579" s="185"/>
      <c r="L579" s="185"/>
      <c r="M579" s="185"/>
      <c r="N579" s="185"/>
      <c r="O579" s="185"/>
      <c r="P579" s="185"/>
      <c r="Q579" s="185"/>
      <c r="R579" s="185"/>
      <c r="S579" s="185"/>
      <c r="T579" s="185"/>
      <c r="U579" s="185"/>
      <c r="V579" s="185"/>
      <c r="W579" s="185"/>
      <c r="X579" s="185"/>
      <c r="Y579" s="185"/>
      <c r="Z579" s="185"/>
    </row>
    <row r="580" spans="1:26" ht="16.5" thickBot="1">
      <c r="A580" s="188"/>
      <c r="B580" s="188"/>
      <c r="C580" s="188"/>
      <c r="D580" s="188"/>
      <c r="E580" s="188"/>
      <c r="F580" s="188"/>
      <c r="G580" s="185"/>
      <c r="H580" s="185"/>
      <c r="I580" s="185"/>
      <c r="J580" s="185"/>
      <c r="K580" s="185"/>
      <c r="L580" s="185"/>
      <c r="M580" s="185"/>
      <c r="N580" s="185"/>
      <c r="O580" s="185"/>
      <c r="P580" s="185"/>
      <c r="Q580" s="185"/>
      <c r="R580" s="185"/>
      <c r="S580" s="185"/>
      <c r="T580" s="185"/>
      <c r="U580" s="185"/>
      <c r="V580" s="185"/>
      <c r="W580" s="185"/>
      <c r="X580" s="185"/>
      <c r="Y580" s="185"/>
      <c r="Z580" s="185"/>
    </row>
    <row r="581" spans="1:26" ht="16.5" thickBot="1">
      <c r="A581" s="188"/>
      <c r="B581" s="188"/>
      <c r="C581" s="188"/>
      <c r="D581" s="188"/>
      <c r="E581" s="188"/>
      <c r="F581" s="188"/>
      <c r="G581" s="185"/>
      <c r="H581" s="185"/>
      <c r="I581" s="185"/>
      <c r="J581" s="185"/>
      <c r="K581" s="185"/>
      <c r="L581" s="185"/>
      <c r="M581" s="185"/>
      <c r="N581" s="185"/>
      <c r="O581" s="185"/>
      <c r="P581" s="185"/>
      <c r="Q581" s="185"/>
      <c r="R581" s="185"/>
      <c r="S581" s="185"/>
      <c r="T581" s="185"/>
      <c r="U581" s="185"/>
      <c r="V581" s="185"/>
      <c r="W581" s="185"/>
      <c r="X581" s="185"/>
      <c r="Y581" s="185"/>
      <c r="Z581" s="185"/>
    </row>
    <row r="582" spans="1:26" ht="16.5" thickBot="1">
      <c r="A582" s="188"/>
      <c r="B582" s="188"/>
      <c r="C582" s="188"/>
      <c r="D582" s="188"/>
      <c r="E582" s="188"/>
      <c r="F582" s="188"/>
      <c r="G582" s="185"/>
      <c r="H582" s="185"/>
      <c r="I582" s="185"/>
      <c r="J582" s="185"/>
      <c r="K582" s="185"/>
      <c r="L582" s="185"/>
      <c r="M582" s="185"/>
      <c r="N582" s="185"/>
      <c r="O582" s="185"/>
      <c r="P582" s="185"/>
      <c r="Q582" s="185"/>
      <c r="R582" s="185"/>
      <c r="S582" s="185"/>
      <c r="T582" s="185"/>
      <c r="U582" s="185"/>
      <c r="V582" s="185"/>
      <c r="W582" s="185"/>
      <c r="X582" s="185"/>
      <c r="Y582" s="185"/>
      <c r="Z582" s="185"/>
    </row>
    <row r="583" spans="1:26" ht="16.5" thickBot="1">
      <c r="A583" s="188"/>
      <c r="B583" s="188"/>
      <c r="C583" s="188"/>
      <c r="D583" s="188"/>
      <c r="E583" s="188"/>
      <c r="F583" s="188"/>
      <c r="G583" s="185"/>
      <c r="H583" s="185"/>
      <c r="I583" s="185"/>
      <c r="J583" s="185"/>
      <c r="K583" s="185"/>
      <c r="L583" s="185"/>
      <c r="M583" s="185"/>
      <c r="N583" s="185"/>
      <c r="O583" s="185"/>
      <c r="P583" s="185"/>
      <c r="Q583" s="185"/>
      <c r="R583" s="185"/>
      <c r="S583" s="185"/>
      <c r="T583" s="185"/>
      <c r="U583" s="185"/>
      <c r="V583" s="185"/>
      <c r="W583" s="185"/>
      <c r="X583" s="185"/>
      <c r="Y583" s="185"/>
      <c r="Z583" s="185"/>
    </row>
    <row r="584" spans="1:26" ht="16.5" thickBot="1">
      <c r="A584" s="188"/>
      <c r="B584" s="188"/>
      <c r="C584" s="188"/>
      <c r="D584" s="188"/>
      <c r="E584" s="188"/>
      <c r="F584" s="188"/>
      <c r="G584" s="185"/>
      <c r="H584" s="185"/>
      <c r="I584" s="185"/>
      <c r="J584" s="185"/>
      <c r="K584" s="185"/>
      <c r="L584" s="185"/>
      <c r="M584" s="185"/>
      <c r="N584" s="185"/>
      <c r="O584" s="185"/>
      <c r="P584" s="185"/>
      <c r="Q584" s="185"/>
      <c r="R584" s="185"/>
      <c r="S584" s="185"/>
      <c r="T584" s="185"/>
      <c r="U584" s="185"/>
      <c r="V584" s="185"/>
      <c r="W584" s="185"/>
      <c r="X584" s="185"/>
      <c r="Y584" s="185"/>
      <c r="Z584" s="185"/>
    </row>
    <row r="585" spans="1:26" ht="16.5" thickBot="1">
      <c r="A585" s="188"/>
      <c r="B585" s="188"/>
      <c r="C585" s="188"/>
      <c r="D585" s="188"/>
      <c r="E585" s="188"/>
      <c r="F585" s="188"/>
      <c r="G585" s="185"/>
      <c r="H585" s="185"/>
      <c r="I585" s="185"/>
      <c r="J585" s="185"/>
      <c r="K585" s="185"/>
      <c r="L585" s="185"/>
      <c r="M585" s="185"/>
      <c r="N585" s="185"/>
      <c r="O585" s="185"/>
      <c r="P585" s="185"/>
      <c r="Q585" s="185"/>
      <c r="R585" s="185"/>
      <c r="S585" s="185"/>
      <c r="T585" s="185"/>
      <c r="U585" s="185"/>
      <c r="V585" s="185"/>
      <c r="W585" s="185"/>
      <c r="X585" s="185"/>
      <c r="Y585" s="185"/>
      <c r="Z585" s="185"/>
    </row>
    <row r="586" spans="1:26" ht="16.5" thickBot="1">
      <c r="A586" s="188"/>
      <c r="B586" s="188"/>
      <c r="C586" s="188"/>
      <c r="D586" s="188"/>
      <c r="E586" s="188"/>
      <c r="F586" s="188"/>
      <c r="G586" s="185"/>
      <c r="H586" s="185"/>
      <c r="I586" s="185"/>
      <c r="J586" s="185"/>
      <c r="K586" s="185"/>
      <c r="L586" s="185"/>
      <c r="M586" s="185"/>
      <c r="N586" s="185"/>
      <c r="O586" s="185"/>
      <c r="P586" s="185"/>
      <c r="Q586" s="185"/>
      <c r="R586" s="185"/>
      <c r="S586" s="185"/>
      <c r="T586" s="185"/>
      <c r="U586" s="185"/>
      <c r="V586" s="185"/>
      <c r="W586" s="185"/>
      <c r="X586" s="185"/>
      <c r="Y586" s="185"/>
      <c r="Z586" s="185"/>
    </row>
    <row r="587" spans="1:26" ht="16.5" thickBot="1">
      <c r="A587" s="188"/>
      <c r="B587" s="188"/>
      <c r="C587" s="188"/>
      <c r="D587" s="188"/>
      <c r="E587" s="188"/>
      <c r="F587" s="188"/>
      <c r="G587" s="185"/>
      <c r="H587" s="185"/>
      <c r="I587" s="185"/>
      <c r="J587" s="185"/>
      <c r="K587" s="185"/>
      <c r="L587" s="185"/>
      <c r="M587" s="185"/>
      <c r="N587" s="185"/>
      <c r="O587" s="185"/>
      <c r="P587" s="185"/>
      <c r="Q587" s="185"/>
      <c r="R587" s="185"/>
      <c r="S587" s="185"/>
      <c r="T587" s="185"/>
      <c r="U587" s="185"/>
      <c r="V587" s="185"/>
      <c r="W587" s="185"/>
      <c r="X587" s="185"/>
      <c r="Y587" s="185"/>
      <c r="Z587" s="185"/>
    </row>
    <row r="588" spans="1:26" ht="16.5" thickBot="1">
      <c r="A588" s="188"/>
      <c r="B588" s="188"/>
      <c r="C588" s="188"/>
      <c r="D588" s="188"/>
      <c r="E588" s="188"/>
      <c r="F588" s="188"/>
      <c r="G588" s="185"/>
      <c r="H588" s="185"/>
      <c r="I588" s="185"/>
      <c r="J588" s="185"/>
      <c r="K588" s="185"/>
      <c r="L588" s="185"/>
      <c r="M588" s="185"/>
      <c r="N588" s="185"/>
      <c r="O588" s="185"/>
      <c r="P588" s="185"/>
      <c r="Q588" s="185"/>
      <c r="R588" s="185"/>
      <c r="S588" s="185"/>
      <c r="T588" s="185"/>
      <c r="U588" s="185"/>
      <c r="V588" s="185"/>
      <c r="W588" s="185"/>
      <c r="X588" s="185"/>
      <c r="Y588" s="185"/>
      <c r="Z588" s="185"/>
    </row>
    <row r="589" spans="1:26" ht="16.5" thickBot="1">
      <c r="A589" s="188"/>
      <c r="B589" s="188"/>
      <c r="C589" s="188"/>
      <c r="D589" s="188"/>
      <c r="E589" s="188"/>
      <c r="F589" s="188"/>
      <c r="G589" s="185"/>
      <c r="H589" s="185"/>
      <c r="I589" s="185"/>
      <c r="J589" s="185"/>
      <c r="K589" s="185"/>
      <c r="L589" s="185"/>
      <c r="M589" s="185"/>
      <c r="N589" s="185"/>
      <c r="O589" s="185"/>
      <c r="P589" s="185"/>
      <c r="Q589" s="185"/>
      <c r="R589" s="185"/>
      <c r="S589" s="185"/>
      <c r="T589" s="185"/>
      <c r="U589" s="185"/>
      <c r="V589" s="185"/>
      <c r="W589" s="185"/>
      <c r="X589" s="185"/>
      <c r="Y589" s="185"/>
      <c r="Z589" s="185"/>
    </row>
    <row r="590" spans="1:26" ht="16.5" thickBot="1">
      <c r="A590" s="188"/>
      <c r="B590" s="188"/>
      <c r="C590" s="188"/>
      <c r="D590" s="188"/>
      <c r="E590" s="188"/>
      <c r="F590" s="188"/>
      <c r="G590" s="185"/>
      <c r="H590" s="185"/>
      <c r="I590" s="185"/>
      <c r="J590" s="185"/>
      <c r="K590" s="185"/>
      <c r="L590" s="185"/>
      <c r="M590" s="185"/>
      <c r="N590" s="185"/>
      <c r="O590" s="185"/>
      <c r="P590" s="185"/>
      <c r="Q590" s="185"/>
      <c r="R590" s="185"/>
      <c r="S590" s="185"/>
      <c r="T590" s="185"/>
      <c r="U590" s="185"/>
      <c r="V590" s="185"/>
      <c r="W590" s="185"/>
      <c r="X590" s="185"/>
      <c r="Y590" s="185"/>
      <c r="Z590" s="185"/>
    </row>
    <row r="591" spans="1:26" ht="16.5" thickBot="1">
      <c r="A591" s="188"/>
      <c r="B591" s="188"/>
      <c r="C591" s="188"/>
      <c r="D591" s="188"/>
      <c r="E591" s="188"/>
      <c r="F591" s="188"/>
      <c r="G591" s="185"/>
      <c r="H591" s="185"/>
      <c r="I591" s="185"/>
      <c r="J591" s="185"/>
      <c r="K591" s="185"/>
      <c r="L591" s="185"/>
      <c r="M591" s="185"/>
      <c r="N591" s="185"/>
      <c r="O591" s="185"/>
      <c r="P591" s="185"/>
      <c r="Q591" s="185"/>
      <c r="R591" s="185"/>
      <c r="S591" s="185"/>
      <c r="T591" s="185"/>
      <c r="U591" s="185"/>
      <c r="V591" s="185"/>
      <c r="W591" s="185"/>
      <c r="X591" s="185"/>
      <c r="Y591" s="185"/>
      <c r="Z591" s="185"/>
    </row>
    <row r="592" spans="1:26" ht="16.5" thickBot="1">
      <c r="A592" s="188"/>
      <c r="B592" s="188"/>
      <c r="C592" s="188"/>
      <c r="D592" s="188"/>
      <c r="E592" s="188"/>
      <c r="F592" s="188"/>
      <c r="G592" s="185"/>
      <c r="H592" s="185"/>
      <c r="I592" s="185"/>
      <c r="J592" s="185"/>
      <c r="K592" s="185"/>
      <c r="L592" s="185"/>
      <c r="M592" s="185"/>
      <c r="N592" s="185"/>
      <c r="O592" s="185"/>
      <c r="P592" s="185"/>
      <c r="Q592" s="185"/>
      <c r="R592" s="185"/>
      <c r="S592" s="185"/>
      <c r="T592" s="185"/>
      <c r="U592" s="185"/>
      <c r="V592" s="185"/>
      <c r="W592" s="185"/>
      <c r="X592" s="185"/>
      <c r="Y592" s="185"/>
      <c r="Z592" s="185"/>
    </row>
    <row r="593" spans="1:26" ht="16.5" thickBot="1">
      <c r="A593" s="188"/>
      <c r="B593" s="188"/>
      <c r="C593" s="188"/>
      <c r="D593" s="188"/>
      <c r="E593" s="188"/>
      <c r="F593" s="188"/>
      <c r="G593" s="185"/>
      <c r="H593" s="185"/>
      <c r="I593" s="185"/>
      <c r="J593" s="185"/>
      <c r="K593" s="185"/>
      <c r="L593" s="185"/>
      <c r="M593" s="185"/>
      <c r="N593" s="185"/>
      <c r="O593" s="185"/>
      <c r="P593" s="185"/>
      <c r="Q593" s="185"/>
      <c r="R593" s="185"/>
      <c r="S593" s="185"/>
      <c r="T593" s="185"/>
      <c r="U593" s="185"/>
      <c r="V593" s="185"/>
      <c r="W593" s="185"/>
      <c r="X593" s="185"/>
      <c r="Y593" s="185"/>
      <c r="Z593" s="185"/>
    </row>
    <row r="594" spans="1:26" ht="16.5" thickBot="1">
      <c r="A594" s="188"/>
      <c r="B594" s="188"/>
      <c r="C594" s="188"/>
      <c r="D594" s="188"/>
      <c r="E594" s="188"/>
      <c r="F594" s="188"/>
      <c r="G594" s="185"/>
      <c r="H594" s="185"/>
      <c r="I594" s="185"/>
      <c r="J594" s="185"/>
      <c r="K594" s="185"/>
      <c r="L594" s="185"/>
      <c r="M594" s="185"/>
      <c r="N594" s="185"/>
      <c r="O594" s="185"/>
      <c r="P594" s="185"/>
      <c r="Q594" s="185"/>
      <c r="R594" s="185"/>
      <c r="S594" s="185"/>
      <c r="T594" s="185"/>
      <c r="U594" s="185"/>
      <c r="V594" s="185"/>
      <c r="W594" s="185"/>
      <c r="X594" s="185"/>
      <c r="Y594" s="185"/>
      <c r="Z594" s="185"/>
    </row>
    <row r="595" spans="1:26" ht="16.5" thickBot="1">
      <c r="A595" s="188"/>
      <c r="B595" s="188"/>
      <c r="C595" s="188"/>
      <c r="D595" s="188"/>
      <c r="E595" s="188"/>
      <c r="F595" s="188"/>
      <c r="G595" s="185"/>
      <c r="H595" s="185"/>
      <c r="I595" s="185"/>
      <c r="J595" s="185"/>
      <c r="K595" s="185"/>
      <c r="L595" s="185"/>
      <c r="M595" s="185"/>
      <c r="N595" s="185"/>
      <c r="O595" s="185"/>
      <c r="P595" s="185"/>
      <c r="Q595" s="185"/>
      <c r="R595" s="185"/>
      <c r="S595" s="185"/>
      <c r="T595" s="185"/>
      <c r="U595" s="185"/>
      <c r="V595" s="185"/>
      <c r="W595" s="185"/>
      <c r="X595" s="185"/>
      <c r="Y595" s="185"/>
      <c r="Z595" s="185"/>
    </row>
    <row r="596" spans="1:26" ht="16.5" thickBot="1">
      <c r="A596" s="188"/>
      <c r="B596" s="188"/>
      <c r="C596" s="188"/>
      <c r="D596" s="188"/>
      <c r="E596" s="188"/>
      <c r="F596" s="188"/>
      <c r="G596" s="185"/>
      <c r="H596" s="185"/>
      <c r="I596" s="185"/>
      <c r="J596" s="185"/>
      <c r="K596" s="185"/>
      <c r="L596" s="185"/>
      <c r="M596" s="185"/>
      <c r="N596" s="185"/>
      <c r="O596" s="185"/>
      <c r="P596" s="185"/>
      <c r="Q596" s="185"/>
      <c r="R596" s="185"/>
      <c r="S596" s="185"/>
      <c r="T596" s="185"/>
      <c r="U596" s="185"/>
      <c r="V596" s="185"/>
      <c r="W596" s="185"/>
      <c r="X596" s="185"/>
      <c r="Y596" s="185"/>
      <c r="Z596" s="185"/>
    </row>
    <row r="597" spans="1:26" ht="16.5" thickBot="1">
      <c r="A597" s="188"/>
      <c r="B597" s="188"/>
      <c r="C597" s="188"/>
      <c r="D597" s="188"/>
      <c r="E597" s="188"/>
      <c r="F597" s="188"/>
      <c r="G597" s="185"/>
      <c r="H597" s="185"/>
      <c r="I597" s="185"/>
      <c r="J597" s="185"/>
      <c r="K597" s="185"/>
      <c r="L597" s="185"/>
      <c r="M597" s="185"/>
      <c r="N597" s="185"/>
      <c r="O597" s="185"/>
      <c r="P597" s="185"/>
      <c r="Q597" s="185"/>
      <c r="R597" s="185"/>
      <c r="S597" s="185"/>
      <c r="T597" s="185"/>
      <c r="U597" s="185"/>
      <c r="V597" s="185"/>
      <c r="W597" s="185"/>
      <c r="X597" s="185"/>
      <c r="Y597" s="185"/>
      <c r="Z597" s="185"/>
    </row>
    <row r="598" spans="1:26" ht="16.5" thickBot="1">
      <c r="A598" s="188"/>
      <c r="B598" s="188"/>
      <c r="C598" s="188"/>
      <c r="D598" s="188"/>
      <c r="E598" s="188"/>
      <c r="F598" s="188"/>
      <c r="G598" s="185"/>
      <c r="H598" s="185"/>
      <c r="I598" s="185"/>
      <c r="J598" s="185"/>
      <c r="K598" s="185"/>
      <c r="L598" s="185"/>
      <c r="M598" s="185"/>
      <c r="N598" s="185"/>
      <c r="O598" s="185"/>
      <c r="P598" s="185"/>
      <c r="Q598" s="185"/>
      <c r="R598" s="185"/>
      <c r="S598" s="185"/>
      <c r="T598" s="185"/>
      <c r="U598" s="185"/>
      <c r="V598" s="185"/>
      <c r="W598" s="185"/>
      <c r="X598" s="185"/>
      <c r="Y598" s="185"/>
      <c r="Z598" s="185"/>
    </row>
    <row r="599" spans="1:26" ht="16.5" thickBot="1">
      <c r="A599" s="188"/>
      <c r="B599" s="188"/>
      <c r="C599" s="188"/>
      <c r="D599" s="188"/>
      <c r="E599" s="188"/>
      <c r="F599" s="188"/>
      <c r="G599" s="185"/>
      <c r="H599" s="185"/>
      <c r="I599" s="185"/>
      <c r="J599" s="185"/>
      <c r="K599" s="185"/>
      <c r="L599" s="185"/>
      <c r="M599" s="185"/>
      <c r="N599" s="185"/>
      <c r="O599" s="185"/>
      <c r="P599" s="185"/>
      <c r="Q599" s="185"/>
      <c r="R599" s="185"/>
      <c r="S599" s="185"/>
      <c r="T599" s="185"/>
      <c r="U599" s="185"/>
      <c r="V599" s="185"/>
      <c r="W599" s="185"/>
      <c r="X599" s="185"/>
      <c r="Y599" s="185"/>
      <c r="Z599" s="185"/>
    </row>
    <row r="600" spans="1:26" ht="16.5" thickBot="1">
      <c r="A600" s="188"/>
      <c r="B600" s="188"/>
      <c r="C600" s="188"/>
      <c r="D600" s="188"/>
      <c r="E600" s="188"/>
      <c r="F600" s="188"/>
      <c r="G600" s="185"/>
      <c r="H600" s="185"/>
      <c r="I600" s="185"/>
      <c r="J600" s="185"/>
      <c r="K600" s="185"/>
      <c r="L600" s="185"/>
      <c r="M600" s="185"/>
      <c r="N600" s="185"/>
      <c r="O600" s="185"/>
      <c r="P600" s="185"/>
      <c r="Q600" s="185"/>
      <c r="R600" s="185"/>
      <c r="S600" s="185"/>
      <c r="T600" s="185"/>
      <c r="U600" s="185"/>
      <c r="V600" s="185"/>
      <c r="W600" s="185"/>
      <c r="X600" s="185"/>
      <c r="Y600" s="185"/>
      <c r="Z600" s="185"/>
    </row>
    <row r="601" spans="1:26" ht="16.5" thickBot="1">
      <c r="A601" s="188"/>
      <c r="B601" s="188"/>
      <c r="C601" s="188"/>
      <c r="D601" s="188"/>
      <c r="E601" s="188"/>
      <c r="F601" s="188"/>
      <c r="G601" s="185"/>
      <c r="H601" s="185"/>
      <c r="I601" s="185"/>
      <c r="J601" s="185"/>
      <c r="K601" s="185"/>
      <c r="L601" s="185"/>
      <c r="M601" s="185"/>
      <c r="N601" s="185"/>
      <c r="O601" s="185"/>
      <c r="P601" s="185"/>
      <c r="Q601" s="185"/>
      <c r="R601" s="185"/>
      <c r="S601" s="185"/>
      <c r="T601" s="185"/>
      <c r="U601" s="185"/>
      <c r="V601" s="185"/>
      <c r="W601" s="185"/>
      <c r="X601" s="185"/>
      <c r="Y601" s="185"/>
      <c r="Z601" s="185"/>
    </row>
    <row r="602" spans="1:26" ht="16.5" thickBot="1">
      <c r="A602" s="188"/>
      <c r="B602" s="188"/>
      <c r="C602" s="188"/>
      <c r="D602" s="188"/>
      <c r="E602" s="188"/>
      <c r="F602" s="188"/>
      <c r="G602" s="185"/>
      <c r="H602" s="185"/>
      <c r="I602" s="185"/>
      <c r="J602" s="185"/>
      <c r="K602" s="185"/>
      <c r="L602" s="185"/>
      <c r="M602" s="185"/>
      <c r="N602" s="185"/>
      <c r="O602" s="185"/>
      <c r="P602" s="185"/>
      <c r="Q602" s="185"/>
      <c r="R602" s="185"/>
      <c r="S602" s="185"/>
      <c r="T602" s="185"/>
      <c r="U602" s="185"/>
      <c r="V602" s="185"/>
      <c r="W602" s="185"/>
      <c r="X602" s="185"/>
      <c r="Y602" s="185"/>
      <c r="Z602" s="185"/>
    </row>
    <row r="603" spans="1:26" ht="16.5" thickBot="1">
      <c r="A603" s="188"/>
      <c r="B603" s="188"/>
      <c r="C603" s="188"/>
      <c r="D603" s="188"/>
      <c r="E603" s="188"/>
      <c r="F603" s="188"/>
      <c r="G603" s="185"/>
      <c r="H603" s="185"/>
      <c r="I603" s="185"/>
      <c r="J603" s="185"/>
      <c r="K603" s="185"/>
      <c r="L603" s="185"/>
      <c r="M603" s="185"/>
      <c r="N603" s="185"/>
      <c r="O603" s="185"/>
      <c r="P603" s="185"/>
      <c r="Q603" s="185"/>
      <c r="R603" s="185"/>
      <c r="S603" s="185"/>
      <c r="T603" s="185"/>
      <c r="U603" s="185"/>
      <c r="V603" s="185"/>
      <c r="W603" s="185"/>
      <c r="X603" s="185"/>
      <c r="Y603" s="185"/>
      <c r="Z603" s="185"/>
    </row>
    <row r="604" spans="1:26" ht="16.5" thickBot="1">
      <c r="A604" s="188"/>
      <c r="B604" s="188"/>
      <c r="C604" s="188"/>
      <c r="D604" s="188"/>
      <c r="E604" s="188"/>
      <c r="F604" s="188"/>
      <c r="G604" s="185"/>
      <c r="H604" s="185"/>
      <c r="I604" s="185"/>
      <c r="J604" s="185"/>
      <c r="K604" s="185"/>
      <c r="L604" s="185"/>
      <c r="M604" s="185"/>
      <c r="N604" s="185"/>
      <c r="O604" s="185"/>
      <c r="P604" s="185"/>
      <c r="Q604" s="185"/>
      <c r="R604" s="185"/>
      <c r="S604" s="185"/>
      <c r="T604" s="185"/>
      <c r="U604" s="185"/>
      <c r="V604" s="185"/>
      <c r="W604" s="185"/>
      <c r="X604" s="185"/>
      <c r="Y604" s="185"/>
      <c r="Z604" s="185"/>
    </row>
    <row r="605" spans="1:26" ht="16.5" thickBot="1">
      <c r="A605" s="188"/>
      <c r="B605" s="188"/>
      <c r="C605" s="188"/>
      <c r="D605" s="188"/>
      <c r="E605" s="188"/>
      <c r="F605" s="188"/>
      <c r="G605" s="185"/>
      <c r="H605" s="185"/>
      <c r="I605" s="185"/>
      <c r="J605" s="185"/>
      <c r="K605" s="185"/>
      <c r="L605" s="185"/>
      <c r="M605" s="185"/>
      <c r="N605" s="185"/>
      <c r="O605" s="185"/>
      <c r="P605" s="185"/>
      <c r="Q605" s="185"/>
      <c r="R605" s="185"/>
      <c r="S605" s="185"/>
      <c r="T605" s="185"/>
      <c r="U605" s="185"/>
      <c r="V605" s="185"/>
      <c r="W605" s="185"/>
      <c r="X605" s="185"/>
      <c r="Y605" s="185"/>
      <c r="Z605" s="185"/>
    </row>
    <row r="606" spans="1:26" ht="16.5" thickBot="1">
      <c r="A606" s="188"/>
      <c r="B606" s="188"/>
      <c r="C606" s="188"/>
      <c r="D606" s="188"/>
      <c r="E606" s="188"/>
      <c r="F606" s="188"/>
      <c r="G606" s="185"/>
      <c r="H606" s="185"/>
      <c r="I606" s="185"/>
      <c r="J606" s="185"/>
      <c r="K606" s="185"/>
      <c r="L606" s="185"/>
      <c r="M606" s="185"/>
      <c r="N606" s="185"/>
      <c r="O606" s="185"/>
      <c r="P606" s="185"/>
      <c r="Q606" s="185"/>
      <c r="R606" s="185"/>
      <c r="S606" s="185"/>
      <c r="T606" s="185"/>
      <c r="U606" s="185"/>
      <c r="V606" s="185"/>
      <c r="W606" s="185"/>
      <c r="X606" s="185"/>
      <c r="Y606" s="185"/>
      <c r="Z606" s="185"/>
    </row>
    <row r="607" spans="1:26" ht="16.5" thickBot="1">
      <c r="A607" s="188"/>
      <c r="B607" s="188"/>
      <c r="C607" s="188"/>
      <c r="D607" s="188"/>
      <c r="E607" s="188"/>
      <c r="F607" s="188"/>
      <c r="G607" s="185"/>
      <c r="H607" s="185"/>
      <c r="I607" s="185"/>
      <c r="J607" s="185"/>
      <c r="K607" s="185"/>
      <c r="L607" s="185"/>
      <c r="M607" s="185"/>
      <c r="N607" s="185"/>
      <c r="O607" s="185"/>
      <c r="P607" s="185"/>
      <c r="Q607" s="185"/>
      <c r="R607" s="185"/>
      <c r="S607" s="185"/>
      <c r="T607" s="185"/>
      <c r="U607" s="185"/>
      <c r="V607" s="185"/>
      <c r="W607" s="185"/>
      <c r="X607" s="185"/>
      <c r="Y607" s="185"/>
      <c r="Z607" s="185"/>
    </row>
    <row r="608" spans="1:26" ht="16.5" thickBot="1">
      <c r="A608" s="188"/>
      <c r="B608" s="188"/>
      <c r="C608" s="188"/>
      <c r="D608" s="188"/>
      <c r="E608" s="188"/>
      <c r="F608" s="188"/>
      <c r="G608" s="185"/>
      <c r="H608" s="185"/>
      <c r="I608" s="185"/>
      <c r="J608" s="185"/>
      <c r="K608" s="185"/>
      <c r="L608" s="185"/>
      <c r="M608" s="185"/>
      <c r="N608" s="185"/>
      <c r="O608" s="185"/>
      <c r="P608" s="185"/>
      <c r="Q608" s="185"/>
      <c r="R608" s="185"/>
      <c r="S608" s="185"/>
      <c r="T608" s="185"/>
      <c r="U608" s="185"/>
      <c r="V608" s="185"/>
      <c r="W608" s="185"/>
      <c r="X608" s="185"/>
      <c r="Y608" s="185"/>
      <c r="Z608" s="185"/>
    </row>
    <row r="609" spans="1:26" ht="16.5" thickBot="1">
      <c r="A609" s="188"/>
      <c r="B609" s="188"/>
      <c r="C609" s="188"/>
      <c r="D609" s="188"/>
      <c r="E609" s="188"/>
      <c r="F609" s="188"/>
      <c r="G609" s="185"/>
      <c r="H609" s="185"/>
      <c r="I609" s="185"/>
      <c r="J609" s="185"/>
      <c r="K609" s="185"/>
      <c r="L609" s="185"/>
      <c r="M609" s="185"/>
      <c r="N609" s="185"/>
      <c r="O609" s="185"/>
      <c r="P609" s="185"/>
      <c r="Q609" s="185"/>
      <c r="R609" s="185"/>
      <c r="S609" s="185"/>
      <c r="T609" s="185"/>
      <c r="U609" s="185"/>
      <c r="V609" s="185"/>
      <c r="W609" s="185"/>
      <c r="X609" s="185"/>
      <c r="Y609" s="185"/>
      <c r="Z609" s="185"/>
    </row>
    <row r="610" spans="1:26" ht="16.5" thickBot="1">
      <c r="A610" s="188"/>
      <c r="B610" s="188"/>
      <c r="C610" s="188"/>
      <c r="D610" s="188"/>
      <c r="E610" s="188"/>
      <c r="F610" s="188"/>
      <c r="G610" s="185"/>
      <c r="H610" s="185"/>
      <c r="I610" s="185"/>
      <c r="J610" s="185"/>
      <c r="K610" s="185"/>
      <c r="L610" s="185"/>
      <c r="M610" s="185"/>
      <c r="N610" s="185"/>
      <c r="O610" s="185"/>
      <c r="P610" s="185"/>
      <c r="Q610" s="185"/>
      <c r="R610" s="185"/>
      <c r="S610" s="185"/>
      <c r="T610" s="185"/>
      <c r="U610" s="185"/>
      <c r="V610" s="185"/>
      <c r="W610" s="185"/>
      <c r="X610" s="185"/>
      <c r="Y610" s="185"/>
      <c r="Z610" s="185"/>
    </row>
    <row r="611" spans="1:26" ht="16.5" thickBot="1">
      <c r="A611" s="188"/>
      <c r="B611" s="188"/>
      <c r="C611" s="188"/>
      <c r="D611" s="188"/>
      <c r="E611" s="188"/>
      <c r="F611" s="188"/>
      <c r="G611" s="185"/>
      <c r="H611" s="185"/>
      <c r="I611" s="185"/>
      <c r="J611" s="185"/>
      <c r="K611" s="185"/>
      <c r="L611" s="185"/>
      <c r="M611" s="185"/>
      <c r="N611" s="185"/>
      <c r="O611" s="185"/>
      <c r="P611" s="185"/>
      <c r="Q611" s="185"/>
      <c r="R611" s="185"/>
      <c r="S611" s="185"/>
      <c r="T611" s="185"/>
      <c r="U611" s="185"/>
      <c r="V611" s="185"/>
      <c r="W611" s="185"/>
      <c r="X611" s="185"/>
      <c r="Y611" s="185"/>
      <c r="Z611" s="185"/>
    </row>
    <row r="612" spans="1:26" ht="16.5" thickBot="1">
      <c r="A612" s="188"/>
      <c r="B612" s="188"/>
      <c r="C612" s="188"/>
      <c r="D612" s="188"/>
      <c r="E612" s="188"/>
      <c r="F612" s="188"/>
      <c r="G612" s="185"/>
      <c r="H612" s="185"/>
      <c r="I612" s="185"/>
      <c r="J612" s="185"/>
      <c r="K612" s="185"/>
      <c r="L612" s="185"/>
      <c r="M612" s="185"/>
      <c r="N612" s="185"/>
      <c r="O612" s="185"/>
      <c r="P612" s="185"/>
      <c r="Q612" s="185"/>
      <c r="R612" s="185"/>
      <c r="S612" s="185"/>
      <c r="T612" s="185"/>
      <c r="U612" s="185"/>
      <c r="V612" s="185"/>
      <c r="W612" s="185"/>
      <c r="X612" s="185"/>
      <c r="Y612" s="185"/>
      <c r="Z612" s="185"/>
    </row>
    <row r="613" spans="1:26" ht="16.5" thickBot="1">
      <c r="A613" s="188"/>
      <c r="B613" s="188"/>
      <c r="C613" s="188"/>
      <c r="D613" s="188"/>
      <c r="E613" s="188"/>
      <c r="F613" s="188"/>
      <c r="G613" s="185"/>
      <c r="H613" s="185"/>
      <c r="I613" s="185"/>
      <c r="J613" s="185"/>
      <c r="K613" s="185"/>
      <c r="L613" s="185"/>
      <c r="M613" s="185"/>
      <c r="N613" s="185"/>
      <c r="O613" s="185"/>
      <c r="P613" s="185"/>
      <c r="Q613" s="185"/>
      <c r="R613" s="185"/>
      <c r="S613" s="185"/>
      <c r="T613" s="185"/>
      <c r="U613" s="185"/>
      <c r="V613" s="185"/>
      <c r="W613" s="185"/>
      <c r="X613" s="185"/>
      <c r="Y613" s="185"/>
      <c r="Z613" s="185"/>
    </row>
    <row r="614" spans="1:26" ht="16.5" thickBot="1">
      <c r="A614" s="188"/>
      <c r="B614" s="188"/>
      <c r="C614" s="188"/>
      <c r="D614" s="188"/>
      <c r="E614" s="188"/>
      <c r="F614" s="188"/>
      <c r="G614" s="185"/>
      <c r="H614" s="185"/>
      <c r="I614" s="185"/>
      <c r="J614" s="185"/>
      <c r="K614" s="185"/>
      <c r="L614" s="185"/>
      <c r="M614" s="185"/>
      <c r="N614" s="185"/>
      <c r="O614" s="185"/>
      <c r="P614" s="185"/>
      <c r="Q614" s="185"/>
      <c r="R614" s="185"/>
      <c r="S614" s="185"/>
      <c r="T614" s="185"/>
      <c r="U614" s="185"/>
      <c r="V614" s="185"/>
      <c r="W614" s="185"/>
      <c r="X614" s="185"/>
      <c r="Y614" s="185"/>
      <c r="Z614" s="185"/>
    </row>
    <row r="615" spans="1:26" ht="16.5" thickBot="1">
      <c r="A615" s="188"/>
      <c r="B615" s="188"/>
      <c r="C615" s="188"/>
      <c r="D615" s="188"/>
      <c r="E615" s="188"/>
      <c r="F615" s="188"/>
      <c r="G615" s="185"/>
      <c r="H615" s="185"/>
      <c r="I615" s="185"/>
      <c r="J615" s="185"/>
      <c r="K615" s="185"/>
      <c r="L615" s="185"/>
      <c r="M615" s="185"/>
      <c r="N615" s="185"/>
      <c r="O615" s="185"/>
      <c r="P615" s="185"/>
      <c r="Q615" s="185"/>
      <c r="R615" s="185"/>
      <c r="S615" s="185"/>
      <c r="T615" s="185"/>
      <c r="U615" s="185"/>
      <c r="V615" s="185"/>
      <c r="W615" s="185"/>
      <c r="X615" s="185"/>
      <c r="Y615" s="185"/>
      <c r="Z615" s="185"/>
    </row>
    <row r="616" spans="1:26" ht="16.5" thickBot="1">
      <c r="A616" s="188"/>
      <c r="B616" s="188"/>
      <c r="C616" s="188"/>
      <c r="D616" s="188"/>
      <c r="E616" s="188"/>
      <c r="F616" s="188"/>
      <c r="G616" s="185"/>
      <c r="H616" s="185"/>
      <c r="I616" s="185"/>
      <c r="J616" s="185"/>
      <c r="K616" s="185"/>
      <c r="L616" s="185"/>
      <c r="M616" s="185"/>
      <c r="N616" s="185"/>
      <c r="O616" s="185"/>
      <c r="P616" s="185"/>
      <c r="Q616" s="185"/>
      <c r="R616" s="185"/>
      <c r="S616" s="185"/>
      <c r="T616" s="185"/>
      <c r="U616" s="185"/>
      <c r="V616" s="185"/>
      <c r="W616" s="185"/>
      <c r="X616" s="185"/>
      <c r="Y616" s="185"/>
      <c r="Z616" s="185"/>
    </row>
    <row r="617" spans="1:26" ht="16.5" thickBot="1">
      <c r="A617" s="188"/>
      <c r="B617" s="188"/>
      <c r="C617" s="188"/>
      <c r="D617" s="188"/>
      <c r="E617" s="188"/>
      <c r="F617" s="188"/>
      <c r="G617" s="185"/>
      <c r="H617" s="185"/>
      <c r="I617" s="185"/>
      <c r="J617" s="185"/>
      <c r="K617" s="185"/>
      <c r="L617" s="185"/>
      <c r="M617" s="185"/>
      <c r="N617" s="185"/>
      <c r="O617" s="185"/>
      <c r="P617" s="185"/>
      <c r="Q617" s="185"/>
      <c r="R617" s="185"/>
      <c r="S617" s="185"/>
      <c r="T617" s="185"/>
      <c r="U617" s="185"/>
      <c r="V617" s="185"/>
      <c r="W617" s="185"/>
      <c r="X617" s="185"/>
      <c r="Y617" s="185"/>
      <c r="Z617" s="185"/>
    </row>
    <row r="618" spans="1:26" ht="16.5" thickBot="1">
      <c r="A618" s="188"/>
      <c r="B618" s="188"/>
      <c r="C618" s="188"/>
      <c r="D618" s="188"/>
      <c r="E618" s="188"/>
      <c r="F618" s="188"/>
      <c r="G618" s="185"/>
      <c r="H618" s="185"/>
      <c r="I618" s="185"/>
      <c r="J618" s="185"/>
      <c r="K618" s="185"/>
      <c r="L618" s="185"/>
      <c r="M618" s="185"/>
      <c r="N618" s="185"/>
      <c r="O618" s="185"/>
      <c r="P618" s="185"/>
      <c r="Q618" s="185"/>
      <c r="R618" s="185"/>
      <c r="S618" s="185"/>
      <c r="T618" s="185"/>
      <c r="U618" s="185"/>
      <c r="V618" s="185"/>
      <c r="W618" s="185"/>
      <c r="X618" s="185"/>
      <c r="Y618" s="185"/>
      <c r="Z618" s="185"/>
    </row>
    <row r="619" spans="1:26" ht="16.5" thickBot="1">
      <c r="A619" s="188"/>
      <c r="B619" s="188"/>
      <c r="C619" s="188"/>
      <c r="D619" s="188"/>
      <c r="E619" s="188"/>
      <c r="F619" s="188"/>
      <c r="G619" s="185"/>
      <c r="H619" s="185"/>
      <c r="I619" s="185"/>
      <c r="J619" s="185"/>
      <c r="K619" s="185"/>
      <c r="L619" s="185"/>
      <c r="M619" s="185"/>
      <c r="N619" s="185"/>
      <c r="O619" s="185"/>
      <c r="P619" s="185"/>
      <c r="Q619" s="185"/>
      <c r="R619" s="185"/>
      <c r="S619" s="185"/>
      <c r="T619" s="185"/>
      <c r="U619" s="185"/>
      <c r="V619" s="185"/>
      <c r="W619" s="185"/>
      <c r="X619" s="185"/>
      <c r="Y619" s="185"/>
      <c r="Z619" s="185"/>
    </row>
    <row r="620" spans="1:26" ht="16.5" thickBot="1">
      <c r="A620" s="188"/>
      <c r="B620" s="188"/>
      <c r="C620" s="188"/>
      <c r="D620" s="188"/>
      <c r="E620" s="188"/>
      <c r="F620" s="188"/>
      <c r="G620" s="185"/>
      <c r="H620" s="185"/>
      <c r="I620" s="185"/>
      <c r="J620" s="185"/>
      <c r="K620" s="185"/>
      <c r="L620" s="185"/>
      <c r="M620" s="185"/>
      <c r="N620" s="185"/>
      <c r="O620" s="185"/>
      <c r="P620" s="185"/>
      <c r="Q620" s="185"/>
      <c r="R620" s="185"/>
      <c r="S620" s="185"/>
      <c r="T620" s="185"/>
      <c r="U620" s="185"/>
      <c r="V620" s="185"/>
      <c r="W620" s="185"/>
      <c r="X620" s="185"/>
      <c r="Y620" s="185"/>
      <c r="Z620" s="185"/>
    </row>
    <row r="621" spans="1:26" ht="16.5" thickBot="1">
      <c r="A621" s="188"/>
      <c r="B621" s="188"/>
      <c r="C621" s="188"/>
      <c r="D621" s="188"/>
      <c r="E621" s="188"/>
      <c r="F621" s="188"/>
      <c r="G621" s="185"/>
      <c r="H621" s="185"/>
      <c r="I621" s="185"/>
      <c r="J621" s="185"/>
      <c r="K621" s="185"/>
      <c r="L621" s="185"/>
      <c r="M621" s="185"/>
      <c r="N621" s="185"/>
      <c r="O621" s="185"/>
      <c r="P621" s="185"/>
      <c r="Q621" s="185"/>
      <c r="R621" s="185"/>
      <c r="S621" s="185"/>
      <c r="T621" s="185"/>
      <c r="U621" s="185"/>
      <c r="V621" s="185"/>
      <c r="W621" s="185"/>
      <c r="X621" s="185"/>
      <c r="Y621" s="185"/>
      <c r="Z621" s="185"/>
    </row>
    <row r="622" spans="1:26" ht="16.5" thickBot="1">
      <c r="A622" s="188"/>
      <c r="B622" s="188"/>
      <c r="C622" s="188"/>
      <c r="D622" s="188"/>
      <c r="E622" s="188"/>
      <c r="F622" s="188"/>
      <c r="G622" s="185"/>
      <c r="H622" s="185"/>
      <c r="I622" s="185"/>
      <c r="J622" s="185"/>
      <c r="K622" s="185"/>
      <c r="L622" s="185"/>
      <c r="M622" s="185"/>
      <c r="N622" s="185"/>
      <c r="O622" s="185"/>
      <c r="P622" s="185"/>
      <c r="Q622" s="185"/>
      <c r="R622" s="185"/>
      <c r="S622" s="185"/>
      <c r="T622" s="185"/>
      <c r="U622" s="185"/>
      <c r="V622" s="185"/>
      <c r="W622" s="185"/>
      <c r="X622" s="185"/>
      <c r="Y622" s="185"/>
      <c r="Z622" s="185"/>
    </row>
    <row r="623" spans="1:26" ht="16.5" thickBot="1">
      <c r="A623" s="188"/>
      <c r="B623" s="188"/>
      <c r="C623" s="188"/>
      <c r="D623" s="188"/>
      <c r="E623" s="188"/>
      <c r="F623" s="188"/>
      <c r="G623" s="185"/>
      <c r="H623" s="185"/>
      <c r="I623" s="185"/>
      <c r="J623" s="185"/>
      <c r="K623" s="185"/>
      <c r="L623" s="185"/>
      <c r="M623" s="185"/>
      <c r="N623" s="185"/>
      <c r="O623" s="185"/>
      <c r="P623" s="185"/>
      <c r="Q623" s="185"/>
      <c r="R623" s="185"/>
      <c r="S623" s="185"/>
      <c r="T623" s="185"/>
      <c r="U623" s="185"/>
      <c r="V623" s="185"/>
      <c r="W623" s="185"/>
      <c r="X623" s="185"/>
      <c r="Y623" s="185"/>
      <c r="Z623" s="185"/>
    </row>
    <row r="624" spans="1:26" ht="16.5" thickBot="1">
      <c r="A624" s="188"/>
      <c r="B624" s="188"/>
      <c r="C624" s="188"/>
      <c r="D624" s="188"/>
      <c r="E624" s="188"/>
      <c r="F624" s="188"/>
      <c r="G624" s="185"/>
      <c r="H624" s="185"/>
      <c r="I624" s="185"/>
      <c r="J624" s="185"/>
      <c r="K624" s="185"/>
      <c r="L624" s="185"/>
      <c r="M624" s="185"/>
      <c r="N624" s="185"/>
      <c r="O624" s="185"/>
      <c r="P624" s="185"/>
      <c r="Q624" s="185"/>
      <c r="R624" s="185"/>
      <c r="S624" s="185"/>
      <c r="T624" s="185"/>
      <c r="U624" s="185"/>
      <c r="V624" s="185"/>
      <c r="W624" s="185"/>
      <c r="X624" s="185"/>
      <c r="Y624" s="185"/>
      <c r="Z624" s="185"/>
    </row>
    <row r="625" spans="1:26" ht="16.5" thickBot="1">
      <c r="A625" s="188"/>
      <c r="B625" s="188"/>
      <c r="C625" s="188"/>
      <c r="D625" s="188"/>
      <c r="E625" s="188"/>
      <c r="F625" s="188"/>
      <c r="G625" s="185"/>
      <c r="H625" s="185"/>
      <c r="I625" s="185"/>
      <c r="J625" s="185"/>
      <c r="K625" s="185"/>
      <c r="L625" s="185"/>
      <c r="M625" s="185"/>
      <c r="N625" s="185"/>
      <c r="O625" s="185"/>
      <c r="P625" s="185"/>
      <c r="Q625" s="185"/>
      <c r="R625" s="185"/>
      <c r="S625" s="185"/>
      <c r="T625" s="185"/>
      <c r="U625" s="185"/>
      <c r="V625" s="185"/>
      <c r="W625" s="185"/>
      <c r="X625" s="185"/>
      <c r="Y625" s="185"/>
      <c r="Z625" s="185"/>
    </row>
    <row r="626" spans="1:26" ht="16.5" thickBot="1">
      <c r="A626" s="188"/>
      <c r="B626" s="188"/>
      <c r="C626" s="188"/>
      <c r="D626" s="188"/>
      <c r="E626" s="188"/>
      <c r="F626" s="188"/>
      <c r="G626" s="185"/>
      <c r="H626" s="185"/>
      <c r="I626" s="185"/>
      <c r="J626" s="185"/>
      <c r="K626" s="185"/>
      <c r="L626" s="185"/>
      <c r="M626" s="185"/>
      <c r="N626" s="185"/>
      <c r="O626" s="185"/>
      <c r="P626" s="185"/>
      <c r="Q626" s="185"/>
      <c r="R626" s="185"/>
      <c r="S626" s="185"/>
      <c r="T626" s="185"/>
      <c r="U626" s="185"/>
      <c r="V626" s="185"/>
      <c r="W626" s="185"/>
      <c r="X626" s="185"/>
      <c r="Y626" s="185"/>
      <c r="Z626" s="185"/>
    </row>
    <row r="627" spans="1:26" ht="16.5" thickBot="1">
      <c r="A627" s="188"/>
      <c r="B627" s="188"/>
      <c r="C627" s="188"/>
      <c r="D627" s="188"/>
      <c r="E627" s="188"/>
      <c r="F627" s="188"/>
      <c r="G627" s="185"/>
      <c r="H627" s="185"/>
      <c r="I627" s="185"/>
      <c r="J627" s="185"/>
      <c r="K627" s="185"/>
      <c r="L627" s="185"/>
      <c r="M627" s="185"/>
      <c r="N627" s="185"/>
      <c r="O627" s="185"/>
      <c r="P627" s="185"/>
      <c r="Q627" s="185"/>
      <c r="R627" s="185"/>
      <c r="S627" s="185"/>
      <c r="T627" s="185"/>
      <c r="U627" s="185"/>
      <c r="V627" s="185"/>
      <c r="W627" s="185"/>
      <c r="X627" s="185"/>
      <c r="Y627" s="185"/>
      <c r="Z627" s="185"/>
    </row>
    <row r="628" spans="1:26" ht="16.5" thickBot="1">
      <c r="A628" s="188"/>
      <c r="B628" s="188"/>
      <c r="C628" s="188"/>
      <c r="D628" s="188"/>
      <c r="E628" s="188"/>
      <c r="F628" s="188"/>
      <c r="G628" s="185"/>
      <c r="H628" s="185"/>
      <c r="I628" s="185"/>
      <c r="J628" s="185"/>
      <c r="K628" s="185"/>
      <c r="L628" s="185"/>
      <c r="M628" s="185"/>
      <c r="N628" s="185"/>
      <c r="O628" s="185"/>
      <c r="P628" s="185"/>
      <c r="Q628" s="185"/>
      <c r="R628" s="185"/>
      <c r="S628" s="185"/>
      <c r="T628" s="185"/>
      <c r="U628" s="185"/>
      <c r="V628" s="185"/>
      <c r="W628" s="185"/>
      <c r="X628" s="185"/>
      <c r="Y628" s="185"/>
      <c r="Z628" s="185"/>
    </row>
    <row r="629" spans="1:26" ht="16.5" thickBot="1">
      <c r="A629" s="188"/>
      <c r="B629" s="188"/>
      <c r="C629" s="188"/>
      <c r="D629" s="188"/>
      <c r="E629" s="188"/>
      <c r="F629" s="188"/>
      <c r="G629" s="185"/>
      <c r="H629" s="185"/>
      <c r="I629" s="185"/>
      <c r="J629" s="185"/>
      <c r="K629" s="185"/>
      <c r="L629" s="185"/>
      <c r="M629" s="185"/>
      <c r="N629" s="185"/>
      <c r="O629" s="185"/>
      <c r="P629" s="185"/>
      <c r="Q629" s="185"/>
      <c r="R629" s="185"/>
      <c r="S629" s="185"/>
      <c r="T629" s="185"/>
      <c r="U629" s="185"/>
      <c r="V629" s="185"/>
      <c r="W629" s="185"/>
      <c r="X629" s="185"/>
      <c r="Y629" s="185"/>
      <c r="Z629" s="185"/>
    </row>
    <row r="630" spans="1:26" ht="16.5" thickBot="1">
      <c r="A630" s="188"/>
      <c r="B630" s="188"/>
      <c r="C630" s="188"/>
      <c r="D630" s="188"/>
      <c r="E630" s="188"/>
      <c r="F630" s="188"/>
      <c r="G630" s="185"/>
      <c r="H630" s="185"/>
      <c r="I630" s="185"/>
      <c r="J630" s="185"/>
      <c r="K630" s="185"/>
      <c r="L630" s="185"/>
      <c r="M630" s="185"/>
      <c r="N630" s="185"/>
      <c r="O630" s="185"/>
      <c r="P630" s="185"/>
      <c r="Q630" s="185"/>
      <c r="R630" s="185"/>
      <c r="S630" s="185"/>
      <c r="T630" s="185"/>
      <c r="U630" s="185"/>
      <c r="V630" s="185"/>
      <c r="W630" s="185"/>
      <c r="X630" s="185"/>
      <c r="Y630" s="185"/>
      <c r="Z630" s="185"/>
    </row>
    <row r="631" spans="1:26" ht="16.5" thickBot="1">
      <c r="A631" s="188"/>
      <c r="B631" s="188"/>
      <c r="C631" s="188"/>
      <c r="D631" s="188"/>
      <c r="E631" s="188"/>
      <c r="F631" s="188"/>
      <c r="G631" s="185"/>
      <c r="H631" s="185"/>
      <c r="I631" s="185"/>
      <c r="J631" s="185"/>
      <c r="K631" s="185"/>
      <c r="L631" s="185"/>
      <c r="M631" s="185"/>
      <c r="N631" s="185"/>
      <c r="O631" s="185"/>
      <c r="P631" s="185"/>
      <c r="Q631" s="185"/>
      <c r="R631" s="185"/>
      <c r="S631" s="185"/>
      <c r="T631" s="185"/>
      <c r="U631" s="185"/>
      <c r="V631" s="185"/>
      <c r="W631" s="185"/>
      <c r="X631" s="185"/>
      <c r="Y631" s="185"/>
      <c r="Z631" s="185"/>
    </row>
    <row r="632" spans="1:26" ht="16.5" thickBot="1">
      <c r="A632" s="188"/>
      <c r="B632" s="188"/>
      <c r="C632" s="188"/>
      <c r="D632" s="188"/>
      <c r="E632" s="188"/>
      <c r="F632" s="188"/>
      <c r="G632" s="185"/>
      <c r="H632" s="185"/>
      <c r="I632" s="185"/>
      <c r="J632" s="185"/>
      <c r="K632" s="185"/>
      <c r="L632" s="185"/>
      <c r="M632" s="185"/>
      <c r="N632" s="185"/>
      <c r="O632" s="185"/>
      <c r="P632" s="185"/>
      <c r="Q632" s="185"/>
      <c r="R632" s="185"/>
      <c r="S632" s="185"/>
      <c r="T632" s="185"/>
      <c r="U632" s="185"/>
      <c r="V632" s="185"/>
      <c r="W632" s="185"/>
      <c r="X632" s="185"/>
      <c r="Y632" s="185"/>
      <c r="Z632" s="185"/>
    </row>
    <row r="633" spans="1:26" ht="16.5" thickBot="1">
      <c r="A633" s="188"/>
      <c r="B633" s="188"/>
      <c r="C633" s="188"/>
      <c r="D633" s="188"/>
      <c r="E633" s="188"/>
      <c r="F633" s="188"/>
      <c r="G633" s="185"/>
      <c r="H633" s="185"/>
      <c r="I633" s="185"/>
      <c r="J633" s="185"/>
      <c r="K633" s="185"/>
      <c r="L633" s="185"/>
      <c r="M633" s="185"/>
      <c r="N633" s="185"/>
      <c r="O633" s="185"/>
      <c r="P633" s="185"/>
      <c r="Q633" s="185"/>
      <c r="R633" s="185"/>
      <c r="S633" s="185"/>
      <c r="T633" s="185"/>
      <c r="U633" s="185"/>
      <c r="V633" s="185"/>
      <c r="W633" s="185"/>
      <c r="X633" s="185"/>
      <c r="Y633" s="185"/>
      <c r="Z633" s="185"/>
    </row>
    <row r="634" spans="1:26" ht="16.5" thickBot="1">
      <c r="A634" s="188"/>
      <c r="B634" s="188"/>
      <c r="C634" s="188"/>
      <c r="D634" s="188"/>
      <c r="E634" s="188"/>
      <c r="F634" s="188"/>
      <c r="G634" s="185"/>
      <c r="H634" s="185"/>
      <c r="I634" s="185"/>
      <c r="J634" s="185"/>
      <c r="K634" s="185"/>
      <c r="L634" s="185"/>
      <c r="M634" s="185"/>
      <c r="N634" s="185"/>
      <c r="O634" s="185"/>
      <c r="P634" s="185"/>
      <c r="Q634" s="185"/>
      <c r="R634" s="185"/>
      <c r="S634" s="185"/>
      <c r="T634" s="185"/>
      <c r="U634" s="185"/>
      <c r="V634" s="185"/>
      <c r="W634" s="185"/>
      <c r="X634" s="185"/>
      <c r="Y634" s="185"/>
      <c r="Z634" s="185"/>
    </row>
    <row r="635" spans="1:26" ht="16.5" thickBot="1">
      <c r="A635" s="188"/>
      <c r="B635" s="188"/>
      <c r="C635" s="188"/>
      <c r="D635" s="188"/>
      <c r="E635" s="188"/>
      <c r="F635" s="188"/>
      <c r="G635" s="185"/>
      <c r="H635" s="185"/>
      <c r="I635" s="185"/>
      <c r="J635" s="185"/>
      <c r="K635" s="185"/>
      <c r="L635" s="185"/>
      <c r="M635" s="185"/>
      <c r="N635" s="185"/>
      <c r="O635" s="185"/>
      <c r="P635" s="185"/>
      <c r="Q635" s="185"/>
      <c r="R635" s="185"/>
      <c r="S635" s="185"/>
      <c r="T635" s="185"/>
      <c r="U635" s="185"/>
      <c r="V635" s="185"/>
      <c r="W635" s="185"/>
      <c r="X635" s="185"/>
      <c r="Y635" s="185"/>
      <c r="Z635" s="185"/>
    </row>
    <row r="636" spans="1:26" ht="16.5" thickBot="1">
      <c r="A636" s="188"/>
      <c r="B636" s="188"/>
      <c r="C636" s="188"/>
      <c r="D636" s="188"/>
      <c r="E636" s="188"/>
      <c r="F636" s="188"/>
      <c r="G636" s="185"/>
      <c r="H636" s="185"/>
      <c r="I636" s="185"/>
      <c r="J636" s="185"/>
      <c r="K636" s="185"/>
      <c r="L636" s="185"/>
      <c r="M636" s="185"/>
      <c r="N636" s="185"/>
      <c r="O636" s="185"/>
      <c r="P636" s="185"/>
      <c r="Q636" s="185"/>
      <c r="R636" s="185"/>
      <c r="S636" s="185"/>
      <c r="T636" s="185"/>
      <c r="U636" s="185"/>
      <c r="V636" s="185"/>
      <c r="W636" s="185"/>
      <c r="X636" s="185"/>
      <c r="Y636" s="185"/>
      <c r="Z636" s="185"/>
    </row>
    <row r="637" spans="1:26" ht="16.5" thickBot="1">
      <c r="A637" s="188"/>
      <c r="B637" s="188"/>
      <c r="C637" s="188"/>
      <c r="D637" s="188"/>
      <c r="E637" s="188"/>
      <c r="F637" s="188"/>
      <c r="G637" s="185"/>
      <c r="H637" s="185"/>
      <c r="I637" s="185"/>
      <c r="J637" s="185"/>
      <c r="K637" s="185"/>
      <c r="L637" s="185"/>
      <c r="M637" s="185"/>
      <c r="N637" s="185"/>
      <c r="O637" s="185"/>
      <c r="P637" s="185"/>
      <c r="Q637" s="185"/>
      <c r="R637" s="185"/>
      <c r="S637" s="185"/>
      <c r="T637" s="185"/>
      <c r="U637" s="185"/>
      <c r="V637" s="185"/>
      <c r="W637" s="185"/>
      <c r="X637" s="185"/>
      <c r="Y637" s="185"/>
      <c r="Z637" s="185"/>
    </row>
    <row r="638" spans="1:26" ht="16.5" thickBot="1">
      <c r="A638" s="188"/>
      <c r="B638" s="188"/>
      <c r="C638" s="188"/>
      <c r="D638" s="188"/>
      <c r="E638" s="188"/>
      <c r="F638" s="188"/>
      <c r="G638" s="185"/>
      <c r="H638" s="185"/>
      <c r="I638" s="185"/>
      <c r="J638" s="185"/>
      <c r="K638" s="185"/>
      <c r="L638" s="185"/>
      <c r="M638" s="185"/>
      <c r="N638" s="185"/>
      <c r="O638" s="185"/>
      <c r="P638" s="185"/>
      <c r="Q638" s="185"/>
      <c r="R638" s="185"/>
      <c r="S638" s="185"/>
      <c r="T638" s="185"/>
      <c r="U638" s="185"/>
      <c r="V638" s="185"/>
      <c r="W638" s="185"/>
      <c r="X638" s="185"/>
      <c r="Y638" s="185"/>
      <c r="Z638" s="185"/>
    </row>
    <row r="639" spans="1:26" ht="16.5" thickBot="1">
      <c r="A639" s="188"/>
      <c r="B639" s="188"/>
      <c r="C639" s="188"/>
      <c r="D639" s="188"/>
      <c r="E639" s="188"/>
      <c r="F639" s="188"/>
      <c r="G639" s="185"/>
      <c r="H639" s="185"/>
      <c r="I639" s="185"/>
      <c r="J639" s="185"/>
      <c r="K639" s="185"/>
      <c r="L639" s="185"/>
      <c r="M639" s="185"/>
      <c r="N639" s="185"/>
      <c r="O639" s="185"/>
      <c r="P639" s="185"/>
      <c r="Q639" s="185"/>
      <c r="R639" s="185"/>
      <c r="S639" s="185"/>
      <c r="T639" s="185"/>
      <c r="U639" s="185"/>
      <c r="V639" s="185"/>
      <c r="W639" s="185"/>
      <c r="X639" s="185"/>
      <c r="Y639" s="185"/>
      <c r="Z639" s="185"/>
    </row>
    <row r="640" spans="1:26" ht="16.5" thickBot="1">
      <c r="A640" s="188"/>
      <c r="B640" s="188"/>
      <c r="C640" s="188"/>
      <c r="D640" s="188"/>
      <c r="E640" s="188"/>
      <c r="F640" s="188"/>
      <c r="G640" s="185"/>
      <c r="H640" s="185"/>
      <c r="I640" s="185"/>
      <c r="J640" s="185"/>
      <c r="K640" s="185"/>
      <c r="L640" s="185"/>
      <c r="M640" s="185"/>
      <c r="N640" s="185"/>
      <c r="O640" s="185"/>
      <c r="P640" s="185"/>
      <c r="Q640" s="185"/>
      <c r="R640" s="185"/>
      <c r="S640" s="185"/>
      <c r="T640" s="185"/>
      <c r="U640" s="185"/>
      <c r="V640" s="185"/>
      <c r="W640" s="185"/>
      <c r="X640" s="185"/>
      <c r="Y640" s="185"/>
      <c r="Z640" s="185"/>
    </row>
    <row r="641" spans="1:26" ht="16.5" thickBot="1">
      <c r="A641" s="188"/>
      <c r="B641" s="188"/>
      <c r="C641" s="188"/>
      <c r="D641" s="188"/>
      <c r="E641" s="188"/>
      <c r="F641" s="188"/>
      <c r="G641" s="185"/>
      <c r="H641" s="185"/>
      <c r="I641" s="185"/>
      <c r="J641" s="185"/>
      <c r="K641" s="185"/>
      <c r="L641" s="185"/>
      <c r="M641" s="185"/>
      <c r="N641" s="185"/>
      <c r="O641" s="185"/>
      <c r="P641" s="185"/>
      <c r="Q641" s="185"/>
      <c r="R641" s="185"/>
      <c r="S641" s="185"/>
      <c r="T641" s="185"/>
      <c r="U641" s="185"/>
      <c r="V641" s="185"/>
      <c r="W641" s="185"/>
      <c r="X641" s="185"/>
      <c r="Y641" s="185"/>
      <c r="Z641" s="185"/>
    </row>
    <row r="642" spans="1:26" ht="16.5" thickBot="1">
      <c r="A642" s="188"/>
      <c r="B642" s="188"/>
      <c r="C642" s="188"/>
      <c r="D642" s="188"/>
      <c r="E642" s="188"/>
      <c r="F642" s="188"/>
      <c r="G642" s="185"/>
      <c r="H642" s="185"/>
      <c r="I642" s="185"/>
      <c r="J642" s="185"/>
      <c r="K642" s="185"/>
      <c r="L642" s="185"/>
      <c r="M642" s="185"/>
      <c r="N642" s="185"/>
      <c r="O642" s="185"/>
      <c r="P642" s="185"/>
      <c r="Q642" s="185"/>
      <c r="R642" s="185"/>
      <c r="S642" s="185"/>
      <c r="T642" s="185"/>
      <c r="U642" s="185"/>
      <c r="V642" s="185"/>
      <c r="W642" s="185"/>
      <c r="X642" s="185"/>
      <c r="Y642" s="185"/>
      <c r="Z642" s="185"/>
    </row>
    <row r="643" spans="1:26" ht="16.5" thickBot="1">
      <c r="A643" s="188"/>
      <c r="B643" s="188"/>
      <c r="C643" s="188"/>
      <c r="D643" s="188"/>
      <c r="E643" s="188"/>
      <c r="F643" s="188"/>
      <c r="G643" s="185"/>
      <c r="H643" s="185"/>
      <c r="I643" s="185"/>
      <c r="J643" s="185"/>
      <c r="K643" s="185"/>
      <c r="L643" s="185"/>
      <c r="M643" s="185"/>
      <c r="N643" s="185"/>
      <c r="O643" s="185"/>
      <c r="P643" s="185"/>
      <c r="Q643" s="185"/>
      <c r="R643" s="185"/>
      <c r="S643" s="185"/>
      <c r="T643" s="185"/>
      <c r="U643" s="185"/>
      <c r="V643" s="185"/>
      <c r="W643" s="185"/>
      <c r="X643" s="185"/>
      <c r="Y643" s="185"/>
      <c r="Z643" s="185"/>
    </row>
    <row r="644" spans="1:26" ht="16.5" thickBot="1">
      <c r="A644" s="188"/>
      <c r="B644" s="188"/>
      <c r="C644" s="188"/>
      <c r="D644" s="188"/>
      <c r="E644" s="188"/>
      <c r="F644" s="188"/>
      <c r="G644" s="185"/>
      <c r="H644" s="185"/>
      <c r="I644" s="185"/>
      <c r="J644" s="185"/>
      <c r="K644" s="185"/>
      <c r="L644" s="185"/>
      <c r="M644" s="185"/>
      <c r="N644" s="185"/>
      <c r="O644" s="185"/>
      <c r="P644" s="185"/>
      <c r="Q644" s="185"/>
      <c r="R644" s="185"/>
      <c r="S644" s="185"/>
      <c r="T644" s="185"/>
      <c r="U644" s="185"/>
      <c r="V644" s="185"/>
      <c r="W644" s="185"/>
      <c r="X644" s="185"/>
      <c r="Y644" s="185"/>
      <c r="Z644" s="185"/>
    </row>
    <row r="645" spans="1:26" ht="16.5" thickBot="1">
      <c r="A645" s="188"/>
      <c r="B645" s="188"/>
      <c r="C645" s="188"/>
      <c r="D645" s="188"/>
      <c r="E645" s="188"/>
      <c r="F645" s="188"/>
      <c r="G645" s="185"/>
      <c r="H645" s="185"/>
      <c r="I645" s="185"/>
      <c r="J645" s="185"/>
      <c r="K645" s="185"/>
      <c r="L645" s="185"/>
      <c r="M645" s="185"/>
      <c r="N645" s="185"/>
      <c r="O645" s="185"/>
      <c r="P645" s="185"/>
      <c r="Q645" s="185"/>
      <c r="R645" s="185"/>
      <c r="S645" s="185"/>
      <c r="T645" s="185"/>
      <c r="U645" s="185"/>
      <c r="V645" s="185"/>
      <c r="W645" s="185"/>
      <c r="X645" s="185"/>
      <c r="Y645" s="185"/>
      <c r="Z645" s="185"/>
    </row>
    <row r="646" spans="1:26" ht="16.5" thickBot="1">
      <c r="A646" s="188"/>
      <c r="B646" s="188"/>
      <c r="C646" s="188"/>
      <c r="D646" s="188"/>
      <c r="E646" s="188"/>
      <c r="F646" s="188"/>
      <c r="G646" s="185"/>
      <c r="H646" s="185"/>
      <c r="I646" s="185"/>
      <c r="J646" s="185"/>
      <c r="K646" s="185"/>
      <c r="L646" s="185"/>
      <c r="M646" s="185"/>
      <c r="N646" s="185"/>
      <c r="O646" s="185"/>
      <c r="P646" s="185"/>
      <c r="Q646" s="185"/>
      <c r="R646" s="185"/>
      <c r="S646" s="185"/>
      <c r="T646" s="185"/>
      <c r="U646" s="185"/>
      <c r="V646" s="185"/>
      <c r="W646" s="185"/>
      <c r="X646" s="185"/>
      <c r="Y646" s="185"/>
      <c r="Z646" s="185"/>
    </row>
    <row r="647" spans="1:26" ht="16.5" thickBot="1">
      <c r="A647" s="188"/>
      <c r="B647" s="188"/>
      <c r="C647" s="188"/>
      <c r="D647" s="188"/>
      <c r="E647" s="188"/>
      <c r="F647" s="188"/>
      <c r="G647" s="185"/>
      <c r="H647" s="185"/>
      <c r="I647" s="185"/>
      <c r="J647" s="185"/>
      <c r="K647" s="185"/>
      <c r="L647" s="185"/>
      <c r="M647" s="185"/>
      <c r="N647" s="185"/>
      <c r="O647" s="185"/>
      <c r="P647" s="185"/>
      <c r="Q647" s="185"/>
      <c r="R647" s="185"/>
      <c r="S647" s="185"/>
      <c r="T647" s="185"/>
      <c r="U647" s="185"/>
      <c r="V647" s="185"/>
      <c r="W647" s="185"/>
      <c r="X647" s="185"/>
      <c r="Y647" s="185"/>
      <c r="Z647" s="185"/>
    </row>
    <row r="648" spans="1:26" ht="16.5" thickBot="1">
      <c r="A648" s="188"/>
      <c r="B648" s="188"/>
      <c r="C648" s="188"/>
      <c r="D648" s="188"/>
      <c r="E648" s="188"/>
      <c r="F648" s="188"/>
      <c r="G648" s="185"/>
      <c r="H648" s="185"/>
      <c r="I648" s="185"/>
      <c r="J648" s="185"/>
      <c r="K648" s="185"/>
      <c r="L648" s="185"/>
      <c r="M648" s="185"/>
      <c r="N648" s="185"/>
      <c r="O648" s="185"/>
      <c r="P648" s="185"/>
      <c r="Q648" s="185"/>
      <c r="R648" s="185"/>
      <c r="S648" s="185"/>
      <c r="T648" s="185"/>
      <c r="U648" s="185"/>
      <c r="V648" s="185"/>
      <c r="W648" s="185"/>
      <c r="X648" s="185"/>
      <c r="Y648" s="185"/>
      <c r="Z648" s="185"/>
    </row>
    <row r="649" spans="1:26" ht="16.5" thickBot="1">
      <c r="A649" s="188"/>
      <c r="B649" s="188"/>
      <c r="C649" s="188"/>
      <c r="D649" s="188"/>
      <c r="E649" s="188"/>
      <c r="F649" s="188"/>
      <c r="G649" s="185"/>
      <c r="H649" s="185"/>
      <c r="I649" s="185"/>
      <c r="J649" s="185"/>
      <c r="K649" s="185"/>
      <c r="L649" s="185"/>
      <c r="M649" s="185"/>
      <c r="N649" s="185"/>
      <c r="O649" s="185"/>
      <c r="P649" s="185"/>
      <c r="Q649" s="185"/>
      <c r="R649" s="185"/>
      <c r="S649" s="185"/>
      <c r="T649" s="185"/>
      <c r="U649" s="185"/>
      <c r="V649" s="185"/>
      <c r="W649" s="185"/>
      <c r="X649" s="185"/>
      <c r="Y649" s="185"/>
      <c r="Z649" s="185"/>
    </row>
    <row r="650" spans="1:26" ht="16.5" thickBot="1">
      <c r="A650" s="188"/>
      <c r="B650" s="188"/>
      <c r="C650" s="188"/>
      <c r="D650" s="188"/>
      <c r="E650" s="188"/>
      <c r="F650" s="188"/>
      <c r="G650" s="185"/>
      <c r="H650" s="185"/>
      <c r="I650" s="185"/>
      <c r="J650" s="185"/>
      <c r="K650" s="185"/>
      <c r="L650" s="185"/>
      <c r="M650" s="185"/>
      <c r="N650" s="185"/>
      <c r="O650" s="185"/>
      <c r="P650" s="185"/>
      <c r="Q650" s="185"/>
      <c r="R650" s="185"/>
      <c r="S650" s="185"/>
      <c r="T650" s="185"/>
      <c r="U650" s="185"/>
      <c r="V650" s="185"/>
      <c r="W650" s="185"/>
      <c r="X650" s="185"/>
      <c r="Y650" s="185"/>
      <c r="Z650" s="185"/>
    </row>
    <row r="651" spans="1:26" ht="16.5" thickBot="1">
      <c r="A651" s="188"/>
      <c r="B651" s="188"/>
      <c r="C651" s="188"/>
      <c r="D651" s="188"/>
      <c r="E651" s="188"/>
      <c r="F651" s="188"/>
      <c r="G651" s="185"/>
      <c r="H651" s="185"/>
      <c r="I651" s="185"/>
      <c r="J651" s="185"/>
      <c r="K651" s="185"/>
      <c r="L651" s="185"/>
      <c r="M651" s="185"/>
      <c r="N651" s="185"/>
      <c r="O651" s="185"/>
      <c r="P651" s="185"/>
      <c r="Q651" s="185"/>
      <c r="R651" s="185"/>
      <c r="S651" s="185"/>
      <c r="T651" s="185"/>
      <c r="U651" s="185"/>
      <c r="V651" s="185"/>
      <c r="W651" s="185"/>
      <c r="X651" s="185"/>
      <c r="Y651" s="185"/>
      <c r="Z651" s="185"/>
    </row>
    <row r="652" spans="1:26" ht="16.5" thickBot="1">
      <c r="A652" s="188"/>
      <c r="B652" s="188"/>
      <c r="C652" s="188"/>
      <c r="D652" s="188"/>
      <c r="E652" s="188"/>
      <c r="F652" s="188"/>
      <c r="G652" s="185"/>
      <c r="H652" s="185"/>
      <c r="I652" s="185"/>
      <c r="J652" s="185"/>
      <c r="K652" s="185"/>
      <c r="L652" s="185"/>
      <c r="M652" s="185"/>
      <c r="N652" s="185"/>
      <c r="O652" s="185"/>
      <c r="P652" s="185"/>
      <c r="Q652" s="185"/>
      <c r="R652" s="185"/>
      <c r="S652" s="185"/>
      <c r="T652" s="185"/>
      <c r="U652" s="185"/>
      <c r="V652" s="185"/>
      <c r="W652" s="185"/>
      <c r="X652" s="185"/>
      <c r="Y652" s="185"/>
      <c r="Z652" s="185"/>
    </row>
    <row r="653" spans="1:26" ht="16.5" thickBot="1">
      <c r="A653" s="188"/>
      <c r="B653" s="188"/>
      <c r="C653" s="188"/>
      <c r="D653" s="188"/>
      <c r="E653" s="188"/>
      <c r="F653" s="188"/>
      <c r="G653" s="185"/>
      <c r="H653" s="185"/>
      <c r="I653" s="185"/>
      <c r="J653" s="185"/>
      <c r="K653" s="185"/>
      <c r="L653" s="185"/>
      <c r="M653" s="185"/>
      <c r="N653" s="185"/>
      <c r="O653" s="185"/>
      <c r="P653" s="185"/>
      <c r="Q653" s="185"/>
      <c r="R653" s="185"/>
      <c r="S653" s="185"/>
      <c r="T653" s="185"/>
      <c r="U653" s="185"/>
      <c r="V653" s="185"/>
      <c r="W653" s="185"/>
      <c r="X653" s="185"/>
      <c r="Y653" s="185"/>
      <c r="Z653" s="185"/>
    </row>
    <row r="654" spans="1:26" ht="16.5" thickBot="1">
      <c r="A654" s="188"/>
      <c r="B654" s="188"/>
      <c r="C654" s="188"/>
      <c r="D654" s="188"/>
      <c r="E654" s="188"/>
      <c r="F654" s="188"/>
      <c r="G654" s="185"/>
      <c r="H654" s="185"/>
      <c r="I654" s="185"/>
      <c r="J654" s="185"/>
      <c r="K654" s="185"/>
      <c r="L654" s="185"/>
      <c r="M654" s="185"/>
      <c r="N654" s="185"/>
      <c r="O654" s="185"/>
      <c r="P654" s="185"/>
      <c r="Q654" s="185"/>
      <c r="R654" s="185"/>
      <c r="S654" s="185"/>
      <c r="T654" s="185"/>
      <c r="U654" s="185"/>
      <c r="V654" s="185"/>
      <c r="W654" s="185"/>
      <c r="X654" s="185"/>
      <c r="Y654" s="185"/>
      <c r="Z654" s="185"/>
    </row>
    <row r="655" spans="1:26" ht="16.5" thickBot="1">
      <c r="A655" s="188"/>
      <c r="B655" s="188"/>
      <c r="C655" s="188"/>
      <c r="D655" s="188"/>
      <c r="E655" s="188"/>
      <c r="F655" s="188"/>
      <c r="G655" s="185"/>
      <c r="H655" s="185"/>
      <c r="I655" s="185"/>
      <c r="J655" s="185"/>
      <c r="K655" s="185"/>
      <c r="L655" s="185"/>
      <c r="M655" s="185"/>
      <c r="N655" s="185"/>
      <c r="O655" s="185"/>
      <c r="P655" s="185"/>
      <c r="Q655" s="185"/>
      <c r="R655" s="185"/>
      <c r="S655" s="185"/>
      <c r="T655" s="185"/>
      <c r="U655" s="185"/>
      <c r="V655" s="185"/>
      <c r="W655" s="185"/>
      <c r="X655" s="185"/>
      <c r="Y655" s="185"/>
      <c r="Z655" s="185"/>
    </row>
    <row r="656" spans="1:26" ht="16.5" thickBot="1">
      <c r="A656" s="188"/>
      <c r="B656" s="188"/>
      <c r="C656" s="188"/>
      <c r="D656" s="188"/>
      <c r="E656" s="188"/>
      <c r="F656" s="188"/>
      <c r="G656" s="185"/>
      <c r="H656" s="185"/>
      <c r="I656" s="185"/>
      <c r="J656" s="185"/>
      <c r="K656" s="185"/>
      <c r="L656" s="185"/>
      <c r="M656" s="185"/>
      <c r="N656" s="185"/>
      <c r="O656" s="185"/>
      <c r="P656" s="185"/>
      <c r="Q656" s="185"/>
      <c r="R656" s="185"/>
      <c r="S656" s="185"/>
      <c r="T656" s="185"/>
      <c r="U656" s="185"/>
      <c r="V656" s="185"/>
      <c r="W656" s="185"/>
      <c r="X656" s="185"/>
      <c r="Y656" s="185"/>
      <c r="Z656" s="185"/>
    </row>
    <row r="657" spans="1:26" ht="16.5" thickBot="1">
      <c r="A657" s="188"/>
      <c r="B657" s="188"/>
      <c r="C657" s="188"/>
      <c r="D657" s="188"/>
      <c r="E657" s="188"/>
      <c r="F657" s="188"/>
      <c r="G657" s="185"/>
      <c r="H657" s="185"/>
      <c r="I657" s="185"/>
      <c r="J657" s="185"/>
      <c r="K657" s="185"/>
      <c r="L657" s="185"/>
      <c r="M657" s="185"/>
      <c r="N657" s="185"/>
      <c r="O657" s="185"/>
      <c r="P657" s="185"/>
      <c r="Q657" s="185"/>
      <c r="R657" s="185"/>
      <c r="S657" s="185"/>
      <c r="T657" s="185"/>
      <c r="U657" s="185"/>
      <c r="V657" s="185"/>
      <c r="W657" s="185"/>
      <c r="X657" s="185"/>
      <c r="Y657" s="185"/>
      <c r="Z657" s="185"/>
    </row>
    <row r="658" spans="1:26" ht="16.5" thickBot="1">
      <c r="A658" s="188"/>
      <c r="B658" s="188"/>
      <c r="C658" s="188"/>
      <c r="D658" s="188"/>
      <c r="E658" s="188"/>
      <c r="F658" s="188"/>
      <c r="G658" s="185"/>
      <c r="H658" s="185"/>
      <c r="I658" s="185"/>
      <c r="J658" s="185"/>
      <c r="K658" s="185"/>
      <c r="L658" s="185"/>
      <c r="M658" s="185"/>
      <c r="N658" s="185"/>
      <c r="O658" s="185"/>
      <c r="P658" s="185"/>
      <c r="Q658" s="185"/>
      <c r="R658" s="185"/>
      <c r="S658" s="185"/>
      <c r="T658" s="185"/>
      <c r="U658" s="185"/>
      <c r="V658" s="185"/>
      <c r="W658" s="185"/>
      <c r="X658" s="185"/>
      <c r="Y658" s="185"/>
      <c r="Z658" s="185"/>
    </row>
    <row r="659" spans="1:26" ht="16.5" thickBot="1">
      <c r="A659" s="188"/>
      <c r="B659" s="188"/>
      <c r="C659" s="188"/>
      <c r="D659" s="188"/>
      <c r="E659" s="188"/>
      <c r="F659" s="188"/>
      <c r="G659" s="185"/>
      <c r="H659" s="185"/>
      <c r="I659" s="185"/>
      <c r="J659" s="185"/>
      <c r="K659" s="185"/>
      <c r="L659" s="185"/>
      <c r="M659" s="185"/>
      <c r="N659" s="185"/>
      <c r="O659" s="185"/>
      <c r="P659" s="185"/>
      <c r="Q659" s="185"/>
      <c r="R659" s="185"/>
      <c r="S659" s="185"/>
      <c r="T659" s="185"/>
      <c r="U659" s="185"/>
      <c r="V659" s="185"/>
      <c r="W659" s="185"/>
      <c r="X659" s="185"/>
      <c r="Y659" s="185"/>
      <c r="Z659" s="185"/>
    </row>
    <row r="660" spans="1:26" ht="16.5" thickBot="1">
      <c r="A660" s="188"/>
      <c r="B660" s="188"/>
      <c r="C660" s="188"/>
      <c r="D660" s="188"/>
      <c r="E660" s="188"/>
      <c r="F660" s="188"/>
      <c r="G660" s="185"/>
      <c r="H660" s="185"/>
      <c r="I660" s="185"/>
      <c r="J660" s="185"/>
      <c r="K660" s="185"/>
      <c r="L660" s="185"/>
      <c r="M660" s="185"/>
      <c r="N660" s="185"/>
      <c r="O660" s="185"/>
      <c r="P660" s="185"/>
      <c r="Q660" s="185"/>
      <c r="R660" s="185"/>
      <c r="S660" s="185"/>
      <c r="T660" s="185"/>
      <c r="U660" s="185"/>
      <c r="V660" s="185"/>
      <c r="W660" s="185"/>
      <c r="X660" s="185"/>
      <c r="Y660" s="185"/>
      <c r="Z660" s="185"/>
    </row>
    <row r="661" spans="1:26" ht="16.5" thickBot="1">
      <c r="A661" s="188"/>
      <c r="B661" s="188"/>
      <c r="C661" s="188"/>
      <c r="D661" s="188"/>
      <c r="E661" s="188"/>
      <c r="F661" s="188"/>
      <c r="G661" s="185"/>
      <c r="H661" s="185"/>
      <c r="I661" s="185"/>
      <c r="J661" s="185"/>
      <c r="K661" s="185"/>
      <c r="L661" s="185"/>
      <c r="M661" s="185"/>
      <c r="N661" s="185"/>
      <c r="O661" s="185"/>
      <c r="P661" s="185"/>
      <c r="Q661" s="185"/>
      <c r="R661" s="185"/>
      <c r="S661" s="185"/>
      <c r="T661" s="185"/>
      <c r="U661" s="185"/>
      <c r="V661" s="185"/>
      <c r="W661" s="185"/>
      <c r="X661" s="185"/>
      <c r="Y661" s="185"/>
      <c r="Z661" s="185"/>
    </row>
    <row r="662" spans="1:26" ht="16.5" thickBot="1">
      <c r="A662" s="188"/>
      <c r="B662" s="188"/>
      <c r="C662" s="188"/>
      <c r="D662" s="188"/>
      <c r="E662" s="188"/>
      <c r="F662" s="188"/>
      <c r="G662" s="185"/>
      <c r="H662" s="185"/>
      <c r="I662" s="185"/>
      <c r="J662" s="185"/>
      <c r="K662" s="185"/>
      <c r="L662" s="185"/>
      <c r="M662" s="185"/>
      <c r="N662" s="185"/>
      <c r="O662" s="185"/>
      <c r="P662" s="185"/>
      <c r="Q662" s="185"/>
      <c r="R662" s="185"/>
      <c r="S662" s="185"/>
      <c r="T662" s="185"/>
      <c r="U662" s="185"/>
      <c r="V662" s="185"/>
      <c r="W662" s="185"/>
      <c r="X662" s="185"/>
      <c r="Y662" s="185"/>
      <c r="Z662" s="185"/>
    </row>
    <row r="663" spans="1:26" ht="16.5" thickBot="1">
      <c r="A663" s="188"/>
      <c r="B663" s="188"/>
      <c r="C663" s="188"/>
      <c r="D663" s="188"/>
      <c r="E663" s="188"/>
      <c r="F663" s="188"/>
      <c r="G663" s="185"/>
      <c r="H663" s="185"/>
      <c r="I663" s="185"/>
      <c r="J663" s="185"/>
      <c r="K663" s="185"/>
      <c r="L663" s="185"/>
      <c r="M663" s="185"/>
      <c r="N663" s="185"/>
      <c r="O663" s="185"/>
      <c r="P663" s="185"/>
      <c r="Q663" s="185"/>
      <c r="R663" s="185"/>
      <c r="S663" s="185"/>
      <c r="T663" s="185"/>
      <c r="U663" s="185"/>
      <c r="V663" s="185"/>
      <c r="W663" s="185"/>
      <c r="X663" s="185"/>
      <c r="Y663" s="185"/>
      <c r="Z663" s="185"/>
    </row>
    <row r="664" spans="1:26" ht="16.5" thickBot="1">
      <c r="A664" s="188"/>
      <c r="B664" s="188"/>
      <c r="C664" s="188"/>
      <c r="D664" s="188"/>
      <c r="E664" s="188"/>
      <c r="F664" s="188"/>
      <c r="G664" s="185"/>
      <c r="H664" s="185"/>
      <c r="I664" s="185"/>
      <c r="J664" s="185"/>
      <c r="K664" s="185"/>
      <c r="L664" s="185"/>
      <c r="M664" s="185"/>
      <c r="N664" s="185"/>
      <c r="O664" s="185"/>
      <c r="P664" s="185"/>
      <c r="Q664" s="185"/>
      <c r="R664" s="185"/>
      <c r="S664" s="185"/>
      <c r="T664" s="185"/>
      <c r="U664" s="185"/>
      <c r="V664" s="185"/>
      <c r="W664" s="185"/>
      <c r="X664" s="185"/>
      <c r="Y664" s="185"/>
      <c r="Z664" s="185"/>
    </row>
    <row r="665" spans="1:26" ht="16.5" thickBot="1">
      <c r="A665" s="188"/>
      <c r="B665" s="188"/>
      <c r="C665" s="188"/>
      <c r="D665" s="188"/>
      <c r="E665" s="188"/>
      <c r="F665" s="188"/>
      <c r="G665" s="185"/>
      <c r="H665" s="185"/>
      <c r="I665" s="185"/>
      <c r="J665" s="185"/>
      <c r="K665" s="185"/>
      <c r="L665" s="185"/>
      <c r="M665" s="185"/>
      <c r="N665" s="185"/>
      <c r="O665" s="185"/>
      <c r="P665" s="185"/>
      <c r="Q665" s="185"/>
      <c r="R665" s="185"/>
      <c r="S665" s="185"/>
      <c r="T665" s="185"/>
      <c r="U665" s="185"/>
      <c r="V665" s="185"/>
      <c r="W665" s="185"/>
      <c r="X665" s="185"/>
      <c r="Y665" s="185"/>
      <c r="Z665" s="185"/>
    </row>
    <row r="666" spans="1:26" ht="16.5" thickBot="1">
      <c r="A666" s="188"/>
      <c r="B666" s="188"/>
      <c r="C666" s="188"/>
      <c r="D666" s="188"/>
      <c r="E666" s="188"/>
      <c r="F666" s="188"/>
      <c r="G666" s="185"/>
      <c r="H666" s="185"/>
      <c r="I666" s="185"/>
      <c r="J666" s="185"/>
      <c r="K666" s="185"/>
      <c r="L666" s="185"/>
      <c r="M666" s="185"/>
      <c r="N666" s="185"/>
      <c r="O666" s="185"/>
      <c r="P666" s="185"/>
      <c r="Q666" s="185"/>
      <c r="R666" s="185"/>
      <c r="S666" s="185"/>
      <c r="T666" s="185"/>
      <c r="U666" s="185"/>
      <c r="V666" s="185"/>
      <c r="W666" s="185"/>
      <c r="X666" s="185"/>
      <c r="Y666" s="185"/>
      <c r="Z666" s="185"/>
    </row>
    <row r="667" spans="1:26" ht="16.5" thickBot="1">
      <c r="A667" s="188"/>
      <c r="B667" s="188"/>
      <c r="C667" s="188"/>
      <c r="D667" s="188"/>
      <c r="E667" s="188"/>
      <c r="F667" s="188"/>
      <c r="G667" s="185"/>
      <c r="H667" s="185"/>
      <c r="I667" s="185"/>
      <c r="J667" s="185"/>
      <c r="K667" s="185"/>
      <c r="L667" s="185"/>
      <c r="M667" s="185"/>
      <c r="N667" s="185"/>
      <c r="O667" s="185"/>
      <c r="P667" s="185"/>
      <c r="Q667" s="185"/>
      <c r="R667" s="185"/>
      <c r="S667" s="185"/>
      <c r="T667" s="185"/>
      <c r="U667" s="185"/>
      <c r="V667" s="185"/>
      <c r="W667" s="185"/>
      <c r="X667" s="185"/>
      <c r="Y667" s="185"/>
      <c r="Z667" s="185"/>
    </row>
    <row r="668" spans="1:26" ht="16.5" thickBot="1">
      <c r="A668" s="188"/>
      <c r="B668" s="188"/>
      <c r="C668" s="188"/>
      <c r="D668" s="188"/>
      <c r="E668" s="188"/>
      <c r="F668" s="188"/>
      <c r="G668" s="185"/>
      <c r="H668" s="185"/>
      <c r="I668" s="185"/>
      <c r="J668" s="185"/>
      <c r="K668" s="185"/>
      <c r="L668" s="185"/>
      <c r="M668" s="185"/>
      <c r="N668" s="185"/>
      <c r="O668" s="185"/>
      <c r="P668" s="185"/>
      <c r="Q668" s="185"/>
      <c r="R668" s="185"/>
      <c r="S668" s="185"/>
      <c r="T668" s="185"/>
      <c r="U668" s="185"/>
      <c r="V668" s="185"/>
      <c r="W668" s="185"/>
      <c r="X668" s="185"/>
      <c r="Y668" s="185"/>
      <c r="Z668" s="185"/>
    </row>
    <row r="669" spans="1:26" ht="16.5" thickBot="1">
      <c r="A669" s="188"/>
      <c r="B669" s="188"/>
      <c r="C669" s="188"/>
      <c r="D669" s="188"/>
      <c r="E669" s="188"/>
      <c r="F669" s="188"/>
      <c r="G669" s="185"/>
      <c r="H669" s="185"/>
      <c r="I669" s="185"/>
      <c r="J669" s="185"/>
      <c r="K669" s="185"/>
      <c r="L669" s="185"/>
      <c r="M669" s="185"/>
      <c r="N669" s="185"/>
      <c r="O669" s="185"/>
      <c r="P669" s="185"/>
      <c r="Q669" s="185"/>
      <c r="R669" s="185"/>
      <c r="S669" s="185"/>
      <c r="T669" s="185"/>
      <c r="U669" s="185"/>
      <c r="V669" s="185"/>
      <c r="W669" s="185"/>
      <c r="X669" s="185"/>
      <c r="Y669" s="185"/>
      <c r="Z669" s="185"/>
    </row>
    <row r="670" spans="1:26" ht="16.5" thickBot="1">
      <c r="A670" s="188"/>
      <c r="B670" s="188"/>
      <c r="C670" s="188"/>
      <c r="D670" s="188"/>
      <c r="E670" s="188"/>
      <c r="F670" s="188"/>
      <c r="G670" s="185"/>
      <c r="H670" s="185"/>
      <c r="I670" s="185"/>
      <c r="J670" s="185"/>
      <c r="K670" s="185"/>
      <c r="L670" s="185"/>
      <c r="M670" s="185"/>
      <c r="N670" s="185"/>
      <c r="O670" s="185"/>
      <c r="P670" s="185"/>
      <c r="Q670" s="185"/>
      <c r="R670" s="185"/>
      <c r="S670" s="185"/>
      <c r="T670" s="185"/>
      <c r="U670" s="185"/>
      <c r="V670" s="185"/>
      <c r="W670" s="185"/>
      <c r="X670" s="185"/>
      <c r="Y670" s="185"/>
      <c r="Z670" s="185"/>
    </row>
    <row r="671" spans="1:26" ht="16.5" thickBot="1">
      <c r="A671" s="188"/>
      <c r="B671" s="188"/>
      <c r="C671" s="188"/>
      <c r="D671" s="188"/>
      <c r="E671" s="188"/>
      <c r="F671" s="188"/>
      <c r="G671" s="185"/>
      <c r="H671" s="185"/>
      <c r="I671" s="185"/>
      <c r="J671" s="185"/>
      <c r="K671" s="185"/>
      <c r="L671" s="185"/>
      <c r="M671" s="185"/>
      <c r="N671" s="185"/>
      <c r="O671" s="185"/>
      <c r="P671" s="185"/>
      <c r="Q671" s="185"/>
      <c r="R671" s="185"/>
      <c r="S671" s="185"/>
      <c r="T671" s="185"/>
      <c r="U671" s="185"/>
      <c r="V671" s="185"/>
      <c r="W671" s="185"/>
      <c r="X671" s="185"/>
      <c r="Y671" s="185"/>
      <c r="Z671" s="185"/>
    </row>
    <row r="672" spans="1:26" ht="16.5" thickBot="1">
      <c r="A672" s="188"/>
      <c r="B672" s="188"/>
      <c r="C672" s="188"/>
      <c r="D672" s="188"/>
      <c r="E672" s="188"/>
      <c r="F672" s="188"/>
      <c r="G672" s="185"/>
      <c r="H672" s="185"/>
      <c r="I672" s="185"/>
      <c r="J672" s="185"/>
      <c r="K672" s="185"/>
      <c r="L672" s="185"/>
      <c r="M672" s="185"/>
      <c r="N672" s="185"/>
      <c r="O672" s="185"/>
      <c r="P672" s="185"/>
      <c r="Q672" s="185"/>
      <c r="R672" s="185"/>
      <c r="S672" s="185"/>
      <c r="T672" s="185"/>
      <c r="U672" s="185"/>
      <c r="V672" s="185"/>
      <c r="W672" s="185"/>
      <c r="X672" s="185"/>
      <c r="Y672" s="185"/>
      <c r="Z672" s="185"/>
    </row>
    <row r="673" spans="1:26" ht="16.5" thickBot="1">
      <c r="A673" s="188"/>
      <c r="B673" s="188"/>
      <c r="C673" s="188"/>
      <c r="D673" s="188"/>
      <c r="E673" s="188"/>
      <c r="F673" s="188"/>
      <c r="G673" s="185"/>
      <c r="H673" s="185"/>
      <c r="I673" s="185"/>
      <c r="J673" s="185"/>
      <c r="K673" s="185"/>
      <c r="L673" s="185"/>
      <c r="M673" s="185"/>
      <c r="N673" s="185"/>
      <c r="O673" s="185"/>
      <c r="P673" s="185"/>
      <c r="Q673" s="185"/>
      <c r="R673" s="185"/>
      <c r="S673" s="185"/>
      <c r="T673" s="185"/>
      <c r="U673" s="185"/>
      <c r="V673" s="185"/>
      <c r="W673" s="185"/>
      <c r="X673" s="185"/>
      <c r="Y673" s="185"/>
      <c r="Z673" s="185"/>
    </row>
    <row r="674" spans="1:26" ht="16.5" thickBot="1">
      <c r="A674" s="188"/>
      <c r="B674" s="188"/>
      <c r="C674" s="188"/>
      <c r="D674" s="188"/>
      <c r="E674" s="188"/>
      <c r="F674" s="188"/>
      <c r="G674" s="185"/>
      <c r="H674" s="185"/>
      <c r="I674" s="185"/>
      <c r="J674" s="185"/>
      <c r="K674" s="185"/>
      <c r="L674" s="185"/>
      <c r="M674" s="185"/>
      <c r="N674" s="185"/>
      <c r="O674" s="185"/>
      <c r="P674" s="185"/>
      <c r="Q674" s="185"/>
      <c r="R674" s="185"/>
      <c r="S674" s="185"/>
      <c r="T674" s="185"/>
      <c r="U674" s="185"/>
      <c r="V674" s="185"/>
      <c r="W674" s="185"/>
      <c r="X674" s="185"/>
      <c r="Y674" s="185"/>
      <c r="Z674" s="185"/>
    </row>
    <row r="675" spans="1:26" ht="16.5" thickBot="1">
      <c r="A675" s="188"/>
      <c r="B675" s="188"/>
      <c r="C675" s="188"/>
      <c r="D675" s="188"/>
      <c r="E675" s="188"/>
      <c r="F675" s="188"/>
      <c r="G675" s="185"/>
      <c r="H675" s="185"/>
      <c r="I675" s="185"/>
      <c r="J675" s="185"/>
      <c r="K675" s="185"/>
      <c r="L675" s="185"/>
      <c r="M675" s="185"/>
      <c r="N675" s="185"/>
      <c r="O675" s="185"/>
      <c r="P675" s="185"/>
      <c r="Q675" s="185"/>
      <c r="R675" s="185"/>
      <c r="S675" s="185"/>
      <c r="T675" s="185"/>
      <c r="U675" s="185"/>
      <c r="V675" s="185"/>
      <c r="W675" s="185"/>
      <c r="X675" s="185"/>
      <c r="Y675" s="185"/>
      <c r="Z675" s="185"/>
    </row>
    <row r="676" spans="1:26" ht="16.5" thickBot="1">
      <c r="A676" s="188"/>
      <c r="B676" s="188"/>
      <c r="C676" s="188"/>
      <c r="D676" s="188"/>
      <c r="E676" s="188"/>
      <c r="F676" s="188"/>
      <c r="G676" s="185"/>
      <c r="H676" s="185"/>
      <c r="I676" s="185"/>
      <c r="J676" s="185"/>
      <c r="K676" s="185"/>
      <c r="L676" s="185"/>
      <c r="M676" s="185"/>
      <c r="N676" s="185"/>
      <c r="O676" s="185"/>
      <c r="P676" s="185"/>
      <c r="Q676" s="185"/>
      <c r="R676" s="185"/>
      <c r="S676" s="185"/>
      <c r="T676" s="185"/>
      <c r="U676" s="185"/>
      <c r="V676" s="185"/>
      <c r="W676" s="185"/>
      <c r="X676" s="185"/>
      <c r="Y676" s="185"/>
      <c r="Z676" s="185"/>
    </row>
    <row r="677" spans="1:26" ht="16.5" thickBot="1">
      <c r="A677" s="188"/>
      <c r="B677" s="188"/>
      <c r="C677" s="188"/>
      <c r="D677" s="188"/>
      <c r="E677" s="188"/>
      <c r="F677" s="188"/>
      <c r="G677" s="185"/>
      <c r="H677" s="185"/>
      <c r="I677" s="185"/>
      <c r="J677" s="185"/>
      <c r="K677" s="185"/>
      <c r="L677" s="185"/>
      <c r="M677" s="185"/>
      <c r="N677" s="185"/>
      <c r="O677" s="185"/>
      <c r="P677" s="185"/>
      <c r="Q677" s="185"/>
      <c r="R677" s="185"/>
      <c r="S677" s="185"/>
      <c r="T677" s="185"/>
      <c r="U677" s="185"/>
      <c r="V677" s="185"/>
      <c r="W677" s="185"/>
      <c r="X677" s="185"/>
      <c r="Y677" s="185"/>
      <c r="Z677" s="185"/>
    </row>
    <row r="678" spans="1:26" ht="16.5" thickBot="1">
      <c r="A678" s="188"/>
      <c r="B678" s="188"/>
      <c r="C678" s="188"/>
      <c r="D678" s="188"/>
      <c r="E678" s="188"/>
      <c r="F678" s="188"/>
      <c r="G678" s="185"/>
      <c r="H678" s="185"/>
      <c r="I678" s="185"/>
      <c r="J678" s="185"/>
      <c r="K678" s="185"/>
      <c r="L678" s="185"/>
      <c r="M678" s="185"/>
      <c r="N678" s="185"/>
      <c r="O678" s="185"/>
      <c r="P678" s="185"/>
      <c r="Q678" s="185"/>
      <c r="R678" s="185"/>
      <c r="S678" s="185"/>
      <c r="T678" s="185"/>
      <c r="U678" s="185"/>
      <c r="V678" s="185"/>
      <c r="W678" s="185"/>
      <c r="X678" s="185"/>
      <c r="Y678" s="185"/>
      <c r="Z678" s="185"/>
    </row>
    <row r="679" spans="1:26" ht="16.5" thickBot="1">
      <c r="A679" s="188"/>
      <c r="B679" s="188"/>
      <c r="C679" s="188"/>
      <c r="D679" s="188"/>
      <c r="E679" s="188"/>
      <c r="F679" s="188"/>
      <c r="G679" s="185"/>
      <c r="H679" s="185"/>
      <c r="I679" s="185"/>
      <c r="J679" s="185"/>
      <c r="K679" s="185"/>
      <c r="L679" s="185"/>
      <c r="M679" s="185"/>
      <c r="N679" s="185"/>
      <c r="O679" s="185"/>
      <c r="P679" s="185"/>
      <c r="Q679" s="185"/>
      <c r="R679" s="185"/>
      <c r="S679" s="185"/>
      <c r="T679" s="185"/>
      <c r="U679" s="185"/>
      <c r="V679" s="185"/>
      <c r="W679" s="185"/>
      <c r="X679" s="185"/>
      <c r="Y679" s="185"/>
      <c r="Z679" s="185"/>
    </row>
    <row r="680" spans="1:26" ht="16.5" thickBot="1">
      <c r="A680" s="188"/>
      <c r="B680" s="188"/>
      <c r="C680" s="188"/>
      <c r="D680" s="188"/>
      <c r="E680" s="188"/>
      <c r="F680" s="188"/>
      <c r="G680" s="185"/>
      <c r="H680" s="185"/>
      <c r="I680" s="185"/>
      <c r="J680" s="185"/>
      <c r="K680" s="185"/>
      <c r="L680" s="185"/>
      <c r="M680" s="185"/>
      <c r="N680" s="185"/>
      <c r="O680" s="185"/>
      <c r="P680" s="185"/>
      <c r="Q680" s="185"/>
      <c r="R680" s="185"/>
      <c r="S680" s="185"/>
      <c r="T680" s="185"/>
      <c r="U680" s="185"/>
      <c r="V680" s="185"/>
      <c r="W680" s="185"/>
      <c r="X680" s="185"/>
      <c r="Y680" s="185"/>
      <c r="Z680" s="185"/>
    </row>
    <row r="681" spans="1:26" ht="16.5" thickBot="1">
      <c r="A681" s="188"/>
      <c r="B681" s="188"/>
      <c r="C681" s="188"/>
      <c r="D681" s="188"/>
      <c r="E681" s="188"/>
      <c r="F681" s="188"/>
      <c r="G681" s="185"/>
      <c r="H681" s="185"/>
      <c r="I681" s="185"/>
      <c r="J681" s="185"/>
      <c r="K681" s="185"/>
      <c r="L681" s="185"/>
      <c r="M681" s="185"/>
      <c r="N681" s="185"/>
      <c r="O681" s="185"/>
      <c r="P681" s="185"/>
      <c r="Q681" s="185"/>
      <c r="R681" s="185"/>
      <c r="S681" s="185"/>
      <c r="T681" s="185"/>
      <c r="U681" s="185"/>
      <c r="V681" s="185"/>
      <c r="W681" s="185"/>
      <c r="X681" s="185"/>
      <c r="Y681" s="185"/>
      <c r="Z681" s="185"/>
    </row>
    <row r="682" spans="1:26" ht="16.5" thickBot="1">
      <c r="A682" s="188"/>
      <c r="B682" s="188"/>
      <c r="C682" s="188"/>
      <c r="D682" s="188"/>
      <c r="E682" s="188"/>
      <c r="F682" s="188"/>
      <c r="G682" s="185"/>
      <c r="H682" s="185"/>
      <c r="I682" s="185"/>
      <c r="J682" s="185"/>
      <c r="K682" s="185"/>
      <c r="L682" s="185"/>
      <c r="M682" s="185"/>
      <c r="N682" s="185"/>
      <c r="O682" s="185"/>
      <c r="P682" s="185"/>
      <c r="Q682" s="185"/>
      <c r="R682" s="185"/>
      <c r="S682" s="185"/>
      <c r="T682" s="185"/>
      <c r="U682" s="185"/>
      <c r="V682" s="185"/>
      <c r="W682" s="185"/>
      <c r="X682" s="185"/>
      <c r="Y682" s="185"/>
      <c r="Z682" s="185"/>
    </row>
    <row r="683" spans="1:26" ht="16.5" thickBot="1">
      <c r="A683" s="188"/>
      <c r="B683" s="188"/>
      <c r="C683" s="188"/>
      <c r="D683" s="188"/>
      <c r="E683" s="188"/>
      <c r="F683" s="188"/>
      <c r="G683" s="185"/>
      <c r="H683" s="185"/>
      <c r="I683" s="185"/>
      <c r="J683" s="185"/>
      <c r="K683" s="185"/>
      <c r="L683" s="185"/>
      <c r="M683" s="185"/>
      <c r="N683" s="185"/>
      <c r="O683" s="185"/>
      <c r="P683" s="185"/>
      <c r="Q683" s="185"/>
      <c r="R683" s="185"/>
      <c r="S683" s="185"/>
      <c r="T683" s="185"/>
      <c r="U683" s="185"/>
      <c r="V683" s="185"/>
      <c r="W683" s="185"/>
      <c r="X683" s="185"/>
      <c r="Y683" s="185"/>
      <c r="Z683" s="185"/>
    </row>
    <row r="684" spans="1:26" ht="16.5" thickBot="1">
      <c r="A684" s="188"/>
      <c r="B684" s="188"/>
      <c r="C684" s="188"/>
      <c r="D684" s="188"/>
      <c r="E684" s="188"/>
      <c r="F684" s="188"/>
      <c r="G684" s="185"/>
      <c r="H684" s="185"/>
      <c r="I684" s="185"/>
      <c r="J684" s="185"/>
      <c r="K684" s="185"/>
      <c r="L684" s="185"/>
      <c r="M684" s="185"/>
      <c r="N684" s="185"/>
      <c r="O684" s="185"/>
      <c r="P684" s="185"/>
      <c r="Q684" s="185"/>
      <c r="R684" s="185"/>
      <c r="S684" s="185"/>
      <c r="T684" s="185"/>
      <c r="U684" s="185"/>
      <c r="V684" s="185"/>
      <c r="W684" s="185"/>
      <c r="X684" s="185"/>
      <c r="Y684" s="185"/>
      <c r="Z684" s="185"/>
    </row>
    <row r="685" spans="1:26" ht="16.5" thickBot="1">
      <c r="A685" s="188"/>
      <c r="B685" s="188"/>
      <c r="C685" s="188"/>
      <c r="D685" s="188"/>
      <c r="E685" s="188"/>
      <c r="F685" s="188"/>
      <c r="G685" s="185"/>
      <c r="H685" s="185"/>
      <c r="I685" s="185"/>
      <c r="J685" s="185"/>
      <c r="K685" s="185"/>
      <c r="L685" s="185"/>
      <c r="M685" s="185"/>
      <c r="N685" s="185"/>
      <c r="O685" s="185"/>
      <c r="P685" s="185"/>
      <c r="Q685" s="185"/>
      <c r="R685" s="185"/>
      <c r="S685" s="185"/>
      <c r="T685" s="185"/>
      <c r="U685" s="185"/>
      <c r="V685" s="185"/>
      <c r="W685" s="185"/>
      <c r="X685" s="185"/>
      <c r="Y685" s="185"/>
      <c r="Z685" s="185"/>
    </row>
    <row r="686" spans="1:26" ht="16.5" thickBot="1">
      <c r="A686" s="188"/>
      <c r="B686" s="188"/>
      <c r="C686" s="188"/>
      <c r="D686" s="188"/>
      <c r="E686" s="188"/>
      <c r="F686" s="188"/>
      <c r="G686" s="185"/>
      <c r="H686" s="185"/>
      <c r="I686" s="185"/>
      <c r="J686" s="185"/>
      <c r="K686" s="185"/>
      <c r="L686" s="185"/>
      <c r="M686" s="185"/>
      <c r="N686" s="185"/>
      <c r="O686" s="185"/>
      <c r="P686" s="185"/>
      <c r="Q686" s="185"/>
      <c r="R686" s="185"/>
      <c r="S686" s="185"/>
      <c r="T686" s="185"/>
      <c r="U686" s="185"/>
      <c r="V686" s="185"/>
      <c r="W686" s="185"/>
      <c r="X686" s="185"/>
      <c r="Y686" s="185"/>
      <c r="Z686" s="185"/>
    </row>
    <row r="687" spans="1:26" ht="16.5" thickBot="1">
      <c r="A687" s="188"/>
      <c r="B687" s="188"/>
      <c r="C687" s="188"/>
      <c r="D687" s="188"/>
      <c r="E687" s="188"/>
      <c r="F687" s="188"/>
      <c r="G687" s="185"/>
      <c r="H687" s="185"/>
      <c r="I687" s="185"/>
      <c r="J687" s="185"/>
      <c r="K687" s="185"/>
      <c r="L687" s="185"/>
      <c r="M687" s="185"/>
      <c r="N687" s="185"/>
      <c r="O687" s="185"/>
      <c r="P687" s="185"/>
      <c r="Q687" s="185"/>
      <c r="R687" s="185"/>
      <c r="S687" s="185"/>
      <c r="T687" s="185"/>
      <c r="U687" s="185"/>
      <c r="V687" s="185"/>
      <c r="W687" s="185"/>
      <c r="X687" s="185"/>
      <c r="Y687" s="185"/>
      <c r="Z687" s="185"/>
    </row>
    <row r="688" spans="1:26" ht="16.5" thickBot="1">
      <c r="A688" s="188"/>
      <c r="B688" s="188"/>
      <c r="C688" s="188"/>
      <c r="D688" s="188"/>
      <c r="E688" s="188"/>
      <c r="F688" s="188"/>
      <c r="G688" s="185"/>
      <c r="H688" s="185"/>
      <c r="I688" s="185"/>
      <c r="J688" s="185"/>
      <c r="K688" s="185"/>
      <c r="L688" s="185"/>
      <c r="M688" s="185"/>
      <c r="N688" s="185"/>
      <c r="O688" s="185"/>
      <c r="P688" s="185"/>
      <c r="Q688" s="185"/>
      <c r="R688" s="185"/>
      <c r="S688" s="185"/>
      <c r="T688" s="185"/>
      <c r="U688" s="185"/>
      <c r="V688" s="185"/>
      <c r="W688" s="185"/>
      <c r="X688" s="185"/>
      <c r="Y688" s="185"/>
      <c r="Z688" s="185"/>
    </row>
    <row r="689" spans="1:26" ht="16.5" thickBot="1">
      <c r="A689" s="188"/>
      <c r="B689" s="188"/>
      <c r="C689" s="188"/>
      <c r="D689" s="188"/>
      <c r="E689" s="188"/>
      <c r="F689" s="188"/>
      <c r="G689" s="185"/>
      <c r="H689" s="185"/>
      <c r="I689" s="185"/>
      <c r="J689" s="185"/>
      <c r="K689" s="185"/>
      <c r="L689" s="185"/>
      <c r="M689" s="185"/>
      <c r="N689" s="185"/>
      <c r="O689" s="185"/>
      <c r="P689" s="185"/>
      <c r="Q689" s="185"/>
      <c r="R689" s="185"/>
      <c r="S689" s="185"/>
      <c r="T689" s="185"/>
      <c r="U689" s="185"/>
      <c r="V689" s="185"/>
      <c r="W689" s="185"/>
      <c r="X689" s="185"/>
      <c r="Y689" s="185"/>
      <c r="Z689" s="185"/>
    </row>
    <row r="690" spans="1:26" ht="16.5" thickBot="1">
      <c r="A690" s="188"/>
      <c r="B690" s="188"/>
      <c r="C690" s="188"/>
      <c r="D690" s="188"/>
      <c r="E690" s="188"/>
      <c r="F690" s="188"/>
      <c r="G690" s="185"/>
      <c r="H690" s="185"/>
      <c r="I690" s="185"/>
      <c r="J690" s="185"/>
      <c r="K690" s="185"/>
      <c r="L690" s="185"/>
      <c r="M690" s="185"/>
      <c r="N690" s="185"/>
      <c r="O690" s="185"/>
      <c r="P690" s="185"/>
      <c r="Q690" s="185"/>
      <c r="R690" s="185"/>
      <c r="S690" s="185"/>
      <c r="T690" s="185"/>
      <c r="U690" s="185"/>
      <c r="V690" s="185"/>
      <c r="W690" s="185"/>
      <c r="X690" s="185"/>
      <c r="Y690" s="185"/>
      <c r="Z690" s="185"/>
    </row>
    <row r="691" spans="1:26" ht="16.5" thickBot="1">
      <c r="A691" s="188"/>
      <c r="B691" s="188"/>
      <c r="C691" s="188"/>
      <c r="D691" s="188"/>
      <c r="E691" s="188"/>
      <c r="F691" s="188"/>
      <c r="G691" s="185"/>
      <c r="H691" s="185"/>
      <c r="I691" s="185"/>
      <c r="J691" s="185"/>
      <c r="K691" s="185"/>
      <c r="L691" s="185"/>
      <c r="M691" s="185"/>
      <c r="N691" s="185"/>
      <c r="O691" s="185"/>
      <c r="P691" s="185"/>
      <c r="Q691" s="185"/>
      <c r="R691" s="185"/>
      <c r="S691" s="185"/>
      <c r="T691" s="185"/>
      <c r="U691" s="185"/>
      <c r="V691" s="185"/>
      <c r="W691" s="185"/>
      <c r="X691" s="185"/>
      <c r="Y691" s="185"/>
      <c r="Z691" s="185"/>
    </row>
    <row r="692" spans="1:26" ht="16.5" thickBot="1">
      <c r="A692" s="188"/>
      <c r="B692" s="188"/>
      <c r="C692" s="188"/>
      <c r="D692" s="188"/>
      <c r="E692" s="188"/>
      <c r="F692" s="188"/>
      <c r="G692" s="185"/>
      <c r="H692" s="185"/>
      <c r="I692" s="185"/>
      <c r="J692" s="185"/>
      <c r="K692" s="185"/>
      <c r="L692" s="185"/>
      <c r="M692" s="185"/>
      <c r="N692" s="185"/>
      <c r="O692" s="185"/>
      <c r="P692" s="185"/>
      <c r="Q692" s="185"/>
      <c r="R692" s="185"/>
      <c r="S692" s="185"/>
      <c r="T692" s="185"/>
      <c r="U692" s="185"/>
      <c r="V692" s="185"/>
      <c r="W692" s="185"/>
      <c r="X692" s="185"/>
      <c r="Y692" s="185"/>
      <c r="Z692" s="185"/>
    </row>
    <row r="693" spans="1:26" ht="16.5" thickBot="1">
      <c r="A693" s="188"/>
      <c r="B693" s="188"/>
      <c r="C693" s="188"/>
      <c r="D693" s="188"/>
      <c r="E693" s="188"/>
      <c r="F693" s="188"/>
      <c r="G693" s="185"/>
      <c r="H693" s="185"/>
      <c r="I693" s="185"/>
      <c r="J693" s="185"/>
      <c r="K693" s="185"/>
      <c r="L693" s="185"/>
      <c r="M693" s="185"/>
      <c r="N693" s="185"/>
      <c r="O693" s="185"/>
      <c r="P693" s="185"/>
      <c r="Q693" s="185"/>
      <c r="R693" s="185"/>
      <c r="S693" s="185"/>
      <c r="T693" s="185"/>
      <c r="U693" s="185"/>
      <c r="V693" s="185"/>
      <c r="W693" s="185"/>
      <c r="X693" s="185"/>
      <c r="Y693" s="185"/>
      <c r="Z693" s="185"/>
    </row>
    <row r="694" spans="1:26" ht="16.5" thickBot="1">
      <c r="A694" s="188"/>
      <c r="B694" s="188"/>
      <c r="C694" s="188"/>
      <c r="D694" s="188"/>
      <c r="E694" s="188"/>
      <c r="F694" s="188"/>
      <c r="G694" s="185"/>
      <c r="H694" s="185"/>
      <c r="I694" s="185"/>
      <c r="J694" s="185"/>
      <c r="K694" s="185"/>
      <c r="L694" s="185"/>
      <c r="M694" s="185"/>
      <c r="N694" s="185"/>
      <c r="O694" s="185"/>
      <c r="P694" s="185"/>
      <c r="Q694" s="185"/>
      <c r="R694" s="185"/>
      <c r="S694" s="185"/>
      <c r="T694" s="185"/>
      <c r="U694" s="185"/>
      <c r="V694" s="185"/>
      <c r="W694" s="185"/>
      <c r="X694" s="185"/>
      <c r="Y694" s="185"/>
      <c r="Z694" s="185"/>
    </row>
    <row r="695" spans="1:26" ht="16.5" thickBot="1">
      <c r="A695" s="188"/>
      <c r="B695" s="188"/>
      <c r="C695" s="188"/>
      <c r="D695" s="188"/>
      <c r="E695" s="188"/>
      <c r="F695" s="188"/>
      <c r="G695" s="185"/>
      <c r="H695" s="185"/>
      <c r="I695" s="185"/>
      <c r="J695" s="185"/>
      <c r="K695" s="185"/>
      <c r="L695" s="185"/>
      <c r="M695" s="185"/>
      <c r="N695" s="185"/>
      <c r="O695" s="185"/>
      <c r="P695" s="185"/>
      <c r="Q695" s="185"/>
      <c r="R695" s="185"/>
      <c r="S695" s="185"/>
      <c r="T695" s="185"/>
      <c r="U695" s="185"/>
      <c r="V695" s="185"/>
      <c r="W695" s="185"/>
      <c r="X695" s="185"/>
      <c r="Y695" s="185"/>
      <c r="Z695" s="185"/>
    </row>
    <row r="696" spans="1:26" ht="16.5" thickBot="1">
      <c r="A696" s="188"/>
      <c r="B696" s="188"/>
      <c r="C696" s="188"/>
      <c r="D696" s="188"/>
      <c r="E696" s="188"/>
      <c r="F696" s="188"/>
      <c r="G696" s="185"/>
      <c r="H696" s="185"/>
      <c r="I696" s="185"/>
      <c r="J696" s="185"/>
      <c r="K696" s="185"/>
      <c r="L696" s="185"/>
      <c r="M696" s="185"/>
      <c r="N696" s="185"/>
      <c r="O696" s="185"/>
      <c r="P696" s="185"/>
      <c r="Q696" s="185"/>
      <c r="R696" s="185"/>
      <c r="S696" s="185"/>
      <c r="T696" s="185"/>
      <c r="U696" s="185"/>
      <c r="V696" s="185"/>
      <c r="W696" s="185"/>
      <c r="X696" s="185"/>
      <c r="Y696" s="185"/>
      <c r="Z696" s="185"/>
    </row>
    <row r="697" spans="1:26" ht="16.5" thickBot="1">
      <c r="A697" s="188"/>
      <c r="B697" s="188"/>
      <c r="C697" s="188"/>
      <c r="D697" s="188"/>
      <c r="E697" s="188"/>
      <c r="F697" s="188"/>
      <c r="G697" s="185"/>
      <c r="H697" s="185"/>
      <c r="I697" s="185"/>
      <c r="J697" s="185"/>
      <c r="K697" s="185"/>
      <c r="L697" s="185"/>
      <c r="M697" s="185"/>
      <c r="N697" s="185"/>
      <c r="O697" s="185"/>
      <c r="P697" s="185"/>
      <c r="Q697" s="185"/>
      <c r="R697" s="185"/>
      <c r="S697" s="185"/>
      <c r="T697" s="185"/>
      <c r="U697" s="185"/>
      <c r="V697" s="185"/>
      <c r="W697" s="185"/>
      <c r="X697" s="185"/>
      <c r="Y697" s="185"/>
      <c r="Z697" s="185"/>
    </row>
    <row r="698" spans="1:26" ht="16.5" thickBot="1">
      <c r="A698" s="188"/>
      <c r="B698" s="188"/>
      <c r="C698" s="188"/>
      <c r="D698" s="188"/>
      <c r="E698" s="188"/>
      <c r="F698" s="188"/>
      <c r="G698" s="185"/>
      <c r="H698" s="185"/>
      <c r="I698" s="185"/>
      <c r="J698" s="185"/>
      <c r="K698" s="185"/>
      <c r="L698" s="185"/>
      <c r="M698" s="185"/>
      <c r="N698" s="185"/>
      <c r="O698" s="185"/>
      <c r="P698" s="185"/>
      <c r="Q698" s="185"/>
      <c r="R698" s="185"/>
      <c r="S698" s="185"/>
      <c r="T698" s="185"/>
      <c r="U698" s="185"/>
      <c r="V698" s="185"/>
      <c r="W698" s="185"/>
      <c r="X698" s="185"/>
      <c r="Y698" s="185"/>
      <c r="Z698" s="185"/>
    </row>
    <row r="699" spans="1:26" ht="16.5" thickBot="1">
      <c r="A699" s="188"/>
      <c r="B699" s="188"/>
      <c r="C699" s="188"/>
      <c r="D699" s="188"/>
      <c r="E699" s="188"/>
      <c r="F699" s="188"/>
      <c r="G699" s="185"/>
      <c r="H699" s="185"/>
      <c r="I699" s="185"/>
      <c r="J699" s="185"/>
      <c r="K699" s="185"/>
      <c r="L699" s="185"/>
      <c r="M699" s="185"/>
      <c r="N699" s="185"/>
      <c r="O699" s="185"/>
      <c r="P699" s="185"/>
      <c r="Q699" s="185"/>
      <c r="R699" s="185"/>
      <c r="S699" s="185"/>
      <c r="T699" s="185"/>
      <c r="U699" s="185"/>
      <c r="V699" s="185"/>
      <c r="W699" s="185"/>
      <c r="X699" s="185"/>
      <c r="Y699" s="185"/>
      <c r="Z699" s="185"/>
    </row>
    <row r="700" spans="1:26" ht="16.5" thickBot="1">
      <c r="A700" s="188"/>
      <c r="B700" s="188"/>
      <c r="C700" s="188"/>
      <c r="D700" s="188"/>
      <c r="E700" s="188"/>
      <c r="F700" s="188"/>
      <c r="G700" s="185"/>
      <c r="H700" s="185"/>
      <c r="I700" s="185"/>
      <c r="J700" s="185"/>
      <c r="K700" s="185"/>
      <c r="L700" s="185"/>
      <c r="M700" s="185"/>
      <c r="N700" s="185"/>
      <c r="O700" s="185"/>
      <c r="P700" s="185"/>
      <c r="Q700" s="185"/>
      <c r="R700" s="185"/>
      <c r="S700" s="185"/>
      <c r="T700" s="185"/>
      <c r="U700" s="185"/>
      <c r="V700" s="185"/>
      <c r="W700" s="185"/>
      <c r="X700" s="185"/>
      <c r="Y700" s="185"/>
      <c r="Z700" s="185"/>
    </row>
    <row r="701" spans="1:26" ht="16.5" thickBot="1">
      <c r="A701" s="188"/>
      <c r="B701" s="188"/>
      <c r="C701" s="188"/>
      <c r="D701" s="188"/>
      <c r="E701" s="188"/>
      <c r="F701" s="188"/>
      <c r="G701" s="185"/>
      <c r="H701" s="185"/>
      <c r="I701" s="185"/>
      <c r="J701" s="185"/>
      <c r="K701" s="185"/>
      <c r="L701" s="185"/>
      <c r="M701" s="185"/>
      <c r="N701" s="185"/>
      <c r="O701" s="185"/>
      <c r="P701" s="185"/>
      <c r="Q701" s="185"/>
      <c r="R701" s="185"/>
      <c r="S701" s="185"/>
      <c r="T701" s="185"/>
      <c r="U701" s="185"/>
      <c r="V701" s="185"/>
      <c r="W701" s="185"/>
      <c r="X701" s="185"/>
      <c r="Y701" s="185"/>
      <c r="Z701" s="185"/>
    </row>
    <row r="702" spans="1:26" ht="16.5" thickBot="1">
      <c r="A702" s="188"/>
      <c r="B702" s="188"/>
      <c r="C702" s="188"/>
      <c r="D702" s="188"/>
      <c r="E702" s="188"/>
      <c r="F702" s="188"/>
      <c r="G702" s="185"/>
      <c r="H702" s="185"/>
      <c r="I702" s="185"/>
      <c r="J702" s="185"/>
      <c r="K702" s="185"/>
      <c r="L702" s="185"/>
      <c r="M702" s="185"/>
      <c r="N702" s="185"/>
      <c r="O702" s="185"/>
      <c r="P702" s="185"/>
      <c r="Q702" s="185"/>
      <c r="R702" s="185"/>
      <c r="S702" s="185"/>
      <c r="T702" s="185"/>
      <c r="U702" s="185"/>
      <c r="V702" s="185"/>
      <c r="W702" s="185"/>
      <c r="X702" s="185"/>
      <c r="Y702" s="185"/>
      <c r="Z702" s="185"/>
    </row>
    <row r="703" spans="1:26" ht="16.5" thickBot="1">
      <c r="A703" s="188"/>
      <c r="B703" s="188"/>
      <c r="C703" s="188"/>
      <c r="D703" s="188"/>
      <c r="E703" s="188"/>
      <c r="F703" s="188"/>
      <c r="G703" s="185"/>
      <c r="H703" s="185"/>
      <c r="I703" s="185"/>
      <c r="J703" s="185"/>
      <c r="K703" s="185"/>
      <c r="L703" s="185"/>
      <c r="M703" s="185"/>
      <c r="N703" s="185"/>
      <c r="O703" s="185"/>
      <c r="P703" s="185"/>
      <c r="Q703" s="185"/>
      <c r="R703" s="185"/>
      <c r="S703" s="185"/>
      <c r="T703" s="185"/>
      <c r="U703" s="185"/>
      <c r="V703" s="185"/>
      <c r="W703" s="185"/>
      <c r="X703" s="185"/>
      <c r="Y703" s="185"/>
      <c r="Z703" s="185"/>
    </row>
    <row r="704" spans="1:26" ht="16.5" thickBot="1">
      <c r="A704" s="188"/>
      <c r="B704" s="188"/>
      <c r="C704" s="188"/>
      <c r="D704" s="188"/>
      <c r="E704" s="188"/>
      <c r="F704" s="188"/>
      <c r="G704" s="185"/>
      <c r="H704" s="185"/>
      <c r="I704" s="185"/>
      <c r="J704" s="185"/>
      <c r="K704" s="185"/>
      <c r="L704" s="185"/>
      <c r="M704" s="185"/>
      <c r="N704" s="185"/>
      <c r="O704" s="185"/>
      <c r="P704" s="185"/>
      <c r="Q704" s="185"/>
      <c r="R704" s="185"/>
      <c r="S704" s="185"/>
      <c r="T704" s="185"/>
      <c r="U704" s="185"/>
      <c r="V704" s="185"/>
      <c r="W704" s="185"/>
      <c r="X704" s="185"/>
      <c r="Y704" s="185"/>
      <c r="Z704" s="185"/>
    </row>
    <row r="705" spans="1:26" ht="16.5" thickBot="1">
      <c r="A705" s="188"/>
      <c r="B705" s="188"/>
      <c r="C705" s="188"/>
      <c r="D705" s="188"/>
      <c r="E705" s="188"/>
      <c r="F705" s="188"/>
      <c r="G705" s="185"/>
      <c r="H705" s="185"/>
      <c r="I705" s="185"/>
      <c r="J705" s="185"/>
      <c r="K705" s="185"/>
      <c r="L705" s="185"/>
      <c r="M705" s="185"/>
      <c r="N705" s="185"/>
      <c r="O705" s="185"/>
      <c r="P705" s="185"/>
      <c r="Q705" s="185"/>
      <c r="R705" s="185"/>
      <c r="S705" s="185"/>
      <c r="T705" s="185"/>
      <c r="U705" s="185"/>
      <c r="V705" s="185"/>
      <c r="W705" s="185"/>
      <c r="X705" s="185"/>
      <c r="Y705" s="185"/>
      <c r="Z705" s="185"/>
    </row>
    <row r="706" spans="1:26" ht="16.5" thickBot="1">
      <c r="A706" s="188"/>
      <c r="B706" s="188"/>
      <c r="C706" s="188"/>
      <c r="D706" s="188"/>
      <c r="E706" s="188"/>
      <c r="F706" s="188"/>
      <c r="G706" s="185"/>
      <c r="H706" s="185"/>
      <c r="I706" s="185"/>
      <c r="J706" s="185"/>
      <c r="K706" s="185"/>
      <c r="L706" s="185"/>
      <c r="M706" s="185"/>
      <c r="N706" s="185"/>
      <c r="O706" s="185"/>
      <c r="P706" s="185"/>
      <c r="Q706" s="185"/>
      <c r="R706" s="185"/>
      <c r="S706" s="185"/>
      <c r="T706" s="185"/>
      <c r="U706" s="185"/>
      <c r="V706" s="185"/>
      <c r="W706" s="185"/>
      <c r="X706" s="185"/>
      <c r="Y706" s="185"/>
      <c r="Z706" s="185"/>
    </row>
    <row r="707" spans="1:26" ht="16.5" thickBot="1">
      <c r="A707" s="188"/>
      <c r="B707" s="188"/>
      <c r="C707" s="188"/>
      <c r="D707" s="188"/>
      <c r="E707" s="188"/>
      <c r="F707" s="188"/>
      <c r="G707" s="185"/>
      <c r="H707" s="185"/>
      <c r="I707" s="185"/>
      <c r="J707" s="185"/>
      <c r="K707" s="185"/>
      <c r="L707" s="185"/>
      <c r="M707" s="185"/>
      <c r="N707" s="185"/>
      <c r="O707" s="185"/>
      <c r="P707" s="185"/>
      <c r="Q707" s="185"/>
      <c r="R707" s="185"/>
      <c r="S707" s="185"/>
      <c r="T707" s="185"/>
      <c r="U707" s="185"/>
      <c r="V707" s="185"/>
      <c r="W707" s="185"/>
      <c r="X707" s="185"/>
      <c r="Y707" s="185"/>
      <c r="Z707" s="185"/>
    </row>
    <row r="708" spans="1:26" ht="16.5" thickBot="1">
      <c r="A708" s="188"/>
      <c r="B708" s="188"/>
      <c r="C708" s="188"/>
      <c r="D708" s="188"/>
      <c r="E708" s="188"/>
      <c r="F708" s="188"/>
      <c r="G708" s="185"/>
      <c r="H708" s="185"/>
      <c r="I708" s="185"/>
      <c r="J708" s="185"/>
      <c r="K708" s="185"/>
      <c r="L708" s="185"/>
      <c r="M708" s="185"/>
      <c r="N708" s="185"/>
      <c r="O708" s="185"/>
      <c r="P708" s="185"/>
      <c r="Q708" s="185"/>
      <c r="R708" s="185"/>
      <c r="S708" s="185"/>
      <c r="T708" s="185"/>
      <c r="U708" s="185"/>
      <c r="V708" s="185"/>
      <c r="W708" s="185"/>
      <c r="X708" s="185"/>
      <c r="Y708" s="185"/>
      <c r="Z708" s="185"/>
    </row>
    <row r="709" spans="1:26" ht="16.5" thickBot="1">
      <c r="A709" s="188"/>
      <c r="B709" s="188"/>
      <c r="C709" s="188"/>
      <c r="D709" s="188"/>
      <c r="E709" s="188"/>
      <c r="F709" s="188"/>
      <c r="G709" s="185"/>
      <c r="H709" s="185"/>
      <c r="I709" s="185"/>
      <c r="J709" s="185"/>
      <c r="K709" s="185"/>
      <c r="L709" s="185"/>
      <c r="M709" s="185"/>
      <c r="N709" s="185"/>
      <c r="O709" s="185"/>
      <c r="P709" s="185"/>
      <c r="Q709" s="185"/>
      <c r="R709" s="185"/>
      <c r="S709" s="185"/>
      <c r="T709" s="185"/>
      <c r="U709" s="185"/>
      <c r="V709" s="185"/>
      <c r="W709" s="185"/>
      <c r="X709" s="185"/>
      <c r="Y709" s="185"/>
      <c r="Z709" s="185"/>
    </row>
    <row r="710" spans="1:26" ht="16.5" thickBot="1">
      <c r="A710" s="188"/>
      <c r="B710" s="188"/>
      <c r="C710" s="188"/>
      <c r="D710" s="188"/>
      <c r="E710" s="188"/>
      <c r="F710" s="188"/>
      <c r="G710" s="185"/>
      <c r="H710" s="185"/>
      <c r="I710" s="185"/>
      <c r="J710" s="185"/>
      <c r="K710" s="185"/>
      <c r="L710" s="185"/>
      <c r="M710" s="185"/>
      <c r="N710" s="185"/>
      <c r="O710" s="185"/>
      <c r="P710" s="185"/>
      <c r="Q710" s="185"/>
      <c r="R710" s="185"/>
      <c r="S710" s="185"/>
      <c r="T710" s="185"/>
      <c r="U710" s="185"/>
      <c r="V710" s="185"/>
      <c r="W710" s="185"/>
      <c r="X710" s="185"/>
      <c r="Y710" s="185"/>
      <c r="Z710" s="185"/>
    </row>
    <row r="711" spans="1:26" ht="16.5" thickBot="1">
      <c r="A711" s="188"/>
      <c r="B711" s="188"/>
      <c r="C711" s="188"/>
      <c r="D711" s="188"/>
      <c r="E711" s="188"/>
      <c r="F711" s="188"/>
      <c r="G711" s="185"/>
      <c r="H711" s="185"/>
      <c r="I711" s="185"/>
      <c r="J711" s="185"/>
      <c r="K711" s="185"/>
      <c r="L711" s="185"/>
      <c r="M711" s="185"/>
      <c r="N711" s="185"/>
      <c r="O711" s="185"/>
      <c r="P711" s="185"/>
      <c r="Q711" s="185"/>
      <c r="R711" s="185"/>
      <c r="S711" s="185"/>
      <c r="T711" s="185"/>
      <c r="U711" s="185"/>
      <c r="V711" s="185"/>
      <c r="W711" s="185"/>
      <c r="X711" s="185"/>
      <c r="Y711" s="185"/>
      <c r="Z711" s="185"/>
    </row>
    <row r="712" spans="1:26" ht="16.5" thickBot="1">
      <c r="A712" s="188"/>
      <c r="B712" s="188"/>
      <c r="C712" s="188"/>
      <c r="D712" s="188"/>
      <c r="E712" s="188"/>
      <c r="F712" s="188"/>
      <c r="G712" s="185"/>
      <c r="H712" s="185"/>
      <c r="I712" s="185"/>
      <c r="J712" s="185"/>
      <c r="K712" s="185"/>
      <c r="L712" s="185"/>
      <c r="M712" s="185"/>
      <c r="N712" s="185"/>
      <c r="O712" s="185"/>
      <c r="P712" s="185"/>
      <c r="Q712" s="185"/>
      <c r="R712" s="185"/>
      <c r="S712" s="185"/>
      <c r="T712" s="185"/>
      <c r="U712" s="185"/>
      <c r="V712" s="185"/>
      <c r="W712" s="185"/>
      <c r="X712" s="185"/>
      <c r="Y712" s="185"/>
      <c r="Z712" s="185"/>
    </row>
    <row r="713" spans="1:26" ht="16.5" thickBot="1">
      <c r="A713" s="188"/>
      <c r="B713" s="188"/>
      <c r="C713" s="188"/>
      <c r="D713" s="188"/>
      <c r="E713" s="188"/>
      <c r="F713" s="188"/>
      <c r="G713" s="185"/>
      <c r="H713" s="185"/>
      <c r="I713" s="185"/>
      <c r="J713" s="185"/>
      <c r="K713" s="185"/>
      <c r="L713" s="185"/>
      <c r="M713" s="185"/>
      <c r="N713" s="185"/>
      <c r="O713" s="185"/>
      <c r="P713" s="185"/>
      <c r="Q713" s="185"/>
      <c r="R713" s="185"/>
      <c r="S713" s="185"/>
      <c r="T713" s="185"/>
      <c r="U713" s="185"/>
      <c r="V713" s="185"/>
      <c r="W713" s="185"/>
      <c r="X713" s="185"/>
      <c r="Y713" s="185"/>
      <c r="Z713" s="185"/>
    </row>
    <row r="714" spans="1:26" ht="16.5" thickBot="1">
      <c r="A714" s="188"/>
      <c r="B714" s="188"/>
      <c r="C714" s="188"/>
      <c r="D714" s="188"/>
      <c r="E714" s="188"/>
      <c r="F714" s="188"/>
      <c r="G714" s="185"/>
      <c r="H714" s="185"/>
      <c r="I714" s="185"/>
      <c r="J714" s="185"/>
      <c r="K714" s="185"/>
      <c r="L714" s="185"/>
      <c r="M714" s="185"/>
      <c r="N714" s="185"/>
      <c r="O714" s="185"/>
      <c r="P714" s="185"/>
      <c r="Q714" s="185"/>
      <c r="R714" s="185"/>
      <c r="S714" s="185"/>
      <c r="T714" s="185"/>
      <c r="U714" s="185"/>
      <c r="V714" s="185"/>
      <c r="W714" s="185"/>
      <c r="X714" s="185"/>
      <c r="Y714" s="185"/>
      <c r="Z714" s="185"/>
    </row>
    <row r="715" spans="1:26" ht="16.5" thickBot="1">
      <c r="A715" s="188"/>
      <c r="B715" s="188"/>
      <c r="C715" s="188"/>
      <c r="D715" s="188"/>
      <c r="E715" s="188"/>
      <c r="F715" s="188"/>
      <c r="G715" s="185"/>
      <c r="H715" s="185"/>
      <c r="I715" s="185"/>
      <c r="J715" s="185"/>
      <c r="K715" s="185"/>
      <c r="L715" s="185"/>
      <c r="M715" s="185"/>
      <c r="N715" s="185"/>
      <c r="O715" s="185"/>
      <c r="P715" s="185"/>
      <c r="Q715" s="185"/>
      <c r="R715" s="185"/>
      <c r="S715" s="185"/>
      <c r="T715" s="185"/>
      <c r="U715" s="185"/>
      <c r="V715" s="185"/>
      <c r="W715" s="185"/>
      <c r="X715" s="185"/>
      <c r="Y715" s="185"/>
      <c r="Z715" s="185"/>
    </row>
    <row r="716" spans="1:26" ht="16.5" thickBot="1">
      <c r="A716" s="188"/>
      <c r="B716" s="188"/>
      <c r="C716" s="188"/>
      <c r="D716" s="188"/>
      <c r="E716" s="188"/>
      <c r="F716" s="188"/>
      <c r="G716" s="185"/>
      <c r="H716" s="185"/>
      <c r="I716" s="185"/>
      <c r="J716" s="185"/>
      <c r="K716" s="185"/>
      <c r="L716" s="185"/>
      <c r="M716" s="185"/>
      <c r="N716" s="185"/>
      <c r="O716" s="185"/>
      <c r="P716" s="185"/>
      <c r="Q716" s="185"/>
      <c r="R716" s="185"/>
      <c r="S716" s="185"/>
      <c r="T716" s="185"/>
      <c r="U716" s="185"/>
      <c r="V716" s="185"/>
      <c r="W716" s="185"/>
      <c r="X716" s="185"/>
      <c r="Y716" s="185"/>
      <c r="Z716" s="185"/>
    </row>
    <row r="717" spans="1:26" ht="16.5" thickBot="1">
      <c r="A717" s="188"/>
      <c r="B717" s="188"/>
      <c r="C717" s="188"/>
      <c r="D717" s="188"/>
      <c r="E717" s="188"/>
      <c r="F717" s="188"/>
      <c r="G717" s="185"/>
      <c r="H717" s="185"/>
      <c r="I717" s="185"/>
      <c r="J717" s="185"/>
      <c r="K717" s="185"/>
      <c r="L717" s="185"/>
      <c r="M717" s="185"/>
      <c r="N717" s="185"/>
      <c r="O717" s="185"/>
      <c r="P717" s="185"/>
      <c r="Q717" s="185"/>
      <c r="R717" s="185"/>
      <c r="S717" s="185"/>
      <c r="T717" s="185"/>
      <c r="U717" s="185"/>
      <c r="V717" s="185"/>
      <c r="W717" s="185"/>
      <c r="X717" s="185"/>
      <c r="Y717" s="185"/>
      <c r="Z717" s="185"/>
    </row>
    <row r="718" spans="1:26" ht="16.5" thickBot="1">
      <c r="A718" s="188"/>
      <c r="B718" s="188"/>
      <c r="C718" s="188"/>
      <c r="D718" s="188"/>
      <c r="E718" s="188"/>
      <c r="F718" s="188"/>
      <c r="G718" s="185"/>
      <c r="H718" s="185"/>
      <c r="I718" s="185"/>
      <c r="J718" s="185"/>
      <c r="K718" s="185"/>
      <c r="L718" s="185"/>
      <c r="M718" s="185"/>
      <c r="N718" s="185"/>
      <c r="O718" s="185"/>
      <c r="P718" s="185"/>
      <c r="Q718" s="185"/>
      <c r="R718" s="185"/>
      <c r="S718" s="185"/>
      <c r="T718" s="185"/>
      <c r="U718" s="185"/>
      <c r="V718" s="185"/>
      <c r="W718" s="185"/>
      <c r="X718" s="185"/>
      <c r="Y718" s="185"/>
      <c r="Z718" s="185"/>
    </row>
    <row r="719" spans="1:26" ht="16.5" thickBot="1">
      <c r="A719" s="188"/>
      <c r="B719" s="188"/>
      <c r="C719" s="188"/>
      <c r="D719" s="188"/>
      <c r="E719" s="188"/>
      <c r="F719" s="188"/>
      <c r="G719" s="185"/>
      <c r="H719" s="185"/>
      <c r="I719" s="185"/>
      <c r="J719" s="185"/>
      <c r="K719" s="185"/>
      <c r="L719" s="185"/>
      <c r="M719" s="185"/>
      <c r="N719" s="185"/>
      <c r="O719" s="185"/>
      <c r="P719" s="185"/>
      <c r="Q719" s="185"/>
      <c r="R719" s="185"/>
      <c r="S719" s="185"/>
      <c r="T719" s="185"/>
      <c r="U719" s="185"/>
      <c r="V719" s="185"/>
      <c r="W719" s="185"/>
      <c r="X719" s="185"/>
      <c r="Y719" s="185"/>
      <c r="Z719" s="185"/>
    </row>
    <row r="720" spans="1:26" ht="16.5" thickBot="1">
      <c r="A720" s="188"/>
      <c r="B720" s="188"/>
      <c r="C720" s="188"/>
      <c r="D720" s="188"/>
      <c r="E720" s="188"/>
      <c r="F720" s="188"/>
      <c r="G720" s="185"/>
      <c r="H720" s="185"/>
      <c r="I720" s="185"/>
      <c r="J720" s="185"/>
      <c r="K720" s="185"/>
      <c r="L720" s="185"/>
      <c r="M720" s="185"/>
      <c r="N720" s="185"/>
      <c r="O720" s="185"/>
      <c r="P720" s="185"/>
      <c r="Q720" s="185"/>
      <c r="R720" s="185"/>
      <c r="S720" s="185"/>
      <c r="T720" s="185"/>
      <c r="U720" s="185"/>
      <c r="V720" s="185"/>
      <c r="W720" s="185"/>
      <c r="X720" s="185"/>
      <c r="Y720" s="185"/>
      <c r="Z720" s="185"/>
    </row>
    <row r="721" spans="1:26" ht="16.5" thickBot="1">
      <c r="A721" s="188"/>
      <c r="B721" s="188"/>
      <c r="C721" s="188"/>
      <c r="D721" s="188"/>
      <c r="E721" s="188"/>
      <c r="F721" s="188"/>
      <c r="G721" s="185"/>
      <c r="H721" s="185"/>
      <c r="I721" s="185"/>
      <c r="J721" s="185"/>
      <c r="K721" s="185"/>
      <c r="L721" s="185"/>
      <c r="M721" s="185"/>
      <c r="N721" s="185"/>
      <c r="O721" s="185"/>
      <c r="P721" s="185"/>
      <c r="Q721" s="185"/>
      <c r="R721" s="185"/>
      <c r="S721" s="185"/>
      <c r="T721" s="185"/>
      <c r="U721" s="185"/>
      <c r="V721" s="185"/>
      <c r="W721" s="185"/>
      <c r="X721" s="185"/>
      <c r="Y721" s="185"/>
      <c r="Z721" s="185"/>
    </row>
    <row r="722" spans="1:26" ht="16.5" thickBot="1">
      <c r="A722" s="188"/>
      <c r="B722" s="188"/>
      <c r="C722" s="188"/>
      <c r="D722" s="188"/>
      <c r="E722" s="188"/>
      <c r="F722" s="188"/>
      <c r="G722" s="185"/>
      <c r="H722" s="185"/>
      <c r="I722" s="185"/>
      <c r="J722" s="185"/>
      <c r="K722" s="185"/>
      <c r="L722" s="185"/>
      <c r="M722" s="185"/>
      <c r="N722" s="185"/>
      <c r="O722" s="185"/>
      <c r="P722" s="185"/>
      <c r="Q722" s="185"/>
      <c r="R722" s="185"/>
      <c r="S722" s="185"/>
      <c r="T722" s="185"/>
      <c r="U722" s="185"/>
      <c r="V722" s="185"/>
      <c r="W722" s="185"/>
      <c r="X722" s="185"/>
      <c r="Y722" s="185"/>
      <c r="Z722" s="185"/>
    </row>
    <row r="723" spans="1:26" ht="16.5" thickBot="1">
      <c r="A723" s="188"/>
      <c r="B723" s="188"/>
      <c r="C723" s="188"/>
      <c r="D723" s="188"/>
      <c r="E723" s="188"/>
      <c r="F723" s="188"/>
      <c r="G723" s="185"/>
      <c r="H723" s="185"/>
      <c r="I723" s="185"/>
      <c r="J723" s="185"/>
      <c r="K723" s="185"/>
      <c r="L723" s="185"/>
      <c r="M723" s="185"/>
      <c r="N723" s="185"/>
      <c r="O723" s="185"/>
      <c r="P723" s="185"/>
      <c r="Q723" s="185"/>
      <c r="R723" s="185"/>
      <c r="S723" s="185"/>
      <c r="T723" s="185"/>
      <c r="U723" s="185"/>
      <c r="V723" s="185"/>
      <c r="W723" s="185"/>
      <c r="X723" s="185"/>
      <c r="Y723" s="185"/>
      <c r="Z723" s="185"/>
    </row>
    <row r="724" spans="1:26" ht="16.5" thickBot="1">
      <c r="A724" s="188"/>
      <c r="B724" s="188"/>
      <c r="C724" s="188"/>
      <c r="D724" s="188"/>
      <c r="E724" s="188"/>
      <c r="F724" s="188"/>
      <c r="G724" s="185"/>
      <c r="H724" s="185"/>
      <c r="I724" s="185"/>
      <c r="J724" s="185"/>
      <c r="K724" s="185"/>
      <c r="L724" s="185"/>
      <c r="M724" s="185"/>
      <c r="N724" s="185"/>
      <c r="O724" s="185"/>
      <c r="P724" s="185"/>
      <c r="Q724" s="185"/>
      <c r="R724" s="185"/>
      <c r="S724" s="185"/>
      <c r="T724" s="185"/>
      <c r="U724" s="185"/>
      <c r="V724" s="185"/>
      <c r="W724" s="185"/>
      <c r="X724" s="185"/>
      <c r="Y724" s="185"/>
      <c r="Z724" s="185"/>
    </row>
    <row r="725" spans="1:26" ht="16.5" thickBot="1">
      <c r="A725" s="188"/>
      <c r="B725" s="188"/>
      <c r="C725" s="188"/>
      <c r="D725" s="188"/>
      <c r="E725" s="188"/>
      <c r="F725" s="188"/>
      <c r="G725" s="185"/>
      <c r="H725" s="185"/>
      <c r="I725" s="185"/>
      <c r="J725" s="185"/>
      <c r="K725" s="185"/>
      <c r="L725" s="185"/>
      <c r="M725" s="185"/>
      <c r="N725" s="185"/>
      <c r="O725" s="185"/>
      <c r="P725" s="185"/>
      <c r="Q725" s="185"/>
      <c r="R725" s="185"/>
      <c r="S725" s="185"/>
      <c r="T725" s="185"/>
      <c r="U725" s="185"/>
      <c r="V725" s="185"/>
      <c r="W725" s="185"/>
      <c r="X725" s="185"/>
      <c r="Y725" s="185"/>
      <c r="Z725" s="185"/>
    </row>
    <row r="726" spans="1:26" ht="16.5" thickBot="1">
      <c r="A726" s="188"/>
      <c r="B726" s="188"/>
      <c r="C726" s="188"/>
      <c r="D726" s="188"/>
      <c r="E726" s="188"/>
      <c r="F726" s="188"/>
      <c r="G726" s="185"/>
      <c r="H726" s="185"/>
      <c r="I726" s="185"/>
      <c r="J726" s="185"/>
      <c r="K726" s="185"/>
      <c r="L726" s="185"/>
      <c r="M726" s="185"/>
      <c r="N726" s="185"/>
      <c r="O726" s="185"/>
      <c r="P726" s="185"/>
      <c r="Q726" s="185"/>
      <c r="R726" s="185"/>
      <c r="S726" s="185"/>
      <c r="T726" s="185"/>
      <c r="U726" s="185"/>
      <c r="V726" s="185"/>
      <c r="W726" s="185"/>
      <c r="X726" s="185"/>
      <c r="Y726" s="185"/>
      <c r="Z726" s="185"/>
    </row>
    <row r="727" spans="1:26" ht="16.5" thickBot="1">
      <c r="A727" s="188"/>
      <c r="B727" s="188"/>
      <c r="C727" s="188"/>
      <c r="D727" s="188"/>
      <c r="E727" s="188"/>
      <c r="F727" s="188"/>
      <c r="G727" s="185"/>
      <c r="H727" s="185"/>
      <c r="I727" s="185"/>
      <c r="J727" s="185"/>
      <c r="K727" s="185"/>
      <c r="L727" s="185"/>
      <c r="M727" s="185"/>
      <c r="N727" s="185"/>
      <c r="O727" s="185"/>
      <c r="P727" s="185"/>
      <c r="Q727" s="185"/>
      <c r="R727" s="185"/>
      <c r="S727" s="185"/>
      <c r="T727" s="185"/>
      <c r="U727" s="185"/>
      <c r="V727" s="185"/>
      <c r="W727" s="185"/>
      <c r="X727" s="185"/>
      <c r="Y727" s="185"/>
      <c r="Z727" s="185"/>
    </row>
    <row r="728" spans="1:26" ht="16.5" thickBot="1">
      <c r="A728" s="188"/>
      <c r="B728" s="188"/>
      <c r="C728" s="188"/>
      <c r="D728" s="188"/>
      <c r="E728" s="188"/>
      <c r="F728" s="188"/>
      <c r="G728" s="185"/>
      <c r="H728" s="185"/>
      <c r="I728" s="185"/>
      <c r="J728" s="185"/>
      <c r="K728" s="185"/>
      <c r="L728" s="185"/>
      <c r="M728" s="185"/>
      <c r="N728" s="185"/>
      <c r="O728" s="185"/>
      <c r="P728" s="185"/>
      <c r="Q728" s="185"/>
      <c r="R728" s="185"/>
      <c r="S728" s="185"/>
      <c r="T728" s="185"/>
      <c r="U728" s="185"/>
      <c r="V728" s="185"/>
      <c r="W728" s="185"/>
      <c r="X728" s="185"/>
      <c r="Y728" s="185"/>
      <c r="Z728" s="185"/>
    </row>
    <row r="729" spans="1:26" ht="16.5" thickBot="1">
      <c r="A729" s="188"/>
      <c r="B729" s="188"/>
      <c r="C729" s="188"/>
      <c r="D729" s="188"/>
      <c r="E729" s="188"/>
      <c r="F729" s="188"/>
      <c r="G729" s="185"/>
      <c r="H729" s="185"/>
      <c r="I729" s="185"/>
      <c r="J729" s="185"/>
      <c r="K729" s="185"/>
      <c r="L729" s="185"/>
      <c r="M729" s="185"/>
      <c r="N729" s="185"/>
      <c r="O729" s="185"/>
      <c r="P729" s="185"/>
      <c r="Q729" s="185"/>
      <c r="R729" s="185"/>
      <c r="S729" s="185"/>
      <c r="T729" s="185"/>
      <c r="U729" s="185"/>
      <c r="V729" s="185"/>
      <c r="W729" s="185"/>
      <c r="X729" s="185"/>
      <c r="Y729" s="185"/>
      <c r="Z729" s="185"/>
    </row>
    <row r="730" spans="1:26" ht="16.5" thickBot="1">
      <c r="A730" s="188"/>
      <c r="B730" s="188"/>
      <c r="C730" s="188"/>
      <c r="D730" s="188"/>
      <c r="E730" s="188"/>
      <c r="F730" s="188"/>
      <c r="G730" s="185"/>
      <c r="H730" s="185"/>
      <c r="I730" s="185"/>
      <c r="J730" s="185"/>
      <c r="K730" s="185"/>
      <c r="L730" s="185"/>
      <c r="M730" s="185"/>
      <c r="N730" s="185"/>
      <c r="O730" s="185"/>
      <c r="P730" s="185"/>
      <c r="Q730" s="185"/>
      <c r="R730" s="185"/>
      <c r="S730" s="185"/>
      <c r="T730" s="185"/>
      <c r="U730" s="185"/>
      <c r="V730" s="185"/>
      <c r="W730" s="185"/>
      <c r="X730" s="185"/>
      <c r="Y730" s="185"/>
      <c r="Z730" s="185"/>
    </row>
    <row r="731" spans="1:26" ht="16.5" thickBot="1">
      <c r="A731" s="188"/>
      <c r="B731" s="188"/>
      <c r="C731" s="188"/>
      <c r="D731" s="188"/>
      <c r="E731" s="188"/>
      <c r="F731" s="188"/>
      <c r="G731" s="185"/>
      <c r="H731" s="185"/>
      <c r="I731" s="185"/>
      <c r="J731" s="185"/>
      <c r="K731" s="185"/>
      <c r="L731" s="185"/>
      <c r="M731" s="185"/>
      <c r="N731" s="185"/>
      <c r="O731" s="185"/>
      <c r="P731" s="185"/>
      <c r="Q731" s="185"/>
      <c r="R731" s="185"/>
      <c r="S731" s="185"/>
      <c r="T731" s="185"/>
      <c r="U731" s="185"/>
      <c r="V731" s="185"/>
      <c r="W731" s="185"/>
      <c r="X731" s="185"/>
      <c r="Y731" s="185"/>
      <c r="Z731" s="185"/>
    </row>
    <row r="732" spans="1:26" ht="16.5" thickBot="1">
      <c r="A732" s="188"/>
      <c r="B732" s="188"/>
      <c r="C732" s="188"/>
      <c r="D732" s="188"/>
      <c r="E732" s="188"/>
      <c r="F732" s="188"/>
      <c r="G732" s="185"/>
      <c r="H732" s="185"/>
      <c r="I732" s="185"/>
      <c r="J732" s="185"/>
      <c r="K732" s="185"/>
      <c r="L732" s="185"/>
      <c r="M732" s="185"/>
      <c r="N732" s="185"/>
      <c r="O732" s="185"/>
      <c r="P732" s="185"/>
      <c r="Q732" s="185"/>
      <c r="R732" s="185"/>
      <c r="S732" s="185"/>
      <c r="T732" s="185"/>
      <c r="U732" s="185"/>
      <c r="V732" s="185"/>
      <c r="W732" s="185"/>
      <c r="X732" s="185"/>
      <c r="Y732" s="185"/>
      <c r="Z732" s="185"/>
    </row>
    <row r="733" spans="1:26" ht="16.5" thickBot="1">
      <c r="A733" s="188"/>
      <c r="B733" s="188"/>
      <c r="C733" s="188"/>
      <c r="D733" s="188"/>
      <c r="E733" s="188"/>
      <c r="F733" s="188"/>
      <c r="G733" s="185"/>
      <c r="H733" s="185"/>
      <c r="I733" s="185"/>
      <c r="J733" s="185"/>
      <c r="K733" s="185"/>
      <c r="L733" s="185"/>
      <c r="M733" s="185"/>
      <c r="N733" s="185"/>
      <c r="O733" s="185"/>
      <c r="P733" s="185"/>
      <c r="Q733" s="185"/>
      <c r="R733" s="185"/>
      <c r="S733" s="185"/>
      <c r="T733" s="185"/>
      <c r="U733" s="185"/>
      <c r="V733" s="185"/>
      <c r="W733" s="185"/>
      <c r="X733" s="185"/>
      <c r="Y733" s="185"/>
      <c r="Z733" s="185"/>
    </row>
    <row r="734" spans="1:26" ht="16.5" thickBot="1">
      <c r="A734" s="188"/>
      <c r="B734" s="188"/>
      <c r="C734" s="188"/>
      <c r="D734" s="188"/>
      <c r="E734" s="188"/>
      <c r="F734" s="188"/>
      <c r="G734" s="185"/>
      <c r="H734" s="185"/>
      <c r="I734" s="185"/>
      <c r="J734" s="185"/>
      <c r="K734" s="185"/>
      <c r="L734" s="185"/>
      <c r="M734" s="185"/>
      <c r="N734" s="185"/>
      <c r="O734" s="185"/>
      <c r="P734" s="185"/>
      <c r="Q734" s="185"/>
      <c r="R734" s="185"/>
      <c r="S734" s="185"/>
      <c r="T734" s="185"/>
      <c r="U734" s="185"/>
      <c r="V734" s="185"/>
      <c r="W734" s="185"/>
      <c r="X734" s="185"/>
      <c r="Y734" s="185"/>
      <c r="Z734" s="185"/>
    </row>
    <row r="735" spans="1:26" ht="16.5" thickBot="1">
      <c r="A735" s="188"/>
      <c r="B735" s="188"/>
      <c r="C735" s="188"/>
      <c r="D735" s="188"/>
      <c r="E735" s="188"/>
      <c r="F735" s="188"/>
      <c r="G735" s="185"/>
      <c r="H735" s="185"/>
      <c r="I735" s="185"/>
      <c r="J735" s="185"/>
      <c r="K735" s="185"/>
      <c r="L735" s="185"/>
      <c r="M735" s="185"/>
      <c r="N735" s="185"/>
      <c r="O735" s="185"/>
      <c r="P735" s="185"/>
      <c r="Q735" s="185"/>
      <c r="R735" s="185"/>
      <c r="S735" s="185"/>
      <c r="T735" s="185"/>
      <c r="U735" s="185"/>
      <c r="V735" s="185"/>
      <c r="W735" s="185"/>
      <c r="X735" s="185"/>
      <c r="Y735" s="185"/>
      <c r="Z735" s="185"/>
    </row>
    <row r="736" spans="1:26" ht="16.5" thickBot="1">
      <c r="A736" s="188"/>
      <c r="B736" s="188"/>
      <c r="C736" s="188"/>
      <c r="D736" s="188"/>
      <c r="E736" s="188"/>
      <c r="F736" s="188"/>
      <c r="G736" s="185"/>
      <c r="H736" s="185"/>
      <c r="I736" s="185"/>
      <c r="J736" s="185"/>
      <c r="K736" s="185"/>
      <c r="L736" s="185"/>
      <c r="M736" s="185"/>
      <c r="N736" s="185"/>
      <c r="O736" s="185"/>
      <c r="P736" s="185"/>
      <c r="Q736" s="185"/>
      <c r="R736" s="185"/>
      <c r="S736" s="185"/>
      <c r="T736" s="185"/>
      <c r="U736" s="185"/>
      <c r="V736" s="185"/>
      <c r="W736" s="185"/>
      <c r="X736" s="185"/>
      <c r="Y736" s="185"/>
      <c r="Z736" s="185"/>
    </row>
    <row r="737" spans="1:26" ht="16.5" thickBot="1">
      <c r="A737" s="188"/>
      <c r="B737" s="188"/>
      <c r="C737" s="188"/>
      <c r="D737" s="188"/>
      <c r="E737" s="188"/>
      <c r="F737" s="188"/>
      <c r="G737" s="185"/>
      <c r="H737" s="185"/>
      <c r="I737" s="185"/>
      <c r="J737" s="185"/>
      <c r="K737" s="185"/>
      <c r="L737" s="185"/>
      <c r="M737" s="185"/>
      <c r="N737" s="185"/>
      <c r="O737" s="185"/>
      <c r="P737" s="185"/>
      <c r="Q737" s="185"/>
      <c r="R737" s="185"/>
      <c r="S737" s="185"/>
      <c r="T737" s="185"/>
      <c r="U737" s="185"/>
      <c r="V737" s="185"/>
      <c r="W737" s="185"/>
      <c r="X737" s="185"/>
      <c r="Y737" s="185"/>
      <c r="Z737" s="185"/>
    </row>
    <row r="738" spans="1:26" ht="16.5" thickBot="1">
      <c r="A738" s="188"/>
      <c r="B738" s="188"/>
      <c r="C738" s="188"/>
      <c r="D738" s="188"/>
      <c r="E738" s="188"/>
      <c r="F738" s="188"/>
      <c r="G738" s="185"/>
      <c r="H738" s="185"/>
      <c r="I738" s="185"/>
      <c r="J738" s="185"/>
      <c r="K738" s="185"/>
      <c r="L738" s="185"/>
      <c r="M738" s="185"/>
      <c r="N738" s="185"/>
      <c r="O738" s="185"/>
      <c r="P738" s="185"/>
      <c r="Q738" s="185"/>
      <c r="R738" s="185"/>
      <c r="S738" s="185"/>
      <c r="T738" s="185"/>
      <c r="U738" s="185"/>
      <c r="V738" s="185"/>
      <c r="W738" s="185"/>
      <c r="X738" s="185"/>
      <c r="Y738" s="185"/>
      <c r="Z738" s="185"/>
    </row>
    <row r="739" spans="1:26" ht="16.5" thickBot="1">
      <c r="A739" s="188"/>
      <c r="B739" s="188"/>
      <c r="C739" s="188"/>
      <c r="D739" s="188"/>
      <c r="E739" s="188"/>
      <c r="F739" s="188"/>
      <c r="G739" s="185"/>
      <c r="H739" s="185"/>
      <c r="I739" s="185"/>
      <c r="J739" s="185"/>
      <c r="K739" s="185"/>
      <c r="L739" s="185"/>
      <c r="M739" s="185"/>
      <c r="N739" s="185"/>
      <c r="O739" s="185"/>
      <c r="P739" s="185"/>
      <c r="Q739" s="185"/>
      <c r="R739" s="185"/>
      <c r="S739" s="185"/>
      <c r="T739" s="185"/>
      <c r="U739" s="185"/>
      <c r="V739" s="185"/>
      <c r="W739" s="185"/>
      <c r="X739" s="185"/>
      <c r="Y739" s="185"/>
      <c r="Z739" s="185"/>
    </row>
    <row r="740" spans="1:26" ht="16.5" thickBot="1">
      <c r="A740" s="188"/>
      <c r="B740" s="188"/>
      <c r="C740" s="188"/>
      <c r="D740" s="188"/>
      <c r="E740" s="188"/>
      <c r="F740" s="188"/>
      <c r="G740" s="185"/>
      <c r="H740" s="185"/>
      <c r="I740" s="185"/>
      <c r="J740" s="185"/>
      <c r="K740" s="185"/>
      <c r="L740" s="185"/>
      <c r="M740" s="185"/>
      <c r="N740" s="185"/>
      <c r="O740" s="185"/>
      <c r="P740" s="185"/>
      <c r="Q740" s="185"/>
      <c r="R740" s="185"/>
      <c r="S740" s="185"/>
      <c r="T740" s="185"/>
      <c r="U740" s="185"/>
      <c r="V740" s="185"/>
      <c r="W740" s="185"/>
      <c r="X740" s="185"/>
      <c r="Y740" s="185"/>
      <c r="Z740" s="185"/>
    </row>
    <row r="741" spans="1:26" ht="16.5" thickBot="1">
      <c r="A741" s="188"/>
      <c r="B741" s="188"/>
      <c r="C741" s="188"/>
      <c r="D741" s="188"/>
      <c r="E741" s="188"/>
      <c r="F741" s="188"/>
      <c r="G741" s="185"/>
      <c r="H741" s="185"/>
      <c r="I741" s="185"/>
      <c r="J741" s="185"/>
      <c r="K741" s="185"/>
      <c r="L741" s="185"/>
      <c r="M741" s="185"/>
      <c r="N741" s="185"/>
      <c r="O741" s="185"/>
      <c r="P741" s="185"/>
      <c r="Q741" s="185"/>
      <c r="R741" s="185"/>
      <c r="S741" s="185"/>
      <c r="T741" s="185"/>
      <c r="U741" s="185"/>
      <c r="V741" s="185"/>
      <c r="W741" s="185"/>
      <c r="X741" s="185"/>
      <c r="Y741" s="185"/>
      <c r="Z741" s="185"/>
    </row>
    <row r="742" spans="1:26" ht="16.5" thickBot="1">
      <c r="A742" s="188"/>
      <c r="B742" s="188"/>
      <c r="C742" s="188"/>
      <c r="D742" s="188"/>
      <c r="E742" s="188"/>
      <c r="F742" s="188"/>
      <c r="G742" s="185"/>
      <c r="H742" s="185"/>
      <c r="I742" s="185"/>
      <c r="J742" s="185"/>
      <c r="K742" s="185"/>
      <c r="L742" s="185"/>
      <c r="M742" s="185"/>
      <c r="N742" s="185"/>
      <c r="O742" s="185"/>
      <c r="P742" s="185"/>
      <c r="Q742" s="185"/>
      <c r="R742" s="185"/>
      <c r="S742" s="185"/>
      <c r="T742" s="185"/>
      <c r="U742" s="185"/>
      <c r="V742" s="185"/>
      <c r="W742" s="185"/>
      <c r="X742" s="185"/>
      <c r="Y742" s="185"/>
      <c r="Z742" s="185"/>
    </row>
    <row r="743" spans="1:26" ht="16.5" thickBot="1">
      <c r="A743" s="188"/>
      <c r="B743" s="188"/>
      <c r="C743" s="188"/>
      <c r="D743" s="188"/>
      <c r="E743" s="188"/>
      <c r="F743" s="188"/>
      <c r="G743" s="185"/>
      <c r="H743" s="185"/>
      <c r="I743" s="185"/>
      <c r="J743" s="185"/>
      <c r="K743" s="185"/>
      <c r="L743" s="185"/>
      <c r="M743" s="185"/>
      <c r="N743" s="185"/>
      <c r="O743" s="185"/>
      <c r="P743" s="185"/>
      <c r="Q743" s="185"/>
      <c r="R743" s="185"/>
      <c r="S743" s="185"/>
      <c r="T743" s="185"/>
      <c r="U743" s="185"/>
      <c r="V743" s="185"/>
      <c r="W743" s="185"/>
      <c r="X743" s="185"/>
      <c r="Y743" s="185"/>
      <c r="Z743" s="185"/>
    </row>
    <row r="744" spans="1:26" ht="16.5" thickBot="1">
      <c r="A744" s="188"/>
      <c r="B744" s="188"/>
      <c r="C744" s="188"/>
      <c r="D744" s="188"/>
      <c r="E744" s="188"/>
      <c r="F744" s="188"/>
      <c r="G744" s="185"/>
      <c r="H744" s="185"/>
      <c r="I744" s="185"/>
      <c r="J744" s="185"/>
      <c r="K744" s="185"/>
      <c r="L744" s="185"/>
      <c r="M744" s="185"/>
      <c r="N744" s="185"/>
      <c r="O744" s="185"/>
      <c r="P744" s="185"/>
      <c r="Q744" s="185"/>
      <c r="R744" s="185"/>
      <c r="S744" s="185"/>
      <c r="T744" s="185"/>
      <c r="U744" s="185"/>
      <c r="V744" s="185"/>
      <c r="W744" s="185"/>
      <c r="X744" s="185"/>
      <c r="Y744" s="185"/>
      <c r="Z744" s="185"/>
    </row>
    <row r="745" spans="1:26" ht="16.5" thickBot="1">
      <c r="A745" s="188"/>
      <c r="B745" s="188"/>
      <c r="C745" s="188"/>
      <c r="D745" s="188"/>
      <c r="E745" s="188"/>
      <c r="F745" s="188"/>
      <c r="G745" s="185"/>
      <c r="H745" s="185"/>
      <c r="I745" s="185"/>
      <c r="J745" s="185"/>
      <c r="K745" s="185"/>
      <c r="L745" s="185"/>
      <c r="M745" s="185"/>
      <c r="N745" s="185"/>
      <c r="O745" s="185"/>
      <c r="P745" s="185"/>
      <c r="Q745" s="185"/>
      <c r="R745" s="185"/>
      <c r="S745" s="185"/>
      <c r="T745" s="185"/>
      <c r="U745" s="185"/>
      <c r="V745" s="185"/>
      <c r="W745" s="185"/>
      <c r="X745" s="185"/>
      <c r="Y745" s="185"/>
      <c r="Z745" s="185"/>
    </row>
    <row r="746" spans="1:26" ht="16.5" thickBot="1">
      <c r="A746" s="188"/>
      <c r="B746" s="188"/>
      <c r="C746" s="188"/>
      <c r="D746" s="188"/>
      <c r="E746" s="188"/>
      <c r="F746" s="188"/>
      <c r="G746" s="185"/>
      <c r="H746" s="185"/>
      <c r="I746" s="185"/>
      <c r="J746" s="185"/>
      <c r="K746" s="185"/>
      <c r="L746" s="185"/>
      <c r="M746" s="185"/>
      <c r="N746" s="185"/>
      <c r="O746" s="185"/>
      <c r="P746" s="185"/>
      <c r="Q746" s="185"/>
      <c r="R746" s="185"/>
      <c r="S746" s="185"/>
      <c r="T746" s="185"/>
      <c r="U746" s="185"/>
      <c r="V746" s="185"/>
      <c r="W746" s="185"/>
      <c r="X746" s="185"/>
      <c r="Y746" s="185"/>
      <c r="Z746" s="185"/>
    </row>
    <row r="747" spans="1:26" ht="16.5" thickBot="1">
      <c r="A747" s="188"/>
      <c r="B747" s="188"/>
      <c r="C747" s="188"/>
      <c r="D747" s="188"/>
      <c r="E747" s="188"/>
      <c r="F747" s="188"/>
      <c r="G747" s="185"/>
      <c r="H747" s="185"/>
      <c r="I747" s="185"/>
      <c r="J747" s="185"/>
      <c r="K747" s="185"/>
      <c r="L747" s="185"/>
      <c r="M747" s="185"/>
      <c r="N747" s="185"/>
      <c r="O747" s="185"/>
      <c r="P747" s="185"/>
      <c r="Q747" s="185"/>
      <c r="R747" s="185"/>
      <c r="S747" s="185"/>
      <c r="T747" s="185"/>
      <c r="U747" s="185"/>
      <c r="V747" s="185"/>
      <c r="W747" s="185"/>
      <c r="X747" s="185"/>
      <c r="Y747" s="185"/>
      <c r="Z747" s="185"/>
    </row>
    <row r="748" spans="1:26" ht="16.5" thickBot="1">
      <c r="A748" s="188"/>
      <c r="B748" s="188"/>
      <c r="C748" s="188"/>
      <c r="D748" s="188"/>
      <c r="E748" s="188"/>
      <c r="F748" s="188"/>
      <c r="G748" s="185"/>
      <c r="H748" s="185"/>
      <c r="I748" s="185"/>
      <c r="J748" s="185"/>
      <c r="K748" s="185"/>
      <c r="L748" s="185"/>
      <c r="M748" s="185"/>
      <c r="N748" s="185"/>
      <c r="O748" s="185"/>
      <c r="P748" s="185"/>
      <c r="Q748" s="185"/>
      <c r="R748" s="185"/>
      <c r="S748" s="185"/>
      <c r="T748" s="185"/>
      <c r="U748" s="185"/>
      <c r="V748" s="185"/>
      <c r="W748" s="185"/>
      <c r="X748" s="185"/>
      <c r="Y748" s="185"/>
      <c r="Z748" s="185"/>
    </row>
    <row r="749" spans="1:26" ht="16.5" thickBot="1">
      <c r="A749" s="188"/>
      <c r="B749" s="188"/>
      <c r="C749" s="188"/>
      <c r="D749" s="188"/>
      <c r="E749" s="188"/>
      <c r="F749" s="188"/>
      <c r="G749" s="185"/>
      <c r="H749" s="185"/>
      <c r="I749" s="185"/>
      <c r="J749" s="185"/>
      <c r="K749" s="185"/>
      <c r="L749" s="185"/>
      <c r="M749" s="185"/>
      <c r="N749" s="185"/>
      <c r="O749" s="185"/>
      <c r="P749" s="185"/>
      <c r="Q749" s="185"/>
      <c r="R749" s="185"/>
      <c r="S749" s="185"/>
      <c r="T749" s="185"/>
      <c r="U749" s="185"/>
      <c r="V749" s="185"/>
      <c r="W749" s="185"/>
      <c r="X749" s="185"/>
      <c r="Y749" s="185"/>
      <c r="Z749" s="185"/>
    </row>
    <row r="750" spans="1:26" ht="16.5" thickBot="1">
      <c r="A750" s="188"/>
      <c r="B750" s="188"/>
      <c r="C750" s="188"/>
      <c r="D750" s="188"/>
      <c r="E750" s="188"/>
      <c r="F750" s="188"/>
      <c r="G750" s="185"/>
      <c r="H750" s="185"/>
      <c r="I750" s="185"/>
      <c r="J750" s="185"/>
      <c r="K750" s="185"/>
      <c r="L750" s="185"/>
      <c r="M750" s="185"/>
      <c r="N750" s="185"/>
      <c r="O750" s="185"/>
      <c r="P750" s="185"/>
      <c r="Q750" s="185"/>
      <c r="R750" s="185"/>
      <c r="S750" s="185"/>
      <c r="T750" s="185"/>
      <c r="U750" s="185"/>
      <c r="V750" s="185"/>
      <c r="W750" s="185"/>
      <c r="X750" s="185"/>
      <c r="Y750" s="185"/>
      <c r="Z750" s="185"/>
    </row>
    <row r="751" spans="1:26" ht="16.5" thickBot="1">
      <c r="A751" s="188"/>
      <c r="B751" s="188"/>
      <c r="C751" s="188"/>
      <c r="D751" s="188"/>
      <c r="E751" s="188"/>
      <c r="F751" s="188"/>
      <c r="G751" s="185"/>
      <c r="H751" s="185"/>
      <c r="I751" s="185"/>
      <c r="J751" s="185"/>
      <c r="K751" s="185"/>
      <c r="L751" s="185"/>
      <c r="M751" s="185"/>
      <c r="N751" s="185"/>
      <c r="O751" s="185"/>
      <c r="P751" s="185"/>
      <c r="Q751" s="185"/>
      <c r="R751" s="185"/>
      <c r="S751" s="185"/>
      <c r="T751" s="185"/>
      <c r="U751" s="185"/>
      <c r="V751" s="185"/>
      <c r="W751" s="185"/>
      <c r="X751" s="185"/>
      <c r="Y751" s="185"/>
      <c r="Z751" s="185"/>
    </row>
    <row r="752" spans="1:26" ht="16.5" thickBot="1">
      <c r="A752" s="188"/>
      <c r="B752" s="188"/>
      <c r="C752" s="188"/>
      <c r="D752" s="188"/>
      <c r="E752" s="188"/>
      <c r="F752" s="188"/>
      <c r="G752" s="185"/>
      <c r="H752" s="185"/>
      <c r="I752" s="185"/>
      <c r="J752" s="185"/>
      <c r="K752" s="185"/>
      <c r="L752" s="185"/>
      <c r="M752" s="185"/>
      <c r="N752" s="185"/>
      <c r="O752" s="185"/>
      <c r="P752" s="185"/>
      <c r="Q752" s="185"/>
      <c r="R752" s="185"/>
      <c r="S752" s="185"/>
      <c r="T752" s="185"/>
      <c r="U752" s="185"/>
      <c r="V752" s="185"/>
      <c r="W752" s="185"/>
      <c r="X752" s="185"/>
      <c r="Y752" s="185"/>
      <c r="Z752" s="185"/>
    </row>
    <row r="753" spans="1:26" ht="16.5" thickBot="1">
      <c r="A753" s="188"/>
      <c r="B753" s="188"/>
      <c r="C753" s="188"/>
      <c r="D753" s="188"/>
      <c r="E753" s="188"/>
      <c r="F753" s="188"/>
      <c r="G753" s="185"/>
      <c r="H753" s="185"/>
      <c r="I753" s="185"/>
      <c r="J753" s="185"/>
      <c r="K753" s="185"/>
      <c r="L753" s="185"/>
      <c r="M753" s="185"/>
      <c r="N753" s="185"/>
      <c r="O753" s="185"/>
      <c r="P753" s="185"/>
      <c r="Q753" s="185"/>
      <c r="R753" s="185"/>
      <c r="S753" s="185"/>
      <c r="T753" s="185"/>
      <c r="U753" s="185"/>
      <c r="V753" s="185"/>
      <c r="W753" s="185"/>
      <c r="X753" s="185"/>
      <c r="Y753" s="185"/>
      <c r="Z753" s="185"/>
    </row>
    <row r="754" spans="1:26" ht="16.5" thickBot="1">
      <c r="A754" s="188"/>
      <c r="B754" s="188"/>
      <c r="C754" s="188"/>
      <c r="D754" s="188"/>
      <c r="E754" s="188"/>
      <c r="F754" s="188"/>
      <c r="G754" s="185"/>
      <c r="H754" s="185"/>
      <c r="I754" s="185"/>
      <c r="J754" s="185"/>
      <c r="K754" s="185"/>
      <c r="L754" s="185"/>
      <c r="M754" s="185"/>
      <c r="N754" s="185"/>
      <c r="O754" s="185"/>
      <c r="P754" s="185"/>
      <c r="Q754" s="185"/>
      <c r="R754" s="185"/>
      <c r="S754" s="185"/>
      <c r="T754" s="185"/>
      <c r="U754" s="185"/>
      <c r="V754" s="185"/>
      <c r="W754" s="185"/>
      <c r="X754" s="185"/>
      <c r="Y754" s="185"/>
      <c r="Z754" s="185"/>
    </row>
    <row r="755" spans="1:26" ht="16.5" thickBot="1">
      <c r="A755" s="188"/>
      <c r="B755" s="188"/>
      <c r="C755" s="188"/>
      <c r="D755" s="188"/>
      <c r="E755" s="188"/>
      <c r="F755" s="188"/>
      <c r="G755" s="185"/>
      <c r="H755" s="185"/>
      <c r="I755" s="185"/>
      <c r="J755" s="185"/>
      <c r="K755" s="185"/>
      <c r="L755" s="185"/>
      <c r="M755" s="185"/>
      <c r="N755" s="185"/>
      <c r="O755" s="185"/>
      <c r="P755" s="185"/>
      <c r="Q755" s="185"/>
      <c r="R755" s="185"/>
      <c r="S755" s="185"/>
      <c r="T755" s="185"/>
      <c r="U755" s="185"/>
      <c r="V755" s="185"/>
      <c r="W755" s="185"/>
      <c r="X755" s="185"/>
      <c r="Y755" s="185"/>
      <c r="Z755" s="185"/>
    </row>
    <row r="756" spans="1:26" ht="16.5" thickBot="1">
      <c r="A756" s="188"/>
      <c r="B756" s="188"/>
      <c r="C756" s="188"/>
      <c r="D756" s="188"/>
      <c r="E756" s="188"/>
      <c r="F756" s="188"/>
      <c r="G756" s="185"/>
      <c r="H756" s="185"/>
      <c r="I756" s="185"/>
      <c r="J756" s="185"/>
      <c r="K756" s="185"/>
      <c r="L756" s="185"/>
      <c r="M756" s="185"/>
      <c r="N756" s="185"/>
      <c r="O756" s="185"/>
      <c r="P756" s="185"/>
      <c r="Q756" s="185"/>
      <c r="R756" s="185"/>
      <c r="S756" s="185"/>
      <c r="T756" s="185"/>
      <c r="U756" s="185"/>
      <c r="V756" s="185"/>
      <c r="W756" s="185"/>
      <c r="X756" s="185"/>
      <c r="Y756" s="185"/>
      <c r="Z756" s="185"/>
    </row>
    <row r="757" spans="1:26" ht="16.5" thickBot="1">
      <c r="A757" s="188"/>
      <c r="B757" s="188"/>
      <c r="C757" s="188"/>
      <c r="D757" s="188"/>
      <c r="E757" s="188"/>
      <c r="F757" s="188"/>
      <c r="G757" s="185"/>
      <c r="H757" s="185"/>
      <c r="I757" s="185"/>
      <c r="J757" s="185"/>
      <c r="K757" s="185"/>
      <c r="L757" s="185"/>
      <c r="M757" s="185"/>
      <c r="N757" s="185"/>
      <c r="O757" s="185"/>
      <c r="P757" s="185"/>
      <c r="Q757" s="185"/>
      <c r="R757" s="185"/>
      <c r="S757" s="185"/>
      <c r="T757" s="185"/>
      <c r="U757" s="185"/>
      <c r="V757" s="185"/>
      <c r="W757" s="185"/>
      <c r="X757" s="185"/>
      <c r="Y757" s="185"/>
      <c r="Z757" s="185"/>
    </row>
    <row r="758" spans="1:26" ht="16.5" thickBot="1">
      <c r="A758" s="188"/>
      <c r="B758" s="188"/>
      <c r="C758" s="188"/>
      <c r="D758" s="188"/>
      <c r="E758" s="188"/>
      <c r="F758" s="188"/>
      <c r="G758" s="185"/>
      <c r="H758" s="185"/>
      <c r="I758" s="185"/>
      <c r="J758" s="185"/>
      <c r="K758" s="185"/>
      <c r="L758" s="185"/>
      <c r="M758" s="185"/>
      <c r="N758" s="185"/>
      <c r="O758" s="185"/>
      <c r="P758" s="185"/>
      <c r="Q758" s="185"/>
      <c r="R758" s="185"/>
      <c r="S758" s="185"/>
      <c r="T758" s="185"/>
      <c r="U758" s="185"/>
      <c r="V758" s="185"/>
      <c r="W758" s="185"/>
      <c r="X758" s="185"/>
      <c r="Y758" s="185"/>
      <c r="Z758" s="185"/>
    </row>
    <row r="759" spans="1:26" ht="16.5" thickBot="1">
      <c r="A759" s="188"/>
      <c r="B759" s="188"/>
      <c r="C759" s="188"/>
      <c r="D759" s="188"/>
      <c r="E759" s="188"/>
      <c r="F759" s="188"/>
      <c r="G759" s="185"/>
      <c r="H759" s="185"/>
      <c r="I759" s="185"/>
      <c r="J759" s="185"/>
      <c r="K759" s="185"/>
      <c r="L759" s="185"/>
      <c r="M759" s="185"/>
      <c r="N759" s="185"/>
      <c r="O759" s="185"/>
      <c r="P759" s="185"/>
      <c r="Q759" s="185"/>
      <c r="R759" s="185"/>
      <c r="S759" s="185"/>
      <c r="T759" s="185"/>
      <c r="U759" s="185"/>
      <c r="V759" s="185"/>
      <c r="W759" s="185"/>
      <c r="X759" s="185"/>
      <c r="Y759" s="185"/>
      <c r="Z759" s="185"/>
    </row>
    <row r="760" spans="1:26" ht="16.5" thickBot="1">
      <c r="A760" s="188"/>
      <c r="B760" s="188"/>
      <c r="C760" s="188"/>
      <c r="D760" s="188"/>
      <c r="E760" s="188"/>
      <c r="F760" s="188"/>
      <c r="G760" s="185"/>
      <c r="H760" s="185"/>
      <c r="I760" s="185"/>
      <c r="J760" s="185"/>
      <c r="K760" s="185"/>
      <c r="L760" s="185"/>
      <c r="M760" s="185"/>
      <c r="N760" s="185"/>
      <c r="O760" s="185"/>
      <c r="P760" s="185"/>
      <c r="Q760" s="185"/>
      <c r="R760" s="185"/>
      <c r="S760" s="185"/>
      <c r="T760" s="185"/>
      <c r="U760" s="185"/>
      <c r="V760" s="185"/>
      <c r="W760" s="185"/>
      <c r="X760" s="185"/>
      <c r="Y760" s="185"/>
      <c r="Z760" s="185"/>
    </row>
    <row r="761" spans="1:26" ht="16.5" thickBot="1">
      <c r="A761" s="188"/>
      <c r="B761" s="188"/>
      <c r="C761" s="188"/>
      <c r="D761" s="188"/>
      <c r="E761" s="188"/>
      <c r="F761" s="188"/>
      <c r="G761" s="185"/>
      <c r="H761" s="185"/>
      <c r="I761" s="185"/>
      <c r="J761" s="185"/>
      <c r="K761" s="185"/>
      <c r="L761" s="185"/>
      <c r="M761" s="185"/>
      <c r="N761" s="185"/>
      <c r="O761" s="185"/>
      <c r="P761" s="185"/>
      <c r="Q761" s="185"/>
      <c r="R761" s="185"/>
      <c r="S761" s="185"/>
      <c r="T761" s="185"/>
      <c r="U761" s="185"/>
      <c r="V761" s="185"/>
      <c r="W761" s="185"/>
      <c r="X761" s="185"/>
      <c r="Y761" s="185"/>
      <c r="Z761" s="185"/>
    </row>
    <row r="762" spans="1:26" ht="16.5" thickBot="1">
      <c r="A762" s="188"/>
      <c r="B762" s="188"/>
      <c r="C762" s="188"/>
      <c r="D762" s="188"/>
      <c r="E762" s="188"/>
      <c r="F762" s="188"/>
      <c r="G762" s="185"/>
      <c r="H762" s="185"/>
      <c r="I762" s="185"/>
      <c r="J762" s="185"/>
      <c r="K762" s="185"/>
      <c r="L762" s="185"/>
      <c r="M762" s="185"/>
      <c r="N762" s="185"/>
      <c r="O762" s="185"/>
      <c r="P762" s="185"/>
      <c r="Q762" s="185"/>
      <c r="R762" s="185"/>
      <c r="S762" s="185"/>
      <c r="T762" s="185"/>
      <c r="U762" s="185"/>
      <c r="V762" s="185"/>
      <c r="W762" s="185"/>
      <c r="X762" s="185"/>
      <c r="Y762" s="185"/>
      <c r="Z762" s="185"/>
    </row>
    <row r="763" spans="1:26" ht="16.5" thickBot="1">
      <c r="A763" s="188"/>
      <c r="B763" s="188"/>
      <c r="C763" s="188"/>
      <c r="D763" s="188"/>
      <c r="E763" s="188"/>
      <c r="F763" s="188"/>
      <c r="G763" s="185"/>
      <c r="H763" s="185"/>
      <c r="I763" s="185"/>
      <c r="J763" s="185"/>
      <c r="K763" s="185"/>
      <c r="L763" s="185"/>
      <c r="M763" s="185"/>
      <c r="N763" s="185"/>
      <c r="O763" s="185"/>
      <c r="P763" s="185"/>
      <c r="Q763" s="185"/>
      <c r="R763" s="185"/>
      <c r="S763" s="185"/>
      <c r="T763" s="185"/>
      <c r="U763" s="185"/>
      <c r="V763" s="185"/>
      <c r="W763" s="185"/>
      <c r="X763" s="185"/>
      <c r="Y763" s="185"/>
      <c r="Z763" s="185"/>
    </row>
    <row r="764" spans="1:26" ht="16.5" thickBot="1">
      <c r="A764" s="188"/>
      <c r="B764" s="188"/>
      <c r="C764" s="188"/>
      <c r="D764" s="188"/>
      <c r="E764" s="188"/>
      <c r="F764" s="188"/>
      <c r="G764" s="185"/>
      <c r="H764" s="185"/>
      <c r="I764" s="185"/>
      <c r="J764" s="185"/>
      <c r="K764" s="185"/>
      <c r="L764" s="185"/>
      <c r="M764" s="185"/>
      <c r="N764" s="185"/>
      <c r="O764" s="185"/>
      <c r="P764" s="185"/>
      <c r="Q764" s="185"/>
      <c r="R764" s="185"/>
      <c r="S764" s="185"/>
      <c r="T764" s="185"/>
      <c r="U764" s="185"/>
      <c r="V764" s="185"/>
      <c r="W764" s="185"/>
      <c r="X764" s="185"/>
      <c r="Y764" s="185"/>
      <c r="Z764" s="185"/>
    </row>
    <row r="765" spans="1:26" ht="16.5" thickBot="1">
      <c r="A765" s="188"/>
      <c r="B765" s="188"/>
      <c r="C765" s="188"/>
      <c r="D765" s="188"/>
      <c r="E765" s="188"/>
      <c r="F765" s="188"/>
      <c r="G765" s="185"/>
      <c r="H765" s="185"/>
      <c r="I765" s="185"/>
      <c r="J765" s="185"/>
      <c r="K765" s="185"/>
      <c r="L765" s="185"/>
      <c r="M765" s="185"/>
      <c r="N765" s="185"/>
      <c r="O765" s="185"/>
      <c r="P765" s="185"/>
      <c r="Q765" s="185"/>
      <c r="R765" s="185"/>
      <c r="S765" s="185"/>
      <c r="T765" s="185"/>
      <c r="U765" s="185"/>
      <c r="V765" s="185"/>
      <c r="W765" s="185"/>
      <c r="X765" s="185"/>
      <c r="Y765" s="185"/>
      <c r="Z765" s="185"/>
    </row>
    <row r="766" spans="1:26" ht="16.5" thickBot="1">
      <c r="A766" s="188"/>
      <c r="B766" s="188"/>
      <c r="C766" s="188"/>
      <c r="D766" s="188"/>
      <c r="E766" s="188"/>
      <c r="F766" s="188"/>
      <c r="G766" s="185"/>
      <c r="H766" s="185"/>
      <c r="I766" s="185"/>
      <c r="J766" s="185"/>
      <c r="K766" s="185"/>
      <c r="L766" s="185"/>
      <c r="M766" s="185"/>
      <c r="N766" s="185"/>
      <c r="O766" s="185"/>
      <c r="P766" s="185"/>
      <c r="Q766" s="185"/>
      <c r="R766" s="185"/>
      <c r="S766" s="185"/>
      <c r="T766" s="185"/>
      <c r="U766" s="185"/>
      <c r="V766" s="185"/>
      <c r="W766" s="185"/>
      <c r="X766" s="185"/>
      <c r="Y766" s="185"/>
      <c r="Z766" s="185"/>
    </row>
    <row r="767" spans="1:26" ht="16.5" thickBot="1">
      <c r="A767" s="188"/>
      <c r="B767" s="188"/>
      <c r="C767" s="188"/>
      <c r="D767" s="188"/>
      <c r="E767" s="188"/>
      <c r="F767" s="188"/>
      <c r="G767" s="185"/>
      <c r="H767" s="185"/>
      <c r="I767" s="185"/>
      <c r="J767" s="185"/>
      <c r="K767" s="185"/>
      <c r="L767" s="185"/>
      <c r="M767" s="185"/>
      <c r="N767" s="185"/>
      <c r="O767" s="185"/>
      <c r="P767" s="185"/>
      <c r="Q767" s="185"/>
      <c r="R767" s="185"/>
      <c r="S767" s="185"/>
      <c r="T767" s="185"/>
      <c r="U767" s="185"/>
      <c r="V767" s="185"/>
      <c r="W767" s="185"/>
      <c r="X767" s="185"/>
      <c r="Y767" s="185"/>
      <c r="Z767" s="185"/>
    </row>
    <row r="768" spans="1:26" ht="16.5" thickBot="1">
      <c r="A768" s="188"/>
      <c r="B768" s="188"/>
      <c r="C768" s="188"/>
      <c r="D768" s="188"/>
      <c r="E768" s="188"/>
      <c r="F768" s="188"/>
      <c r="G768" s="185"/>
      <c r="H768" s="185"/>
      <c r="I768" s="185"/>
      <c r="J768" s="185"/>
      <c r="K768" s="185"/>
      <c r="L768" s="185"/>
      <c r="M768" s="185"/>
      <c r="N768" s="185"/>
      <c r="O768" s="185"/>
      <c r="P768" s="185"/>
      <c r="Q768" s="185"/>
      <c r="R768" s="185"/>
      <c r="S768" s="185"/>
      <c r="T768" s="185"/>
      <c r="U768" s="185"/>
      <c r="V768" s="185"/>
      <c r="W768" s="185"/>
      <c r="X768" s="185"/>
      <c r="Y768" s="185"/>
      <c r="Z768" s="185"/>
    </row>
    <row r="769" spans="1:26" ht="16.5" thickBot="1">
      <c r="A769" s="188"/>
      <c r="B769" s="188"/>
      <c r="C769" s="188"/>
      <c r="D769" s="188"/>
      <c r="E769" s="188"/>
      <c r="F769" s="188"/>
      <c r="G769" s="185"/>
      <c r="H769" s="185"/>
      <c r="I769" s="185"/>
      <c r="J769" s="185"/>
      <c r="K769" s="185"/>
      <c r="L769" s="185"/>
      <c r="M769" s="185"/>
      <c r="N769" s="185"/>
      <c r="O769" s="185"/>
      <c r="P769" s="185"/>
      <c r="Q769" s="185"/>
      <c r="R769" s="185"/>
      <c r="S769" s="185"/>
      <c r="T769" s="185"/>
      <c r="U769" s="185"/>
      <c r="V769" s="185"/>
      <c r="W769" s="185"/>
      <c r="X769" s="185"/>
      <c r="Y769" s="185"/>
      <c r="Z769" s="185"/>
    </row>
    <row r="770" spans="1:26" ht="16.5" thickBot="1">
      <c r="A770" s="188"/>
      <c r="B770" s="188"/>
      <c r="C770" s="188"/>
      <c r="D770" s="188"/>
      <c r="E770" s="188"/>
      <c r="F770" s="188"/>
      <c r="G770" s="185"/>
      <c r="H770" s="185"/>
      <c r="I770" s="185"/>
      <c r="J770" s="185"/>
      <c r="K770" s="185"/>
      <c r="L770" s="185"/>
      <c r="M770" s="185"/>
      <c r="N770" s="185"/>
      <c r="O770" s="185"/>
      <c r="P770" s="185"/>
      <c r="Q770" s="185"/>
      <c r="R770" s="185"/>
      <c r="S770" s="185"/>
      <c r="T770" s="185"/>
      <c r="U770" s="185"/>
      <c r="V770" s="185"/>
      <c r="W770" s="185"/>
      <c r="X770" s="185"/>
      <c r="Y770" s="185"/>
      <c r="Z770" s="185"/>
    </row>
    <row r="771" spans="1:26" ht="16.5" thickBot="1">
      <c r="A771" s="188"/>
      <c r="B771" s="188"/>
      <c r="C771" s="188"/>
      <c r="D771" s="188"/>
      <c r="E771" s="188"/>
      <c r="F771" s="188"/>
      <c r="G771" s="185"/>
      <c r="H771" s="185"/>
      <c r="I771" s="185"/>
      <c r="J771" s="185"/>
      <c r="K771" s="185"/>
      <c r="L771" s="185"/>
      <c r="M771" s="185"/>
      <c r="N771" s="185"/>
      <c r="O771" s="185"/>
      <c r="P771" s="185"/>
      <c r="Q771" s="185"/>
      <c r="R771" s="185"/>
      <c r="S771" s="185"/>
      <c r="T771" s="185"/>
      <c r="U771" s="185"/>
      <c r="V771" s="185"/>
      <c r="W771" s="185"/>
      <c r="X771" s="185"/>
      <c r="Y771" s="185"/>
      <c r="Z771" s="185"/>
    </row>
    <row r="772" spans="1:26" ht="16.5" thickBot="1">
      <c r="A772" s="188"/>
      <c r="B772" s="188"/>
      <c r="C772" s="188"/>
      <c r="D772" s="188"/>
      <c r="E772" s="188"/>
      <c r="F772" s="188"/>
      <c r="G772" s="185"/>
      <c r="H772" s="185"/>
      <c r="I772" s="185"/>
      <c r="J772" s="185"/>
      <c r="K772" s="185"/>
      <c r="L772" s="185"/>
      <c r="M772" s="185"/>
      <c r="N772" s="185"/>
      <c r="O772" s="185"/>
      <c r="P772" s="185"/>
      <c r="Q772" s="185"/>
      <c r="R772" s="185"/>
      <c r="S772" s="185"/>
      <c r="T772" s="185"/>
      <c r="U772" s="185"/>
      <c r="V772" s="185"/>
      <c r="W772" s="185"/>
      <c r="X772" s="185"/>
      <c r="Y772" s="185"/>
      <c r="Z772" s="185"/>
    </row>
    <row r="773" spans="1:26" ht="16.5" thickBot="1">
      <c r="A773" s="188"/>
      <c r="B773" s="188"/>
      <c r="C773" s="188"/>
      <c r="D773" s="188"/>
      <c r="E773" s="188"/>
      <c r="F773" s="188"/>
      <c r="G773" s="185"/>
      <c r="H773" s="185"/>
      <c r="I773" s="185"/>
      <c r="J773" s="185"/>
      <c r="K773" s="185"/>
      <c r="L773" s="185"/>
      <c r="M773" s="185"/>
      <c r="N773" s="185"/>
      <c r="O773" s="185"/>
      <c r="P773" s="185"/>
      <c r="Q773" s="185"/>
      <c r="R773" s="185"/>
      <c r="S773" s="185"/>
      <c r="T773" s="185"/>
      <c r="U773" s="185"/>
      <c r="V773" s="185"/>
      <c r="W773" s="185"/>
      <c r="X773" s="185"/>
      <c r="Y773" s="185"/>
      <c r="Z773" s="185"/>
    </row>
    <row r="774" spans="1:26" ht="16.5" thickBot="1">
      <c r="A774" s="188"/>
      <c r="B774" s="188"/>
      <c r="C774" s="188"/>
      <c r="D774" s="188"/>
      <c r="E774" s="188"/>
      <c r="F774" s="188"/>
      <c r="G774" s="185"/>
      <c r="H774" s="185"/>
      <c r="I774" s="185"/>
      <c r="J774" s="185"/>
      <c r="K774" s="185"/>
      <c r="L774" s="185"/>
      <c r="M774" s="185"/>
      <c r="N774" s="185"/>
      <c r="O774" s="185"/>
      <c r="P774" s="185"/>
      <c r="Q774" s="185"/>
      <c r="R774" s="185"/>
      <c r="S774" s="185"/>
      <c r="T774" s="185"/>
      <c r="U774" s="185"/>
      <c r="V774" s="185"/>
      <c r="W774" s="185"/>
      <c r="X774" s="185"/>
      <c r="Y774" s="185"/>
      <c r="Z774" s="185"/>
    </row>
    <row r="775" spans="1:26" ht="16.5" thickBot="1">
      <c r="A775" s="188"/>
      <c r="B775" s="188"/>
      <c r="C775" s="188"/>
      <c r="D775" s="188"/>
      <c r="E775" s="188"/>
      <c r="F775" s="188"/>
      <c r="G775" s="185"/>
      <c r="H775" s="185"/>
      <c r="I775" s="185"/>
      <c r="J775" s="185"/>
      <c r="K775" s="185"/>
      <c r="L775" s="185"/>
      <c r="M775" s="185"/>
      <c r="N775" s="185"/>
      <c r="O775" s="185"/>
      <c r="P775" s="185"/>
      <c r="Q775" s="185"/>
      <c r="R775" s="185"/>
      <c r="S775" s="185"/>
      <c r="T775" s="185"/>
      <c r="U775" s="185"/>
      <c r="V775" s="185"/>
      <c r="W775" s="185"/>
      <c r="X775" s="185"/>
      <c r="Y775" s="185"/>
      <c r="Z775" s="185"/>
    </row>
    <row r="776" spans="1:26" ht="16.5" thickBot="1">
      <c r="A776" s="188"/>
      <c r="B776" s="188"/>
      <c r="C776" s="188"/>
      <c r="D776" s="188"/>
      <c r="E776" s="188"/>
      <c r="F776" s="188"/>
      <c r="G776" s="185"/>
      <c r="H776" s="185"/>
      <c r="I776" s="185"/>
      <c r="J776" s="185"/>
      <c r="K776" s="185"/>
      <c r="L776" s="185"/>
      <c r="M776" s="185"/>
      <c r="N776" s="185"/>
      <c r="O776" s="185"/>
      <c r="P776" s="185"/>
      <c r="Q776" s="185"/>
      <c r="R776" s="185"/>
      <c r="S776" s="185"/>
      <c r="T776" s="185"/>
      <c r="U776" s="185"/>
      <c r="V776" s="185"/>
      <c r="W776" s="185"/>
      <c r="X776" s="185"/>
      <c r="Y776" s="185"/>
      <c r="Z776" s="185"/>
    </row>
    <row r="777" spans="1:26" ht="16.5" thickBot="1">
      <c r="A777" s="188"/>
      <c r="B777" s="188"/>
      <c r="C777" s="188"/>
      <c r="D777" s="188"/>
      <c r="E777" s="188"/>
      <c r="F777" s="188"/>
      <c r="G777" s="185"/>
      <c r="H777" s="185"/>
      <c r="I777" s="185"/>
      <c r="J777" s="185"/>
      <c r="K777" s="185"/>
      <c r="L777" s="185"/>
      <c r="M777" s="185"/>
      <c r="N777" s="185"/>
      <c r="O777" s="185"/>
      <c r="P777" s="185"/>
      <c r="Q777" s="185"/>
      <c r="R777" s="185"/>
      <c r="S777" s="185"/>
      <c r="T777" s="185"/>
      <c r="U777" s="185"/>
      <c r="V777" s="185"/>
      <c r="W777" s="185"/>
      <c r="X777" s="185"/>
      <c r="Y777" s="185"/>
      <c r="Z777" s="185"/>
    </row>
    <row r="778" spans="1:26" ht="16.5" thickBot="1">
      <c r="A778" s="188"/>
      <c r="B778" s="188"/>
      <c r="C778" s="188"/>
      <c r="D778" s="188"/>
      <c r="E778" s="188"/>
      <c r="F778" s="188"/>
      <c r="G778" s="185"/>
      <c r="H778" s="185"/>
      <c r="I778" s="185"/>
      <c r="J778" s="185"/>
      <c r="K778" s="185"/>
      <c r="L778" s="185"/>
      <c r="M778" s="185"/>
      <c r="N778" s="185"/>
      <c r="O778" s="185"/>
      <c r="P778" s="185"/>
      <c r="Q778" s="185"/>
      <c r="R778" s="185"/>
      <c r="S778" s="185"/>
      <c r="T778" s="185"/>
      <c r="U778" s="185"/>
      <c r="V778" s="185"/>
      <c r="W778" s="185"/>
      <c r="X778" s="185"/>
      <c r="Y778" s="185"/>
      <c r="Z778" s="185"/>
    </row>
    <row r="779" spans="1:26" ht="16.5" thickBot="1">
      <c r="A779" s="188"/>
      <c r="B779" s="188"/>
      <c r="C779" s="188"/>
      <c r="D779" s="188"/>
      <c r="E779" s="188"/>
      <c r="F779" s="188"/>
      <c r="G779" s="185"/>
      <c r="H779" s="185"/>
      <c r="I779" s="185"/>
      <c r="J779" s="185"/>
      <c r="K779" s="185"/>
      <c r="L779" s="185"/>
      <c r="M779" s="185"/>
      <c r="N779" s="185"/>
      <c r="O779" s="185"/>
      <c r="P779" s="185"/>
      <c r="Q779" s="185"/>
      <c r="R779" s="185"/>
      <c r="S779" s="185"/>
      <c r="T779" s="185"/>
      <c r="U779" s="185"/>
      <c r="V779" s="185"/>
      <c r="W779" s="185"/>
      <c r="X779" s="185"/>
      <c r="Y779" s="185"/>
      <c r="Z779" s="185"/>
    </row>
    <row r="780" spans="1:26" ht="16.5" thickBot="1">
      <c r="A780" s="188"/>
      <c r="B780" s="188"/>
      <c r="C780" s="188"/>
      <c r="D780" s="188"/>
      <c r="E780" s="188"/>
      <c r="F780" s="188"/>
      <c r="G780" s="185"/>
      <c r="H780" s="185"/>
      <c r="I780" s="185"/>
      <c r="J780" s="185"/>
      <c r="K780" s="185"/>
      <c r="L780" s="185"/>
      <c r="M780" s="185"/>
      <c r="N780" s="185"/>
      <c r="O780" s="185"/>
      <c r="P780" s="185"/>
      <c r="Q780" s="185"/>
      <c r="R780" s="185"/>
      <c r="S780" s="185"/>
      <c r="T780" s="185"/>
      <c r="U780" s="185"/>
      <c r="V780" s="185"/>
      <c r="W780" s="185"/>
      <c r="X780" s="185"/>
      <c r="Y780" s="185"/>
      <c r="Z780" s="185"/>
    </row>
    <row r="781" spans="1:26" ht="16.5" thickBot="1">
      <c r="A781" s="188"/>
      <c r="B781" s="188"/>
      <c r="C781" s="188"/>
      <c r="D781" s="188"/>
      <c r="E781" s="188"/>
      <c r="F781" s="188"/>
      <c r="G781" s="185"/>
      <c r="H781" s="185"/>
      <c r="I781" s="185"/>
      <c r="J781" s="185"/>
      <c r="K781" s="185"/>
      <c r="L781" s="185"/>
      <c r="M781" s="185"/>
      <c r="N781" s="185"/>
      <c r="O781" s="185"/>
      <c r="P781" s="185"/>
      <c r="Q781" s="185"/>
      <c r="R781" s="185"/>
      <c r="S781" s="185"/>
      <c r="T781" s="185"/>
      <c r="U781" s="185"/>
      <c r="V781" s="185"/>
      <c r="W781" s="185"/>
      <c r="X781" s="185"/>
      <c r="Y781" s="185"/>
      <c r="Z781" s="185"/>
    </row>
    <row r="782" spans="1:26" ht="16.5" thickBot="1">
      <c r="A782" s="188"/>
      <c r="B782" s="188"/>
      <c r="C782" s="188"/>
      <c r="D782" s="188"/>
      <c r="E782" s="188"/>
      <c r="F782" s="188"/>
      <c r="G782" s="185"/>
      <c r="H782" s="185"/>
      <c r="I782" s="185"/>
      <c r="J782" s="185"/>
      <c r="K782" s="185"/>
      <c r="L782" s="185"/>
      <c r="M782" s="185"/>
      <c r="N782" s="185"/>
      <c r="O782" s="185"/>
      <c r="P782" s="185"/>
      <c r="Q782" s="185"/>
      <c r="R782" s="185"/>
      <c r="S782" s="185"/>
      <c r="T782" s="185"/>
      <c r="U782" s="185"/>
      <c r="V782" s="185"/>
      <c r="W782" s="185"/>
      <c r="X782" s="185"/>
      <c r="Y782" s="185"/>
      <c r="Z782" s="185"/>
    </row>
    <row r="783" spans="1:26" ht="16.5" thickBot="1">
      <c r="A783" s="188"/>
      <c r="B783" s="188"/>
      <c r="C783" s="188"/>
      <c r="D783" s="188"/>
      <c r="E783" s="188"/>
      <c r="F783" s="188"/>
      <c r="G783" s="185"/>
      <c r="H783" s="185"/>
      <c r="I783" s="185"/>
      <c r="J783" s="185"/>
      <c r="K783" s="185"/>
      <c r="L783" s="185"/>
      <c r="M783" s="185"/>
      <c r="N783" s="185"/>
      <c r="O783" s="185"/>
      <c r="P783" s="185"/>
      <c r="Q783" s="185"/>
      <c r="R783" s="185"/>
      <c r="S783" s="185"/>
      <c r="T783" s="185"/>
      <c r="U783" s="185"/>
      <c r="V783" s="185"/>
      <c r="W783" s="185"/>
      <c r="X783" s="185"/>
      <c r="Y783" s="185"/>
      <c r="Z783" s="185"/>
    </row>
    <row r="784" spans="1:26" ht="16.5" thickBot="1">
      <c r="A784" s="188"/>
      <c r="B784" s="188"/>
      <c r="C784" s="188"/>
      <c r="D784" s="188"/>
      <c r="E784" s="188"/>
      <c r="F784" s="188"/>
      <c r="G784" s="185"/>
      <c r="H784" s="185"/>
      <c r="I784" s="185"/>
      <c r="J784" s="185"/>
      <c r="K784" s="185"/>
      <c r="L784" s="185"/>
      <c r="M784" s="185"/>
      <c r="N784" s="185"/>
      <c r="O784" s="185"/>
      <c r="P784" s="185"/>
      <c r="Q784" s="185"/>
      <c r="R784" s="185"/>
      <c r="S784" s="185"/>
      <c r="T784" s="185"/>
      <c r="U784" s="185"/>
      <c r="V784" s="185"/>
      <c r="W784" s="185"/>
      <c r="X784" s="185"/>
      <c r="Y784" s="185"/>
      <c r="Z784" s="185"/>
    </row>
    <row r="785" spans="1:26" ht="16.5" thickBot="1">
      <c r="A785" s="188"/>
      <c r="B785" s="188"/>
      <c r="C785" s="188"/>
      <c r="D785" s="188"/>
      <c r="E785" s="188"/>
      <c r="F785" s="188"/>
      <c r="G785" s="185"/>
      <c r="H785" s="185"/>
      <c r="I785" s="185"/>
      <c r="J785" s="185"/>
      <c r="K785" s="185"/>
      <c r="L785" s="185"/>
      <c r="M785" s="185"/>
      <c r="N785" s="185"/>
      <c r="O785" s="185"/>
      <c r="P785" s="185"/>
      <c r="Q785" s="185"/>
      <c r="R785" s="185"/>
      <c r="S785" s="185"/>
      <c r="T785" s="185"/>
      <c r="U785" s="185"/>
      <c r="V785" s="185"/>
      <c r="W785" s="185"/>
      <c r="X785" s="185"/>
      <c r="Y785" s="185"/>
      <c r="Z785" s="185"/>
    </row>
    <row r="786" spans="1:26" ht="16.5" thickBot="1">
      <c r="A786" s="188"/>
      <c r="B786" s="188"/>
      <c r="C786" s="188"/>
      <c r="D786" s="188"/>
      <c r="E786" s="188"/>
      <c r="F786" s="188"/>
      <c r="G786" s="185"/>
      <c r="H786" s="185"/>
      <c r="I786" s="185"/>
      <c r="J786" s="185"/>
      <c r="K786" s="185"/>
      <c r="L786" s="185"/>
      <c r="M786" s="185"/>
      <c r="N786" s="185"/>
      <c r="O786" s="185"/>
      <c r="P786" s="185"/>
      <c r="Q786" s="185"/>
      <c r="R786" s="185"/>
      <c r="S786" s="185"/>
      <c r="T786" s="185"/>
      <c r="U786" s="185"/>
      <c r="V786" s="185"/>
      <c r="W786" s="185"/>
      <c r="X786" s="185"/>
      <c r="Y786" s="185"/>
      <c r="Z786" s="185"/>
    </row>
    <row r="787" spans="1:26" ht="16.5" thickBot="1">
      <c r="A787" s="188"/>
      <c r="B787" s="188"/>
      <c r="C787" s="188"/>
      <c r="D787" s="188"/>
      <c r="E787" s="188"/>
      <c r="F787" s="188"/>
      <c r="G787" s="185"/>
      <c r="H787" s="185"/>
      <c r="I787" s="185"/>
      <c r="J787" s="185"/>
      <c r="K787" s="185"/>
      <c r="L787" s="185"/>
      <c r="M787" s="185"/>
      <c r="N787" s="185"/>
      <c r="O787" s="185"/>
      <c r="P787" s="185"/>
      <c r="Q787" s="185"/>
      <c r="R787" s="185"/>
      <c r="S787" s="185"/>
      <c r="T787" s="185"/>
      <c r="U787" s="185"/>
      <c r="V787" s="185"/>
      <c r="W787" s="185"/>
      <c r="X787" s="185"/>
      <c r="Y787" s="185"/>
      <c r="Z787" s="185"/>
    </row>
    <row r="788" spans="1:26" ht="16.5" thickBot="1">
      <c r="A788" s="188"/>
      <c r="B788" s="188"/>
      <c r="C788" s="188"/>
      <c r="D788" s="188"/>
      <c r="E788" s="188"/>
      <c r="F788" s="188"/>
      <c r="G788" s="185"/>
      <c r="H788" s="185"/>
      <c r="I788" s="185"/>
      <c r="J788" s="185"/>
      <c r="K788" s="185"/>
      <c r="L788" s="185"/>
      <c r="M788" s="185"/>
      <c r="N788" s="185"/>
      <c r="O788" s="185"/>
      <c r="P788" s="185"/>
      <c r="Q788" s="185"/>
      <c r="R788" s="185"/>
      <c r="S788" s="185"/>
      <c r="T788" s="185"/>
      <c r="U788" s="185"/>
      <c r="V788" s="185"/>
      <c r="W788" s="185"/>
      <c r="X788" s="185"/>
      <c r="Y788" s="185"/>
      <c r="Z788" s="185"/>
    </row>
    <row r="789" spans="1:26" ht="16.5" thickBot="1">
      <c r="A789" s="188"/>
      <c r="B789" s="188"/>
      <c r="C789" s="188"/>
      <c r="D789" s="188"/>
      <c r="E789" s="188"/>
      <c r="F789" s="188"/>
      <c r="G789" s="185"/>
      <c r="H789" s="185"/>
      <c r="I789" s="185"/>
      <c r="J789" s="185"/>
      <c r="K789" s="185"/>
      <c r="L789" s="185"/>
      <c r="M789" s="185"/>
      <c r="N789" s="185"/>
      <c r="O789" s="185"/>
      <c r="P789" s="185"/>
      <c r="Q789" s="185"/>
      <c r="R789" s="185"/>
      <c r="S789" s="185"/>
      <c r="T789" s="185"/>
      <c r="U789" s="185"/>
      <c r="V789" s="185"/>
      <c r="W789" s="185"/>
      <c r="X789" s="185"/>
      <c r="Y789" s="185"/>
      <c r="Z789" s="185"/>
    </row>
    <row r="790" spans="1:26" ht="16.5" thickBot="1">
      <c r="A790" s="188"/>
      <c r="B790" s="188"/>
      <c r="C790" s="188"/>
      <c r="D790" s="188"/>
      <c r="E790" s="188"/>
      <c r="F790" s="188"/>
      <c r="G790" s="185"/>
      <c r="H790" s="185"/>
      <c r="I790" s="185"/>
      <c r="J790" s="185"/>
      <c r="K790" s="185"/>
      <c r="L790" s="185"/>
      <c r="M790" s="185"/>
      <c r="N790" s="185"/>
      <c r="O790" s="185"/>
      <c r="P790" s="185"/>
      <c r="Q790" s="185"/>
      <c r="R790" s="185"/>
      <c r="S790" s="185"/>
      <c r="T790" s="185"/>
      <c r="U790" s="185"/>
      <c r="V790" s="185"/>
      <c r="W790" s="185"/>
      <c r="X790" s="185"/>
      <c r="Y790" s="185"/>
      <c r="Z790" s="185"/>
    </row>
    <row r="791" spans="1:26" ht="16.5" thickBot="1">
      <c r="A791" s="188"/>
      <c r="B791" s="188"/>
      <c r="C791" s="188"/>
      <c r="D791" s="188"/>
      <c r="E791" s="188"/>
      <c r="F791" s="188"/>
      <c r="G791" s="185"/>
      <c r="H791" s="185"/>
      <c r="I791" s="185"/>
      <c r="J791" s="185"/>
      <c r="K791" s="185"/>
      <c r="L791" s="185"/>
      <c r="M791" s="185"/>
      <c r="N791" s="185"/>
      <c r="O791" s="185"/>
      <c r="P791" s="185"/>
      <c r="Q791" s="185"/>
      <c r="R791" s="185"/>
      <c r="S791" s="185"/>
      <c r="T791" s="185"/>
      <c r="U791" s="185"/>
      <c r="V791" s="185"/>
      <c r="W791" s="185"/>
      <c r="X791" s="185"/>
      <c r="Y791" s="185"/>
      <c r="Z791" s="185"/>
    </row>
    <row r="792" spans="1:26" ht="16.5" thickBot="1">
      <c r="A792" s="188"/>
      <c r="B792" s="188"/>
      <c r="C792" s="188"/>
      <c r="D792" s="188"/>
      <c r="E792" s="188"/>
      <c r="F792" s="188"/>
      <c r="G792" s="185"/>
      <c r="H792" s="185"/>
      <c r="I792" s="185"/>
      <c r="J792" s="185"/>
      <c r="K792" s="185"/>
      <c r="L792" s="185"/>
      <c r="M792" s="185"/>
      <c r="N792" s="185"/>
      <c r="O792" s="185"/>
      <c r="P792" s="185"/>
      <c r="Q792" s="185"/>
      <c r="R792" s="185"/>
      <c r="S792" s="185"/>
      <c r="T792" s="185"/>
      <c r="U792" s="185"/>
      <c r="V792" s="185"/>
      <c r="W792" s="185"/>
      <c r="X792" s="185"/>
      <c r="Y792" s="185"/>
      <c r="Z792" s="185"/>
    </row>
    <row r="793" spans="1:26" ht="16.5" thickBot="1">
      <c r="A793" s="188"/>
      <c r="B793" s="188"/>
      <c r="C793" s="188"/>
      <c r="D793" s="188"/>
      <c r="E793" s="188"/>
      <c r="F793" s="188"/>
      <c r="G793" s="185"/>
      <c r="H793" s="185"/>
      <c r="I793" s="185"/>
      <c r="J793" s="185"/>
      <c r="K793" s="185"/>
      <c r="L793" s="185"/>
      <c r="M793" s="185"/>
      <c r="N793" s="185"/>
      <c r="O793" s="185"/>
      <c r="P793" s="185"/>
      <c r="Q793" s="185"/>
      <c r="R793" s="185"/>
      <c r="S793" s="185"/>
      <c r="T793" s="185"/>
      <c r="U793" s="185"/>
      <c r="V793" s="185"/>
      <c r="W793" s="185"/>
      <c r="X793" s="185"/>
      <c r="Y793" s="185"/>
      <c r="Z793" s="185"/>
    </row>
    <row r="794" spans="1:26" ht="16.5" thickBot="1">
      <c r="A794" s="188"/>
      <c r="B794" s="188"/>
      <c r="C794" s="188"/>
      <c r="D794" s="188"/>
      <c r="E794" s="188"/>
      <c r="F794" s="188"/>
      <c r="G794" s="185"/>
      <c r="H794" s="185"/>
      <c r="I794" s="185"/>
      <c r="J794" s="185"/>
      <c r="K794" s="185"/>
      <c r="L794" s="185"/>
      <c r="M794" s="185"/>
      <c r="N794" s="185"/>
      <c r="O794" s="185"/>
      <c r="P794" s="185"/>
      <c r="Q794" s="185"/>
      <c r="R794" s="185"/>
      <c r="S794" s="185"/>
      <c r="T794" s="185"/>
      <c r="U794" s="185"/>
      <c r="V794" s="185"/>
      <c r="W794" s="185"/>
      <c r="X794" s="185"/>
      <c r="Y794" s="185"/>
      <c r="Z794" s="185"/>
    </row>
    <row r="795" spans="1:26" ht="16.5" thickBot="1">
      <c r="A795" s="188"/>
      <c r="B795" s="188"/>
      <c r="C795" s="188"/>
      <c r="D795" s="188"/>
      <c r="E795" s="188"/>
      <c r="F795" s="188"/>
      <c r="G795" s="185"/>
      <c r="H795" s="185"/>
      <c r="I795" s="185"/>
      <c r="J795" s="185"/>
      <c r="K795" s="185"/>
      <c r="L795" s="185"/>
      <c r="M795" s="185"/>
      <c r="N795" s="185"/>
      <c r="O795" s="185"/>
      <c r="P795" s="185"/>
      <c r="Q795" s="185"/>
      <c r="R795" s="185"/>
      <c r="S795" s="185"/>
      <c r="T795" s="185"/>
      <c r="U795" s="185"/>
      <c r="V795" s="185"/>
      <c r="W795" s="185"/>
      <c r="X795" s="185"/>
      <c r="Y795" s="185"/>
      <c r="Z795" s="185"/>
    </row>
    <row r="796" spans="1:26" ht="16.5" thickBot="1">
      <c r="A796" s="188"/>
      <c r="B796" s="188"/>
      <c r="C796" s="188"/>
      <c r="D796" s="188"/>
      <c r="E796" s="188"/>
      <c r="F796" s="188"/>
      <c r="G796" s="185"/>
      <c r="H796" s="185"/>
      <c r="I796" s="185"/>
      <c r="J796" s="185"/>
      <c r="K796" s="185"/>
      <c r="L796" s="185"/>
      <c r="M796" s="185"/>
      <c r="N796" s="185"/>
      <c r="O796" s="185"/>
      <c r="P796" s="185"/>
      <c r="Q796" s="185"/>
      <c r="R796" s="185"/>
      <c r="S796" s="185"/>
      <c r="T796" s="185"/>
      <c r="U796" s="185"/>
      <c r="V796" s="185"/>
      <c r="W796" s="185"/>
      <c r="X796" s="185"/>
      <c r="Y796" s="185"/>
      <c r="Z796" s="185"/>
    </row>
    <row r="797" spans="1:26" ht="16.5" thickBot="1">
      <c r="A797" s="188"/>
      <c r="B797" s="188"/>
      <c r="C797" s="188"/>
      <c r="D797" s="188"/>
      <c r="E797" s="188"/>
      <c r="F797" s="188"/>
      <c r="G797" s="185"/>
      <c r="H797" s="185"/>
      <c r="I797" s="185"/>
      <c r="J797" s="185"/>
      <c r="K797" s="185"/>
      <c r="L797" s="185"/>
      <c r="M797" s="185"/>
      <c r="N797" s="185"/>
      <c r="O797" s="185"/>
      <c r="P797" s="185"/>
      <c r="Q797" s="185"/>
      <c r="R797" s="185"/>
      <c r="S797" s="185"/>
      <c r="T797" s="185"/>
      <c r="U797" s="185"/>
      <c r="V797" s="185"/>
      <c r="W797" s="185"/>
      <c r="X797" s="185"/>
      <c r="Y797" s="185"/>
      <c r="Z797" s="185"/>
    </row>
    <row r="798" spans="1:26" ht="16.5" thickBot="1">
      <c r="A798" s="188"/>
      <c r="B798" s="188"/>
      <c r="C798" s="188"/>
      <c r="D798" s="188"/>
      <c r="E798" s="188"/>
      <c r="F798" s="188"/>
      <c r="G798" s="185"/>
      <c r="H798" s="185"/>
      <c r="I798" s="185"/>
      <c r="J798" s="185"/>
      <c r="K798" s="185"/>
      <c r="L798" s="185"/>
      <c r="M798" s="185"/>
      <c r="N798" s="185"/>
      <c r="O798" s="185"/>
      <c r="P798" s="185"/>
      <c r="Q798" s="185"/>
      <c r="R798" s="185"/>
      <c r="S798" s="185"/>
      <c r="T798" s="185"/>
      <c r="U798" s="185"/>
      <c r="V798" s="185"/>
      <c r="W798" s="185"/>
      <c r="X798" s="185"/>
      <c r="Y798" s="185"/>
      <c r="Z798" s="185"/>
    </row>
    <row r="799" spans="1:26" ht="16.5" thickBot="1">
      <c r="A799" s="188"/>
      <c r="B799" s="188"/>
      <c r="C799" s="188"/>
      <c r="D799" s="188"/>
      <c r="E799" s="188"/>
      <c r="F799" s="188"/>
      <c r="G799" s="185"/>
      <c r="H799" s="185"/>
      <c r="I799" s="185"/>
      <c r="J799" s="185"/>
      <c r="K799" s="185"/>
      <c r="L799" s="185"/>
      <c r="M799" s="185"/>
      <c r="N799" s="185"/>
      <c r="O799" s="185"/>
      <c r="P799" s="185"/>
      <c r="Q799" s="185"/>
      <c r="R799" s="185"/>
      <c r="S799" s="185"/>
      <c r="T799" s="185"/>
      <c r="U799" s="185"/>
      <c r="V799" s="185"/>
      <c r="W799" s="185"/>
      <c r="X799" s="185"/>
      <c r="Y799" s="185"/>
      <c r="Z799" s="185"/>
    </row>
    <row r="800" spans="1:26" ht="16.5" thickBot="1">
      <c r="A800" s="188"/>
      <c r="B800" s="188"/>
      <c r="C800" s="188"/>
      <c r="D800" s="188"/>
      <c r="E800" s="188"/>
      <c r="F800" s="188"/>
      <c r="G800" s="185"/>
      <c r="H800" s="185"/>
      <c r="I800" s="185"/>
      <c r="J800" s="185"/>
      <c r="K800" s="185"/>
      <c r="L800" s="185"/>
      <c r="M800" s="185"/>
      <c r="N800" s="185"/>
      <c r="O800" s="185"/>
      <c r="P800" s="185"/>
      <c r="Q800" s="185"/>
      <c r="R800" s="185"/>
      <c r="S800" s="185"/>
      <c r="T800" s="185"/>
      <c r="U800" s="185"/>
      <c r="V800" s="185"/>
      <c r="W800" s="185"/>
      <c r="X800" s="185"/>
      <c r="Y800" s="185"/>
      <c r="Z800" s="185"/>
    </row>
    <row r="801" spans="1:26" ht="16.5" thickBot="1">
      <c r="A801" s="188"/>
      <c r="B801" s="188"/>
      <c r="C801" s="188"/>
      <c r="D801" s="188"/>
      <c r="E801" s="188"/>
      <c r="F801" s="188"/>
      <c r="G801" s="185"/>
      <c r="H801" s="185"/>
      <c r="I801" s="185"/>
      <c r="J801" s="185"/>
      <c r="K801" s="185"/>
      <c r="L801" s="185"/>
      <c r="M801" s="185"/>
      <c r="N801" s="185"/>
      <c r="O801" s="185"/>
      <c r="P801" s="185"/>
      <c r="Q801" s="185"/>
      <c r="R801" s="185"/>
      <c r="S801" s="185"/>
      <c r="T801" s="185"/>
      <c r="U801" s="185"/>
      <c r="V801" s="185"/>
      <c r="W801" s="185"/>
      <c r="X801" s="185"/>
      <c r="Y801" s="185"/>
      <c r="Z801" s="185"/>
    </row>
    <row r="802" spans="1:26" ht="16.5" thickBot="1">
      <c r="A802" s="188"/>
      <c r="B802" s="188"/>
      <c r="C802" s="188"/>
      <c r="D802" s="188"/>
      <c r="E802" s="188"/>
      <c r="F802" s="188"/>
      <c r="G802" s="185"/>
      <c r="H802" s="185"/>
      <c r="I802" s="185"/>
      <c r="J802" s="185"/>
      <c r="K802" s="185"/>
      <c r="L802" s="185"/>
      <c r="M802" s="185"/>
      <c r="N802" s="185"/>
      <c r="O802" s="185"/>
      <c r="P802" s="185"/>
      <c r="Q802" s="185"/>
      <c r="R802" s="185"/>
      <c r="S802" s="185"/>
      <c r="T802" s="185"/>
      <c r="U802" s="185"/>
      <c r="V802" s="185"/>
      <c r="W802" s="185"/>
      <c r="X802" s="185"/>
      <c r="Y802" s="185"/>
      <c r="Z802" s="185"/>
    </row>
    <row r="803" spans="1:26" ht="16.5" thickBot="1">
      <c r="A803" s="188"/>
      <c r="B803" s="188"/>
      <c r="C803" s="188"/>
      <c r="D803" s="188"/>
      <c r="E803" s="188"/>
      <c r="F803" s="188"/>
      <c r="G803" s="185"/>
      <c r="H803" s="185"/>
      <c r="I803" s="185"/>
      <c r="J803" s="185"/>
      <c r="K803" s="185"/>
      <c r="L803" s="185"/>
      <c r="M803" s="185"/>
      <c r="N803" s="185"/>
      <c r="O803" s="185"/>
      <c r="P803" s="185"/>
      <c r="Q803" s="185"/>
      <c r="R803" s="185"/>
      <c r="S803" s="185"/>
      <c r="T803" s="185"/>
      <c r="U803" s="185"/>
      <c r="V803" s="185"/>
      <c r="W803" s="185"/>
      <c r="X803" s="185"/>
      <c r="Y803" s="185"/>
      <c r="Z803" s="185"/>
    </row>
    <row r="804" spans="1:26" ht="16.5" thickBot="1">
      <c r="A804" s="188"/>
      <c r="B804" s="188"/>
      <c r="C804" s="188"/>
      <c r="D804" s="188"/>
      <c r="E804" s="188"/>
      <c r="F804" s="188"/>
      <c r="G804" s="185"/>
      <c r="H804" s="185"/>
      <c r="I804" s="185"/>
      <c r="J804" s="185"/>
      <c r="K804" s="185"/>
      <c r="L804" s="185"/>
      <c r="M804" s="185"/>
      <c r="N804" s="185"/>
      <c r="O804" s="185"/>
      <c r="P804" s="185"/>
      <c r="Q804" s="185"/>
      <c r="R804" s="185"/>
      <c r="S804" s="185"/>
      <c r="T804" s="185"/>
      <c r="U804" s="185"/>
      <c r="V804" s="185"/>
      <c r="W804" s="185"/>
      <c r="X804" s="185"/>
      <c r="Y804" s="185"/>
      <c r="Z804" s="185"/>
    </row>
    <row r="805" spans="1:26" ht="16.5" thickBot="1">
      <c r="A805" s="188"/>
      <c r="B805" s="188"/>
      <c r="C805" s="188"/>
      <c r="D805" s="188"/>
      <c r="E805" s="188"/>
      <c r="F805" s="188"/>
      <c r="G805" s="185"/>
      <c r="H805" s="185"/>
      <c r="I805" s="185"/>
      <c r="J805" s="185"/>
      <c r="K805" s="185"/>
      <c r="L805" s="185"/>
      <c r="M805" s="185"/>
      <c r="N805" s="185"/>
      <c r="O805" s="185"/>
      <c r="P805" s="185"/>
      <c r="Q805" s="185"/>
      <c r="R805" s="185"/>
      <c r="S805" s="185"/>
      <c r="T805" s="185"/>
      <c r="U805" s="185"/>
      <c r="V805" s="185"/>
      <c r="W805" s="185"/>
      <c r="X805" s="185"/>
      <c r="Y805" s="185"/>
      <c r="Z805" s="185"/>
    </row>
    <row r="806" spans="1:26" ht="16.5" thickBot="1">
      <c r="A806" s="188"/>
      <c r="B806" s="188"/>
      <c r="C806" s="188"/>
      <c r="D806" s="188"/>
      <c r="E806" s="188"/>
      <c r="F806" s="188"/>
      <c r="G806" s="185"/>
      <c r="H806" s="185"/>
      <c r="I806" s="185"/>
      <c r="J806" s="185"/>
      <c r="K806" s="185"/>
      <c r="L806" s="185"/>
      <c r="M806" s="185"/>
      <c r="N806" s="185"/>
      <c r="O806" s="185"/>
      <c r="P806" s="185"/>
      <c r="Q806" s="185"/>
      <c r="R806" s="185"/>
      <c r="S806" s="185"/>
      <c r="T806" s="185"/>
      <c r="U806" s="185"/>
      <c r="V806" s="185"/>
      <c r="W806" s="185"/>
      <c r="X806" s="185"/>
      <c r="Y806" s="185"/>
      <c r="Z806" s="185"/>
    </row>
    <row r="807" spans="1:26" ht="16.5" thickBot="1">
      <c r="A807" s="188"/>
      <c r="B807" s="188"/>
      <c r="C807" s="188"/>
      <c r="D807" s="188"/>
      <c r="E807" s="188"/>
      <c r="F807" s="188"/>
      <c r="G807" s="185"/>
      <c r="H807" s="185"/>
      <c r="I807" s="185"/>
      <c r="J807" s="185"/>
      <c r="K807" s="185"/>
      <c r="L807" s="185"/>
      <c r="M807" s="185"/>
      <c r="N807" s="185"/>
      <c r="O807" s="185"/>
      <c r="P807" s="185"/>
      <c r="Q807" s="185"/>
      <c r="R807" s="185"/>
      <c r="S807" s="185"/>
      <c r="T807" s="185"/>
      <c r="U807" s="185"/>
      <c r="V807" s="185"/>
      <c r="W807" s="185"/>
      <c r="X807" s="185"/>
      <c r="Y807" s="185"/>
      <c r="Z807" s="185"/>
    </row>
    <row r="808" spans="1:26" ht="16.5" thickBot="1">
      <c r="A808" s="188"/>
      <c r="B808" s="188"/>
      <c r="C808" s="188"/>
      <c r="D808" s="188"/>
      <c r="E808" s="188"/>
      <c r="F808" s="188"/>
      <c r="G808" s="185"/>
      <c r="H808" s="185"/>
      <c r="I808" s="185"/>
      <c r="J808" s="185"/>
      <c r="K808" s="185"/>
      <c r="L808" s="185"/>
      <c r="M808" s="185"/>
      <c r="N808" s="185"/>
      <c r="O808" s="185"/>
      <c r="P808" s="185"/>
      <c r="Q808" s="185"/>
      <c r="R808" s="185"/>
      <c r="S808" s="185"/>
      <c r="T808" s="185"/>
      <c r="U808" s="185"/>
      <c r="V808" s="185"/>
      <c r="W808" s="185"/>
      <c r="X808" s="185"/>
      <c r="Y808" s="185"/>
      <c r="Z808" s="185"/>
    </row>
    <row r="809" spans="1:26" ht="16.5" thickBot="1">
      <c r="A809" s="188"/>
      <c r="B809" s="188"/>
      <c r="C809" s="188"/>
      <c r="D809" s="188"/>
      <c r="E809" s="188"/>
      <c r="F809" s="188"/>
      <c r="G809" s="185"/>
      <c r="H809" s="185"/>
      <c r="I809" s="185"/>
      <c r="J809" s="185"/>
      <c r="K809" s="185"/>
      <c r="L809" s="185"/>
      <c r="M809" s="185"/>
      <c r="N809" s="185"/>
      <c r="O809" s="185"/>
      <c r="P809" s="185"/>
      <c r="Q809" s="185"/>
      <c r="R809" s="185"/>
      <c r="S809" s="185"/>
      <c r="T809" s="185"/>
      <c r="U809" s="185"/>
      <c r="V809" s="185"/>
      <c r="W809" s="185"/>
      <c r="X809" s="185"/>
      <c r="Y809" s="185"/>
      <c r="Z809" s="185"/>
    </row>
    <row r="810" spans="1:26" ht="16.5" thickBot="1">
      <c r="A810" s="188"/>
      <c r="B810" s="188"/>
      <c r="C810" s="188"/>
      <c r="D810" s="188"/>
      <c r="E810" s="188"/>
      <c r="F810" s="188"/>
      <c r="G810" s="185"/>
      <c r="H810" s="185"/>
      <c r="I810" s="185"/>
      <c r="J810" s="185"/>
      <c r="K810" s="185"/>
      <c r="L810" s="185"/>
      <c r="M810" s="185"/>
      <c r="N810" s="185"/>
      <c r="O810" s="185"/>
      <c r="P810" s="185"/>
      <c r="Q810" s="185"/>
      <c r="R810" s="185"/>
      <c r="S810" s="185"/>
      <c r="T810" s="185"/>
      <c r="U810" s="185"/>
      <c r="V810" s="185"/>
      <c r="W810" s="185"/>
      <c r="X810" s="185"/>
      <c r="Y810" s="185"/>
      <c r="Z810" s="185"/>
    </row>
    <row r="811" spans="1:26" ht="16.5" thickBot="1">
      <c r="A811" s="188"/>
      <c r="B811" s="188"/>
      <c r="C811" s="188"/>
      <c r="D811" s="188"/>
      <c r="E811" s="188"/>
      <c r="F811" s="188"/>
      <c r="G811" s="185"/>
      <c r="H811" s="185"/>
      <c r="I811" s="185"/>
      <c r="J811" s="185"/>
      <c r="K811" s="185"/>
      <c r="L811" s="185"/>
      <c r="M811" s="185"/>
      <c r="N811" s="185"/>
      <c r="O811" s="185"/>
      <c r="P811" s="185"/>
      <c r="Q811" s="185"/>
      <c r="R811" s="185"/>
      <c r="S811" s="185"/>
      <c r="T811" s="185"/>
      <c r="U811" s="185"/>
      <c r="V811" s="185"/>
      <c r="W811" s="185"/>
      <c r="X811" s="185"/>
      <c r="Y811" s="185"/>
      <c r="Z811" s="185"/>
    </row>
    <row r="812" spans="1:26" ht="16.5" thickBot="1">
      <c r="A812" s="188"/>
      <c r="B812" s="188"/>
      <c r="C812" s="188"/>
      <c r="D812" s="188"/>
      <c r="E812" s="188"/>
      <c r="F812" s="188"/>
      <c r="G812" s="185"/>
      <c r="H812" s="185"/>
      <c r="I812" s="185"/>
      <c r="J812" s="185"/>
      <c r="K812" s="185"/>
      <c r="L812" s="185"/>
      <c r="M812" s="185"/>
      <c r="N812" s="185"/>
      <c r="O812" s="185"/>
      <c r="P812" s="185"/>
      <c r="Q812" s="185"/>
      <c r="R812" s="185"/>
      <c r="S812" s="185"/>
      <c r="T812" s="185"/>
      <c r="U812" s="185"/>
      <c r="V812" s="185"/>
      <c r="W812" s="185"/>
      <c r="X812" s="185"/>
      <c r="Y812" s="185"/>
      <c r="Z812" s="185"/>
    </row>
    <row r="813" spans="1:26" ht="16.5" thickBot="1">
      <c r="A813" s="188"/>
      <c r="B813" s="188"/>
      <c r="C813" s="188"/>
      <c r="D813" s="188"/>
      <c r="E813" s="188"/>
      <c r="F813" s="188"/>
      <c r="G813" s="185"/>
      <c r="H813" s="185"/>
      <c r="I813" s="185"/>
      <c r="J813" s="185"/>
      <c r="K813" s="185"/>
      <c r="L813" s="185"/>
      <c r="M813" s="185"/>
      <c r="N813" s="185"/>
      <c r="O813" s="185"/>
      <c r="P813" s="185"/>
      <c r="Q813" s="185"/>
      <c r="R813" s="185"/>
      <c r="S813" s="185"/>
      <c r="T813" s="185"/>
      <c r="U813" s="185"/>
      <c r="V813" s="185"/>
      <c r="W813" s="185"/>
      <c r="X813" s="185"/>
      <c r="Y813" s="185"/>
      <c r="Z813" s="185"/>
    </row>
    <row r="814" spans="1:26" ht="16.5" thickBot="1">
      <c r="A814" s="188"/>
      <c r="B814" s="188"/>
      <c r="C814" s="188"/>
      <c r="D814" s="188"/>
      <c r="E814" s="188"/>
      <c r="F814" s="188"/>
      <c r="G814" s="185"/>
      <c r="H814" s="185"/>
      <c r="I814" s="185"/>
      <c r="J814" s="185"/>
      <c r="K814" s="185"/>
      <c r="L814" s="185"/>
      <c r="M814" s="185"/>
      <c r="N814" s="185"/>
      <c r="O814" s="185"/>
      <c r="P814" s="185"/>
      <c r="Q814" s="185"/>
      <c r="R814" s="185"/>
      <c r="S814" s="185"/>
      <c r="T814" s="185"/>
      <c r="U814" s="185"/>
      <c r="V814" s="185"/>
      <c r="W814" s="185"/>
      <c r="X814" s="185"/>
      <c r="Y814" s="185"/>
      <c r="Z814" s="185"/>
    </row>
    <row r="815" spans="1:26" ht="16.5" thickBot="1">
      <c r="A815" s="188"/>
      <c r="B815" s="188"/>
      <c r="C815" s="188"/>
      <c r="D815" s="188"/>
      <c r="E815" s="188"/>
      <c r="F815" s="188"/>
      <c r="G815" s="185"/>
      <c r="H815" s="185"/>
      <c r="I815" s="185"/>
      <c r="J815" s="185"/>
      <c r="K815" s="185"/>
      <c r="L815" s="185"/>
      <c r="M815" s="185"/>
      <c r="N815" s="185"/>
      <c r="O815" s="185"/>
      <c r="P815" s="185"/>
      <c r="Q815" s="185"/>
      <c r="R815" s="185"/>
      <c r="S815" s="185"/>
      <c r="T815" s="185"/>
      <c r="U815" s="185"/>
      <c r="V815" s="185"/>
      <c r="W815" s="185"/>
      <c r="X815" s="185"/>
      <c r="Y815" s="185"/>
      <c r="Z815" s="185"/>
    </row>
    <row r="816" spans="1:26" ht="16.5" thickBot="1">
      <c r="A816" s="188"/>
      <c r="B816" s="188"/>
      <c r="C816" s="188"/>
      <c r="D816" s="188"/>
      <c r="E816" s="188"/>
      <c r="F816" s="188"/>
      <c r="G816" s="185"/>
      <c r="H816" s="185"/>
      <c r="I816" s="185"/>
      <c r="J816" s="185"/>
      <c r="K816" s="185"/>
      <c r="L816" s="185"/>
      <c r="M816" s="185"/>
      <c r="N816" s="185"/>
      <c r="O816" s="185"/>
      <c r="P816" s="185"/>
      <c r="Q816" s="185"/>
      <c r="R816" s="185"/>
      <c r="S816" s="185"/>
      <c r="T816" s="185"/>
      <c r="U816" s="185"/>
      <c r="V816" s="185"/>
      <c r="W816" s="185"/>
      <c r="X816" s="185"/>
      <c r="Y816" s="185"/>
      <c r="Z816" s="185"/>
    </row>
    <row r="817" spans="1:26" ht="16.5" thickBot="1">
      <c r="A817" s="188"/>
      <c r="B817" s="188"/>
      <c r="C817" s="188"/>
      <c r="D817" s="188"/>
      <c r="E817" s="188"/>
      <c r="F817" s="188"/>
      <c r="G817" s="185"/>
      <c r="H817" s="185"/>
      <c r="I817" s="185"/>
      <c r="J817" s="185"/>
      <c r="K817" s="185"/>
      <c r="L817" s="185"/>
      <c r="M817" s="185"/>
      <c r="N817" s="185"/>
      <c r="O817" s="185"/>
      <c r="P817" s="185"/>
      <c r="Q817" s="185"/>
      <c r="R817" s="185"/>
      <c r="S817" s="185"/>
      <c r="T817" s="185"/>
      <c r="U817" s="185"/>
      <c r="V817" s="185"/>
      <c r="W817" s="185"/>
      <c r="X817" s="185"/>
      <c r="Y817" s="185"/>
      <c r="Z817" s="185"/>
    </row>
    <row r="818" spans="1:26" ht="16.5" thickBot="1">
      <c r="A818" s="188"/>
      <c r="B818" s="188"/>
      <c r="C818" s="188"/>
      <c r="D818" s="188"/>
      <c r="E818" s="188"/>
      <c r="F818" s="188"/>
      <c r="G818" s="185"/>
      <c r="H818" s="185"/>
      <c r="I818" s="185"/>
      <c r="J818" s="185"/>
      <c r="K818" s="185"/>
      <c r="L818" s="185"/>
      <c r="M818" s="185"/>
      <c r="N818" s="185"/>
      <c r="O818" s="185"/>
      <c r="P818" s="185"/>
      <c r="Q818" s="185"/>
      <c r="R818" s="185"/>
      <c r="S818" s="185"/>
      <c r="T818" s="185"/>
      <c r="U818" s="185"/>
      <c r="V818" s="185"/>
      <c r="W818" s="185"/>
      <c r="X818" s="185"/>
      <c r="Y818" s="185"/>
      <c r="Z818" s="185"/>
    </row>
    <row r="819" spans="1:26" ht="16.5" thickBot="1">
      <c r="A819" s="188"/>
      <c r="B819" s="188"/>
      <c r="C819" s="188"/>
      <c r="D819" s="188"/>
      <c r="E819" s="188"/>
      <c r="F819" s="188"/>
      <c r="G819" s="185"/>
      <c r="H819" s="185"/>
      <c r="I819" s="185"/>
      <c r="J819" s="185"/>
      <c r="K819" s="185"/>
      <c r="L819" s="185"/>
      <c r="M819" s="185"/>
      <c r="N819" s="185"/>
      <c r="O819" s="185"/>
      <c r="P819" s="185"/>
      <c r="Q819" s="185"/>
      <c r="R819" s="185"/>
      <c r="S819" s="185"/>
      <c r="T819" s="185"/>
      <c r="U819" s="185"/>
      <c r="V819" s="185"/>
      <c r="W819" s="185"/>
      <c r="X819" s="185"/>
      <c r="Y819" s="185"/>
      <c r="Z819" s="185"/>
    </row>
    <row r="820" spans="1:26" ht="16.5" thickBot="1">
      <c r="A820" s="188"/>
      <c r="B820" s="188"/>
      <c r="C820" s="188"/>
      <c r="D820" s="188"/>
      <c r="E820" s="188"/>
      <c r="F820" s="188"/>
      <c r="G820" s="185"/>
      <c r="H820" s="185"/>
      <c r="I820" s="185"/>
      <c r="J820" s="185"/>
      <c r="K820" s="185"/>
      <c r="L820" s="185"/>
      <c r="M820" s="185"/>
      <c r="N820" s="185"/>
      <c r="O820" s="185"/>
      <c r="P820" s="185"/>
      <c r="Q820" s="185"/>
      <c r="R820" s="185"/>
      <c r="S820" s="185"/>
      <c r="T820" s="185"/>
      <c r="U820" s="185"/>
      <c r="V820" s="185"/>
      <c r="W820" s="185"/>
      <c r="X820" s="185"/>
      <c r="Y820" s="185"/>
      <c r="Z820" s="185"/>
    </row>
    <row r="821" spans="1:26" ht="16.5" thickBot="1">
      <c r="A821" s="188"/>
      <c r="B821" s="188"/>
      <c r="C821" s="188"/>
      <c r="D821" s="188"/>
      <c r="E821" s="188"/>
      <c r="F821" s="188"/>
      <c r="G821" s="185"/>
      <c r="H821" s="185"/>
      <c r="I821" s="185"/>
      <c r="J821" s="185"/>
      <c r="K821" s="185"/>
      <c r="L821" s="185"/>
      <c r="M821" s="185"/>
      <c r="N821" s="185"/>
      <c r="O821" s="185"/>
      <c r="P821" s="185"/>
      <c r="Q821" s="185"/>
      <c r="R821" s="185"/>
      <c r="S821" s="185"/>
      <c r="T821" s="185"/>
      <c r="U821" s="185"/>
      <c r="V821" s="185"/>
      <c r="W821" s="185"/>
      <c r="X821" s="185"/>
      <c r="Y821" s="185"/>
      <c r="Z821" s="185"/>
    </row>
    <row r="822" spans="1:26" ht="16.5" thickBot="1">
      <c r="A822" s="188"/>
      <c r="B822" s="188"/>
      <c r="C822" s="188"/>
      <c r="D822" s="188"/>
      <c r="E822" s="188"/>
      <c r="F822" s="188"/>
      <c r="G822" s="185"/>
      <c r="H822" s="185"/>
      <c r="I822" s="185"/>
      <c r="J822" s="185"/>
      <c r="K822" s="185"/>
      <c r="L822" s="185"/>
      <c r="M822" s="185"/>
      <c r="N822" s="185"/>
      <c r="O822" s="185"/>
      <c r="P822" s="185"/>
      <c r="Q822" s="185"/>
      <c r="R822" s="185"/>
      <c r="S822" s="185"/>
      <c r="T822" s="185"/>
      <c r="U822" s="185"/>
      <c r="V822" s="185"/>
      <c r="W822" s="185"/>
      <c r="X822" s="185"/>
      <c r="Y822" s="185"/>
      <c r="Z822" s="185"/>
    </row>
    <row r="823" spans="1:26" ht="16.5" thickBot="1">
      <c r="A823" s="188"/>
      <c r="B823" s="188"/>
      <c r="C823" s="188"/>
      <c r="D823" s="188"/>
      <c r="E823" s="188"/>
      <c r="F823" s="188"/>
      <c r="G823" s="185"/>
      <c r="H823" s="185"/>
      <c r="I823" s="185"/>
      <c r="J823" s="185"/>
      <c r="K823" s="185"/>
      <c r="L823" s="185"/>
      <c r="M823" s="185"/>
      <c r="N823" s="185"/>
      <c r="O823" s="185"/>
      <c r="P823" s="185"/>
      <c r="Q823" s="185"/>
      <c r="R823" s="185"/>
      <c r="S823" s="185"/>
      <c r="T823" s="185"/>
      <c r="U823" s="185"/>
      <c r="V823" s="185"/>
      <c r="W823" s="185"/>
      <c r="X823" s="185"/>
      <c r="Y823" s="185"/>
      <c r="Z823" s="185"/>
    </row>
    <row r="824" spans="1:26" ht="16.5" thickBot="1">
      <c r="A824" s="188"/>
      <c r="B824" s="188"/>
      <c r="C824" s="188"/>
      <c r="D824" s="188"/>
      <c r="E824" s="188"/>
      <c r="F824" s="188"/>
      <c r="G824" s="185"/>
      <c r="H824" s="185"/>
      <c r="I824" s="185"/>
      <c r="J824" s="185"/>
      <c r="K824" s="185"/>
      <c r="L824" s="185"/>
      <c r="M824" s="185"/>
      <c r="N824" s="185"/>
      <c r="O824" s="185"/>
      <c r="P824" s="185"/>
      <c r="Q824" s="185"/>
      <c r="R824" s="185"/>
      <c r="S824" s="185"/>
      <c r="T824" s="185"/>
      <c r="U824" s="185"/>
      <c r="V824" s="185"/>
      <c r="W824" s="185"/>
      <c r="X824" s="185"/>
      <c r="Y824" s="185"/>
      <c r="Z824" s="185"/>
    </row>
    <row r="825" spans="1:26" ht="16.5" thickBot="1">
      <c r="A825" s="188"/>
      <c r="B825" s="188"/>
      <c r="C825" s="188"/>
      <c r="D825" s="188"/>
      <c r="E825" s="188"/>
      <c r="F825" s="188"/>
      <c r="G825" s="185"/>
      <c r="H825" s="185"/>
      <c r="I825" s="185"/>
      <c r="J825" s="185"/>
      <c r="K825" s="185"/>
      <c r="L825" s="185"/>
      <c r="M825" s="185"/>
      <c r="N825" s="185"/>
      <c r="O825" s="185"/>
      <c r="P825" s="185"/>
      <c r="Q825" s="185"/>
      <c r="R825" s="185"/>
      <c r="S825" s="185"/>
      <c r="T825" s="185"/>
      <c r="U825" s="185"/>
      <c r="V825" s="185"/>
      <c r="W825" s="185"/>
      <c r="X825" s="185"/>
      <c r="Y825" s="185"/>
      <c r="Z825" s="185"/>
    </row>
    <row r="826" spans="1:26" ht="16.5" thickBot="1">
      <c r="A826" s="188"/>
      <c r="B826" s="188"/>
      <c r="C826" s="188"/>
      <c r="D826" s="188"/>
      <c r="E826" s="188"/>
      <c r="F826" s="188"/>
      <c r="G826" s="185"/>
      <c r="H826" s="185"/>
      <c r="I826" s="185"/>
      <c r="J826" s="185"/>
      <c r="K826" s="185"/>
      <c r="L826" s="185"/>
      <c r="M826" s="185"/>
      <c r="N826" s="185"/>
      <c r="O826" s="185"/>
      <c r="P826" s="185"/>
      <c r="Q826" s="185"/>
      <c r="R826" s="185"/>
      <c r="S826" s="185"/>
      <c r="T826" s="185"/>
      <c r="U826" s="185"/>
      <c r="V826" s="185"/>
      <c r="W826" s="185"/>
      <c r="X826" s="185"/>
      <c r="Y826" s="185"/>
      <c r="Z826" s="185"/>
    </row>
    <row r="827" spans="1:26" ht="16.5" thickBot="1">
      <c r="A827" s="188"/>
      <c r="B827" s="188"/>
      <c r="C827" s="188"/>
      <c r="D827" s="188"/>
      <c r="E827" s="188"/>
      <c r="F827" s="188"/>
      <c r="G827" s="185"/>
      <c r="H827" s="185"/>
      <c r="I827" s="185"/>
      <c r="J827" s="185"/>
      <c r="K827" s="185"/>
      <c r="L827" s="185"/>
      <c r="M827" s="185"/>
      <c r="N827" s="185"/>
      <c r="O827" s="185"/>
      <c r="P827" s="185"/>
      <c r="Q827" s="185"/>
      <c r="R827" s="185"/>
      <c r="S827" s="185"/>
      <c r="T827" s="185"/>
      <c r="U827" s="185"/>
      <c r="V827" s="185"/>
      <c r="W827" s="185"/>
      <c r="X827" s="185"/>
      <c r="Y827" s="185"/>
      <c r="Z827" s="185"/>
    </row>
    <row r="828" spans="1:26" ht="16.5" thickBot="1">
      <c r="A828" s="188"/>
      <c r="B828" s="188"/>
      <c r="C828" s="188"/>
      <c r="D828" s="188"/>
      <c r="E828" s="188"/>
      <c r="F828" s="188"/>
      <c r="G828" s="185"/>
      <c r="H828" s="185"/>
      <c r="I828" s="185"/>
      <c r="J828" s="185"/>
      <c r="K828" s="185"/>
      <c r="L828" s="185"/>
      <c r="M828" s="185"/>
      <c r="N828" s="185"/>
      <c r="O828" s="185"/>
      <c r="P828" s="185"/>
      <c r="Q828" s="185"/>
      <c r="R828" s="185"/>
      <c r="S828" s="185"/>
      <c r="T828" s="185"/>
      <c r="U828" s="185"/>
      <c r="V828" s="185"/>
      <c r="W828" s="185"/>
      <c r="X828" s="185"/>
      <c r="Y828" s="185"/>
      <c r="Z828" s="185"/>
    </row>
    <row r="829" spans="1:26" ht="16.5" thickBot="1">
      <c r="A829" s="188"/>
      <c r="B829" s="188"/>
      <c r="C829" s="188"/>
      <c r="D829" s="188"/>
      <c r="E829" s="188"/>
      <c r="F829" s="188"/>
      <c r="G829" s="185"/>
      <c r="H829" s="185"/>
      <c r="I829" s="185"/>
      <c r="J829" s="185"/>
      <c r="K829" s="185"/>
      <c r="L829" s="185"/>
      <c r="M829" s="185"/>
      <c r="N829" s="185"/>
      <c r="O829" s="185"/>
      <c r="P829" s="185"/>
      <c r="Q829" s="185"/>
      <c r="R829" s="185"/>
      <c r="S829" s="185"/>
      <c r="T829" s="185"/>
      <c r="U829" s="185"/>
      <c r="V829" s="185"/>
      <c r="W829" s="185"/>
      <c r="X829" s="185"/>
      <c r="Y829" s="185"/>
      <c r="Z829" s="185"/>
    </row>
    <row r="830" spans="1:26" ht="16.5" thickBot="1">
      <c r="A830" s="188"/>
      <c r="B830" s="188"/>
      <c r="C830" s="188"/>
      <c r="D830" s="188"/>
      <c r="E830" s="188"/>
      <c r="F830" s="188"/>
      <c r="G830" s="185"/>
      <c r="H830" s="185"/>
      <c r="I830" s="185"/>
      <c r="J830" s="185"/>
      <c r="K830" s="185"/>
      <c r="L830" s="185"/>
      <c r="M830" s="185"/>
      <c r="N830" s="185"/>
      <c r="O830" s="185"/>
      <c r="P830" s="185"/>
      <c r="Q830" s="185"/>
      <c r="R830" s="185"/>
      <c r="S830" s="185"/>
      <c r="T830" s="185"/>
      <c r="U830" s="185"/>
      <c r="V830" s="185"/>
      <c r="W830" s="185"/>
      <c r="X830" s="185"/>
      <c r="Y830" s="185"/>
      <c r="Z830" s="185"/>
    </row>
    <row r="831" spans="1:26" ht="16.5" thickBot="1">
      <c r="A831" s="188"/>
      <c r="B831" s="188"/>
      <c r="C831" s="188"/>
      <c r="D831" s="188"/>
      <c r="E831" s="188"/>
      <c r="F831" s="188"/>
      <c r="G831" s="185"/>
      <c r="H831" s="185"/>
      <c r="I831" s="185"/>
      <c r="J831" s="185"/>
      <c r="K831" s="185"/>
      <c r="L831" s="185"/>
      <c r="M831" s="185"/>
      <c r="N831" s="185"/>
      <c r="O831" s="185"/>
      <c r="P831" s="185"/>
      <c r="Q831" s="185"/>
      <c r="R831" s="185"/>
      <c r="S831" s="185"/>
      <c r="T831" s="185"/>
      <c r="U831" s="185"/>
      <c r="V831" s="185"/>
      <c r="W831" s="185"/>
      <c r="X831" s="185"/>
      <c r="Y831" s="185"/>
      <c r="Z831" s="185"/>
    </row>
    <row r="832" spans="1:26" ht="16.5" thickBot="1">
      <c r="A832" s="188"/>
      <c r="B832" s="188"/>
      <c r="C832" s="188"/>
      <c r="D832" s="188"/>
      <c r="E832" s="188"/>
      <c r="F832" s="188"/>
      <c r="G832" s="185"/>
      <c r="H832" s="185"/>
      <c r="I832" s="185"/>
      <c r="J832" s="185"/>
      <c r="K832" s="185"/>
      <c r="L832" s="185"/>
      <c r="M832" s="185"/>
      <c r="N832" s="185"/>
      <c r="O832" s="185"/>
      <c r="P832" s="185"/>
      <c r="Q832" s="185"/>
      <c r="R832" s="185"/>
      <c r="S832" s="185"/>
      <c r="T832" s="185"/>
      <c r="U832" s="185"/>
      <c r="V832" s="185"/>
      <c r="W832" s="185"/>
      <c r="X832" s="185"/>
      <c r="Y832" s="185"/>
      <c r="Z832" s="185"/>
    </row>
    <row r="833" spans="1:26" ht="16.5" thickBot="1">
      <c r="A833" s="188"/>
      <c r="B833" s="188"/>
      <c r="C833" s="188"/>
      <c r="D833" s="188"/>
      <c r="E833" s="188"/>
      <c r="F833" s="188"/>
      <c r="G833" s="185"/>
      <c r="H833" s="185"/>
      <c r="I833" s="185"/>
      <c r="J833" s="185"/>
      <c r="K833" s="185"/>
      <c r="L833" s="185"/>
      <c r="M833" s="185"/>
      <c r="N833" s="185"/>
      <c r="O833" s="185"/>
      <c r="P833" s="185"/>
      <c r="Q833" s="185"/>
      <c r="R833" s="185"/>
      <c r="S833" s="185"/>
      <c r="T833" s="185"/>
      <c r="U833" s="185"/>
      <c r="V833" s="185"/>
      <c r="W833" s="185"/>
      <c r="X833" s="185"/>
      <c r="Y833" s="185"/>
      <c r="Z833" s="185"/>
    </row>
    <row r="834" spans="1:26" ht="16.5" thickBot="1">
      <c r="A834" s="188"/>
      <c r="B834" s="188"/>
      <c r="C834" s="188"/>
      <c r="D834" s="188"/>
      <c r="E834" s="188"/>
      <c r="F834" s="188"/>
      <c r="G834" s="185"/>
      <c r="H834" s="185"/>
      <c r="I834" s="185"/>
      <c r="J834" s="185"/>
      <c r="K834" s="185"/>
      <c r="L834" s="185"/>
      <c r="M834" s="185"/>
      <c r="N834" s="185"/>
      <c r="O834" s="185"/>
      <c r="P834" s="185"/>
      <c r="Q834" s="185"/>
      <c r="R834" s="185"/>
      <c r="S834" s="185"/>
      <c r="T834" s="185"/>
      <c r="U834" s="185"/>
      <c r="V834" s="185"/>
      <c r="W834" s="185"/>
      <c r="X834" s="185"/>
      <c r="Y834" s="185"/>
      <c r="Z834" s="185"/>
    </row>
    <row r="835" spans="1:26" ht="16.5" thickBot="1">
      <c r="A835" s="188"/>
      <c r="B835" s="188"/>
      <c r="C835" s="188"/>
      <c r="D835" s="188"/>
      <c r="E835" s="188"/>
      <c r="F835" s="188"/>
      <c r="G835" s="185"/>
      <c r="H835" s="185"/>
      <c r="I835" s="185"/>
      <c r="J835" s="185"/>
      <c r="K835" s="185"/>
      <c r="L835" s="185"/>
      <c r="M835" s="185"/>
      <c r="N835" s="185"/>
      <c r="O835" s="185"/>
      <c r="P835" s="185"/>
      <c r="Q835" s="185"/>
      <c r="R835" s="185"/>
      <c r="S835" s="185"/>
      <c r="T835" s="185"/>
      <c r="U835" s="185"/>
      <c r="V835" s="185"/>
      <c r="W835" s="185"/>
      <c r="X835" s="185"/>
      <c r="Y835" s="185"/>
      <c r="Z835" s="185"/>
    </row>
    <row r="836" spans="1:26" ht="16.5" thickBot="1">
      <c r="A836" s="188"/>
      <c r="B836" s="188"/>
      <c r="C836" s="188"/>
      <c r="D836" s="188"/>
      <c r="E836" s="188"/>
      <c r="F836" s="188"/>
      <c r="G836" s="185"/>
      <c r="H836" s="185"/>
      <c r="I836" s="185"/>
      <c r="J836" s="185"/>
      <c r="K836" s="185"/>
      <c r="L836" s="185"/>
      <c r="M836" s="185"/>
      <c r="N836" s="185"/>
      <c r="O836" s="185"/>
      <c r="P836" s="185"/>
      <c r="Q836" s="185"/>
      <c r="R836" s="185"/>
      <c r="S836" s="185"/>
      <c r="T836" s="185"/>
      <c r="U836" s="185"/>
      <c r="V836" s="185"/>
      <c r="W836" s="185"/>
      <c r="X836" s="185"/>
      <c r="Y836" s="185"/>
      <c r="Z836" s="185"/>
    </row>
    <row r="837" spans="1:26" ht="16.5" thickBot="1">
      <c r="A837" s="188"/>
      <c r="B837" s="188"/>
      <c r="C837" s="188"/>
      <c r="D837" s="188"/>
      <c r="E837" s="188"/>
      <c r="F837" s="188"/>
      <c r="G837" s="185"/>
      <c r="H837" s="185"/>
      <c r="I837" s="185"/>
      <c r="J837" s="185"/>
      <c r="K837" s="185"/>
      <c r="L837" s="185"/>
      <c r="M837" s="185"/>
      <c r="N837" s="185"/>
      <c r="O837" s="185"/>
      <c r="P837" s="185"/>
      <c r="Q837" s="185"/>
      <c r="R837" s="185"/>
      <c r="S837" s="185"/>
      <c r="T837" s="185"/>
      <c r="U837" s="185"/>
      <c r="V837" s="185"/>
      <c r="W837" s="185"/>
      <c r="X837" s="185"/>
      <c r="Y837" s="185"/>
      <c r="Z837" s="185"/>
    </row>
    <row r="838" spans="1:26" ht="16.5" thickBot="1">
      <c r="A838" s="188"/>
      <c r="B838" s="188"/>
      <c r="C838" s="188"/>
      <c r="D838" s="188"/>
      <c r="E838" s="188"/>
      <c r="F838" s="188"/>
      <c r="G838" s="185"/>
      <c r="H838" s="185"/>
      <c r="I838" s="185"/>
      <c r="J838" s="185"/>
      <c r="K838" s="185"/>
      <c r="L838" s="185"/>
      <c r="M838" s="185"/>
      <c r="N838" s="185"/>
      <c r="O838" s="185"/>
      <c r="P838" s="185"/>
      <c r="Q838" s="185"/>
      <c r="R838" s="185"/>
      <c r="S838" s="185"/>
      <c r="T838" s="185"/>
      <c r="U838" s="185"/>
      <c r="V838" s="185"/>
      <c r="W838" s="185"/>
      <c r="X838" s="185"/>
      <c r="Y838" s="185"/>
      <c r="Z838" s="185"/>
    </row>
    <row r="839" spans="1:26" ht="16.5" thickBot="1">
      <c r="A839" s="188"/>
      <c r="B839" s="188"/>
      <c r="C839" s="188"/>
      <c r="D839" s="188"/>
      <c r="E839" s="188"/>
      <c r="F839" s="188"/>
      <c r="G839" s="185"/>
      <c r="H839" s="185"/>
      <c r="I839" s="185"/>
      <c r="J839" s="185"/>
      <c r="K839" s="185"/>
      <c r="L839" s="185"/>
      <c r="M839" s="185"/>
      <c r="N839" s="185"/>
      <c r="O839" s="185"/>
      <c r="P839" s="185"/>
      <c r="Q839" s="185"/>
      <c r="R839" s="185"/>
      <c r="S839" s="185"/>
      <c r="T839" s="185"/>
      <c r="U839" s="185"/>
      <c r="V839" s="185"/>
      <c r="W839" s="185"/>
      <c r="X839" s="185"/>
      <c r="Y839" s="185"/>
      <c r="Z839" s="185"/>
    </row>
    <row r="840" spans="1:26" ht="16.5" thickBot="1">
      <c r="A840" s="188"/>
      <c r="B840" s="188"/>
      <c r="C840" s="188"/>
      <c r="D840" s="188"/>
      <c r="E840" s="188"/>
      <c r="F840" s="188"/>
      <c r="G840" s="185"/>
      <c r="H840" s="185"/>
      <c r="I840" s="185"/>
      <c r="J840" s="185"/>
      <c r="K840" s="185"/>
      <c r="L840" s="185"/>
      <c r="M840" s="185"/>
      <c r="N840" s="185"/>
      <c r="O840" s="185"/>
      <c r="P840" s="185"/>
      <c r="Q840" s="185"/>
      <c r="R840" s="185"/>
      <c r="S840" s="185"/>
      <c r="T840" s="185"/>
      <c r="U840" s="185"/>
      <c r="V840" s="185"/>
      <c r="W840" s="185"/>
      <c r="X840" s="185"/>
      <c r="Y840" s="185"/>
      <c r="Z840" s="185"/>
    </row>
    <row r="841" spans="1:26" ht="16.5" thickBot="1">
      <c r="A841" s="188"/>
      <c r="B841" s="188"/>
      <c r="C841" s="188"/>
      <c r="D841" s="188"/>
      <c r="E841" s="188"/>
      <c r="F841" s="188"/>
      <c r="G841" s="185"/>
      <c r="H841" s="185"/>
      <c r="I841" s="185"/>
      <c r="J841" s="185"/>
      <c r="K841" s="185"/>
      <c r="L841" s="185"/>
      <c r="M841" s="185"/>
      <c r="N841" s="185"/>
      <c r="O841" s="185"/>
      <c r="P841" s="185"/>
      <c r="Q841" s="185"/>
      <c r="R841" s="185"/>
      <c r="S841" s="185"/>
      <c r="T841" s="185"/>
      <c r="U841" s="185"/>
      <c r="V841" s="185"/>
      <c r="W841" s="185"/>
      <c r="X841" s="185"/>
      <c r="Y841" s="185"/>
      <c r="Z841" s="185"/>
    </row>
    <row r="842" spans="1:26" ht="16.5" thickBot="1">
      <c r="A842" s="188"/>
      <c r="B842" s="188"/>
      <c r="C842" s="188"/>
      <c r="D842" s="188"/>
      <c r="E842" s="188"/>
      <c r="F842" s="188"/>
      <c r="G842" s="185"/>
      <c r="H842" s="185"/>
      <c r="I842" s="185"/>
      <c r="J842" s="185"/>
      <c r="K842" s="185"/>
      <c r="L842" s="185"/>
      <c r="M842" s="185"/>
      <c r="N842" s="185"/>
      <c r="O842" s="185"/>
      <c r="P842" s="185"/>
      <c r="Q842" s="185"/>
      <c r="R842" s="185"/>
      <c r="S842" s="185"/>
      <c r="T842" s="185"/>
      <c r="U842" s="185"/>
      <c r="V842" s="185"/>
      <c r="W842" s="185"/>
      <c r="X842" s="185"/>
      <c r="Y842" s="185"/>
      <c r="Z842" s="185"/>
    </row>
    <row r="843" spans="1:26" ht="16.5" thickBot="1">
      <c r="A843" s="188"/>
      <c r="B843" s="188"/>
      <c r="C843" s="188"/>
      <c r="D843" s="188"/>
      <c r="E843" s="188"/>
      <c r="F843" s="188"/>
      <c r="G843" s="185"/>
      <c r="H843" s="185"/>
      <c r="I843" s="185"/>
      <c r="J843" s="185"/>
      <c r="K843" s="185"/>
      <c r="L843" s="185"/>
      <c r="M843" s="185"/>
      <c r="N843" s="185"/>
      <c r="O843" s="185"/>
      <c r="P843" s="185"/>
      <c r="Q843" s="185"/>
      <c r="R843" s="185"/>
      <c r="S843" s="185"/>
      <c r="T843" s="185"/>
      <c r="U843" s="185"/>
      <c r="V843" s="185"/>
      <c r="W843" s="185"/>
      <c r="X843" s="185"/>
      <c r="Y843" s="185"/>
      <c r="Z843" s="185"/>
    </row>
    <row r="844" spans="1:26" ht="16.5" thickBot="1">
      <c r="A844" s="188"/>
      <c r="B844" s="188"/>
      <c r="C844" s="188"/>
      <c r="D844" s="188"/>
      <c r="E844" s="188"/>
      <c r="F844" s="188"/>
      <c r="G844" s="185"/>
      <c r="H844" s="185"/>
      <c r="I844" s="185"/>
      <c r="J844" s="185"/>
      <c r="K844" s="185"/>
      <c r="L844" s="185"/>
      <c r="M844" s="185"/>
      <c r="N844" s="185"/>
      <c r="O844" s="185"/>
      <c r="P844" s="185"/>
      <c r="Q844" s="185"/>
      <c r="R844" s="185"/>
      <c r="S844" s="185"/>
      <c r="T844" s="185"/>
      <c r="U844" s="185"/>
      <c r="V844" s="185"/>
      <c r="W844" s="185"/>
      <c r="X844" s="185"/>
      <c r="Y844" s="185"/>
      <c r="Z844" s="185"/>
    </row>
    <row r="845" spans="1:26" ht="16.5" thickBot="1">
      <c r="A845" s="188"/>
      <c r="B845" s="188"/>
      <c r="C845" s="188"/>
      <c r="D845" s="188"/>
      <c r="E845" s="188"/>
      <c r="F845" s="188"/>
      <c r="G845" s="185"/>
      <c r="H845" s="185"/>
      <c r="I845" s="185"/>
      <c r="J845" s="185"/>
      <c r="K845" s="185"/>
      <c r="L845" s="185"/>
      <c r="M845" s="185"/>
      <c r="N845" s="185"/>
      <c r="O845" s="185"/>
      <c r="P845" s="185"/>
      <c r="Q845" s="185"/>
      <c r="R845" s="185"/>
      <c r="S845" s="185"/>
      <c r="T845" s="185"/>
      <c r="U845" s="185"/>
      <c r="V845" s="185"/>
      <c r="W845" s="185"/>
      <c r="X845" s="185"/>
      <c r="Y845" s="185"/>
      <c r="Z845" s="185"/>
    </row>
    <row r="846" spans="1:26" ht="16.5" thickBot="1">
      <c r="A846" s="188"/>
      <c r="B846" s="188"/>
      <c r="C846" s="188"/>
      <c r="D846" s="188"/>
      <c r="E846" s="188"/>
      <c r="F846" s="188"/>
      <c r="G846" s="185"/>
      <c r="H846" s="185"/>
      <c r="I846" s="185"/>
      <c r="J846" s="185"/>
      <c r="K846" s="185"/>
      <c r="L846" s="185"/>
      <c r="M846" s="185"/>
      <c r="N846" s="185"/>
      <c r="O846" s="185"/>
      <c r="P846" s="185"/>
      <c r="Q846" s="185"/>
      <c r="R846" s="185"/>
      <c r="S846" s="185"/>
      <c r="T846" s="185"/>
      <c r="U846" s="185"/>
      <c r="V846" s="185"/>
      <c r="W846" s="185"/>
      <c r="X846" s="185"/>
      <c r="Y846" s="185"/>
      <c r="Z846" s="185"/>
    </row>
    <row r="847" spans="1:26" ht="16.5" thickBot="1">
      <c r="A847" s="188"/>
      <c r="B847" s="188"/>
      <c r="C847" s="188"/>
      <c r="D847" s="188"/>
      <c r="E847" s="188"/>
      <c r="F847" s="188"/>
      <c r="G847" s="185"/>
      <c r="H847" s="185"/>
      <c r="I847" s="185"/>
      <c r="J847" s="185"/>
      <c r="K847" s="185"/>
      <c r="L847" s="185"/>
      <c r="M847" s="185"/>
      <c r="N847" s="185"/>
      <c r="O847" s="185"/>
      <c r="P847" s="185"/>
      <c r="Q847" s="185"/>
      <c r="R847" s="185"/>
      <c r="S847" s="185"/>
      <c r="T847" s="185"/>
      <c r="U847" s="185"/>
      <c r="V847" s="185"/>
      <c r="W847" s="185"/>
      <c r="X847" s="185"/>
      <c r="Y847" s="185"/>
      <c r="Z847" s="185"/>
    </row>
    <row r="848" spans="1:26" ht="16.5" thickBot="1">
      <c r="A848" s="188"/>
      <c r="B848" s="188"/>
      <c r="C848" s="188"/>
      <c r="D848" s="188"/>
      <c r="E848" s="188"/>
      <c r="F848" s="188"/>
      <c r="G848" s="185"/>
      <c r="H848" s="185"/>
      <c r="I848" s="185"/>
      <c r="J848" s="185"/>
      <c r="K848" s="185"/>
      <c r="L848" s="185"/>
      <c r="M848" s="185"/>
      <c r="N848" s="185"/>
      <c r="O848" s="185"/>
      <c r="P848" s="185"/>
      <c r="Q848" s="185"/>
      <c r="R848" s="185"/>
      <c r="S848" s="185"/>
      <c r="T848" s="185"/>
      <c r="U848" s="185"/>
      <c r="V848" s="185"/>
      <c r="W848" s="185"/>
      <c r="X848" s="185"/>
      <c r="Y848" s="185"/>
      <c r="Z848" s="185"/>
    </row>
    <row r="849" spans="1:26" ht="16.5" thickBot="1">
      <c r="A849" s="188"/>
      <c r="B849" s="188"/>
      <c r="C849" s="188"/>
      <c r="D849" s="188"/>
      <c r="E849" s="188"/>
      <c r="F849" s="188"/>
      <c r="G849" s="185"/>
      <c r="H849" s="185"/>
      <c r="I849" s="185"/>
      <c r="J849" s="185"/>
      <c r="K849" s="185"/>
      <c r="L849" s="185"/>
      <c r="M849" s="185"/>
      <c r="N849" s="185"/>
      <c r="O849" s="185"/>
      <c r="P849" s="185"/>
      <c r="Q849" s="185"/>
      <c r="R849" s="185"/>
      <c r="S849" s="185"/>
      <c r="T849" s="185"/>
      <c r="U849" s="185"/>
      <c r="V849" s="185"/>
      <c r="W849" s="185"/>
      <c r="X849" s="185"/>
      <c r="Y849" s="185"/>
      <c r="Z849" s="185"/>
    </row>
    <row r="850" spans="1:26" ht="16.5" thickBot="1">
      <c r="A850" s="188"/>
      <c r="B850" s="188"/>
      <c r="C850" s="188"/>
      <c r="D850" s="188"/>
      <c r="E850" s="188"/>
      <c r="F850" s="188"/>
      <c r="G850" s="185"/>
      <c r="H850" s="185"/>
      <c r="I850" s="185"/>
      <c r="J850" s="185"/>
      <c r="K850" s="185"/>
      <c r="L850" s="185"/>
      <c r="M850" s="185"/>
      <c r="N850" s="185"/>
      <c r="O850" s="185"/>
      <c r="P850" s="185"/>
      <c r="Q850" s="185"/>
      <c r="R850" s="185"/>
      <c r="S850" s="185"/>
      <c r="T850" s="185"/>
      <c r="U850" s="185"/>
      <c r="V850" s="185"/>
      <c r="W850" s="185"/>
      <c r="X850" s="185"/>
      <c r="Y850" s="185"/>
      <c r="Z850" s="185"/>
    </row>
    <row r="851" spans="1:26" ht="16.5" thickBot="1">
      <c r="A851" s="188"/>
      <c r="B851" s="188"/>
      <c r="C851" s="188"/>
      <c r="D851" s="188"/>
      <c r="E851" s="188"/>
      <c r="F851" s="188"/>
      <c r="G851" s="185"/>
      <c r="H851" s="185"/>
      <c r="I851" s="185"/>
      <c r="J851" s="185"/>
      <c r="K851" s="185"/>
      <c r="L851" s="185"/>
      <c r="M851" s="185"/>
      <c r="N851" s="185"/>
      <c r="O851" s="185"/>
      <c r="P851" s="185"/>
      <c r="Q851" s="185"/>
      <c r="R851" s="185"/>
      <c r="S851" s="185"/>
      <c r="T851" s="185"/>
      <c r="U851" s="185"/>
      <c r="V851" s="185"/>
      <c r="W851" s="185"/>
      <c r="X851" s="185"/>
      <c r="Y851" s="185"/>
      <c r="Z851" s="185"/>
    </row>
    <row r="852" spans="1:26" ht="16.5" thickBot="1">
      <c r="A852" s="188"/>
      <c r="B852" s="188"/>
      <c r="C852" s="188"/>
      <c r="D852" s="188"/>
      <c r="E852" s="188"/>
      <c r="F852" s="188"/>
      <c r="G852" s="185"/>
      <c r="H852" s="185"/>
      <c r="I852" s="185"/>
      <c r="J852" s="185"/>
      <c r="K852" s="185"/>
      <c r="L852" s="185"/>
      <c r="M852" s="185"/>
      <c r="N852" s="185"/>
      <c r="O852" s="185"/>
      <c r="P852" s="185"/>
      <c r="Q852" s="185"/>
      <c r="R852" s="185"/>
      <c r="S852" s="185"/>
      <c r="T852" s="185"/>
      <c r="U852" s="185"/>
      <c r="V852" s="185"/>
      <c r="W852" s="185"/>
      <c r="X852" s="185"/>
      <c r="Y852" s="185"/>
      <c r="Z852" s="185"/>
    </row>
    <row r="853" spans="1:26" ht="16.5" thickBot="1">
      <c r="A853" s="188"/>
      <c r="B853" s="188"/>
      <c r="C853" s="188"/>
      <c r="D853" s="188"/>
      <c r="E853" s="188"/>
      <c r="F853" s="188"/>
      <c r="G853" s="185"/>
      <c r="H853" s="185"/>
      <c r="I853" s="185"/>
      <c r="J853" s="185"/>
      <c r="K853" s="185"/>
      <c r="L853" s="185"/>
      <c r="M853" s="185"/>
      <c r="N853" s="185"/>
      <c r="O853" s="185"/>
      <c r="P853" s="185"/>
      <c r="Q853" s="185"/>
      <c r="R853" s="185"/>
      <c r="S853" s="185"/>
      <c r="T853" s="185"/>
      <c r="U853" s="185"/>
      <c r="V853" s="185"/>
      <c r="W853" s="185"/>
      <c r="X853" s="185"/>
      <c r="Y853" s="185"/>
      <c r="Z853" s="185"/>
    </row>
    <row r="854" spans="1:26" ht="16.5" thickBot="1">
      <c r="A854" s="188"/>
      <c r="B854" s="188"/>
      <c r="C854" s="188"/>
      <c r="D854" s="188"/>
      <c r="E854" s="188"/>
      <c r="F854" s="188"/>
      <c r="G854" s="185"/>
      <c r="H854" s="185"/>
      <c r="I854" s="185"/>
      <c r="J854" s="185"/>
      <c r="K854" s="185"/>
      <c r="L854" s="185"/>
      <c r="M854" s="185"/>
      <c r="N854" s="185"/>
      <c r="O854" s="185"/>
      <c r="P854" s="185"/>
      <c r="Q854" s="185"/>
      <c r="R854" s="185"/>
      <c r="S854" s="185"/>
      <c r="T854" s="185"/>
      <c r="U854" s="185"/>
      <c r="V854" s="185"/>
      <c r="W854" s="185"/>
      <c r="X854" s="185"/>
      <c r="Y854" s="185"/>
      <c r="Z854" s="185"/>
    </row>
    <row r="855" spans="1:26" ht="16.5" thickBot="1">
      <c r="A855" s="188"/>
      <c r="B855" s="188"/>
      <c r="C855" s="188"/>
      <c r="D855" s="188"/>
      <c r="E855" s="188"/>
      <c r="F855" s="188"/>
      <c r="G855" s="185"/>
      <c r="H855" s="185"/>
      <c r="I855" s="185"/>
      <c r="J855" s="185"/>
      <c r="K855" s="185"/>
      <c r="L855" s="185"/>
      <c r="M855" s="185"/>
      <c r="N855" s="185"/>
      <c r="O855" s="185"/>
      <c r="P855" s="185"/>
      <c r="Q855" s="185"/>
      <c r="R855" s="185"/>
      <c r="S855" s="185"/>
      <c r="T855" s="185"/>
      <c r="U855" s="185"/>
      <c r="V855" s="185"/>
      <c r="W855" s="185"/>
      <c r="X855" s="185"/>
      <c r="Y855" s="185"/>
      <c r="Z855" s="185"/>
    </row>
    <row r="856" spans="1:26" ht="16.5" thickBot="1">
      <c r="A856" s="188"/>
      <c r="B856" s="188"/>
      <c r="C856" s="188"/>
      <c r="D856" s="188"/>
      <c r="E856" s="188"/>
      <c r="F856" s="188"/>
      <c r="G856" s="185"/>
      <c r="H856" s="185"/>
      <c r="I856" s="185"/>
      <c r="J856" s="185"/>
      <c r="K856" s="185"/>
      <c r="L856" s="185"/>
      <c r="M856" s="185"/>
      <c r="N856" s="185"/>
      <c r="O856" s="185"/>
      <c r="P856" s="185"/>
      <c r="Q856" s="185"/>
      <c r="R856" s="185"/>
      <c r="S856" s="185"/>
      <c r="T856" s="185"/>
      <c r="U856" s="185"/>
      <c r="V856" s="185"/>
      <c r="W856" s="185"/>
      <c r="X856" s="185"/>
      <c r="Y856" s="185"/>
      <c r="Z856" s="185"/>
    </row>
    <row r="857" spans="1:26" ht="16.5" thickBot="1">
      <c r="A857" s="188"/>
      <c r="B857" s="188"/>
      <c r="C857" s="188"/>
      <c r="D857" s="188"/>
      <c r="E857" s="188"/>
      <c r="F857" s="188"/>
      <c r="G857" s="185"/>
      <c r="H857" s="185"/>
      <c r="I857" s="185"/>
      <c r="J857" s="185"/>
      <c r="K857" s="185"/>
      <c r="L857" s="185"/>
      <c r="M857" s="185"/>
      <c r="N857" s="185"/>
      <c r="O857" s="185"/>
      <c r="P857" s="185"/>
      <c r="Q857" s="185"/>
      <c r="R857" s="185"/>
      <c r="S857" s="185"/>
      <c r="T857" s="185"/>
      <c r="U857" s="185"/>
      <c r="V857" s="185"/>
      <c r="W857" s="185"/>
      <c r="X857" s="185"/>
      <c r="Y857" s="185"/>
      <c r="Z857" s="185"/>
    </row>
    <row r="858" spans="1:26" ht="16.5" thickBot="1">
      <c r="A858" s="188"/>
      <c r="B858" s="188"/>
      <c r="C858" s="188"/>
      <c r="D858" s="188"/>
      <c r="E858" s="188"/>
      <c r="F858" s="188"/>
      <c r="G858" s="185"/>
      <c r="H858" s="185"/>
      <c r="I858" s="185"/>
      <c r="J858" s="185"/>
      <c r="K858" s="185"/>
      <c r="L858" s="185"/>
      <c r="M858" s="185"/>
      <c r="N858" s="185"/>
      <c r="O858" s="185"/>
      <c r="P858" s="185"/>
      <c r="Q858" s="185"/>
      <c r="R858" s="185"/>
      <c r="S858" s="185"/>
      <c r="T858" s="185"/>
      <c r="U858" s="185"/>
      <c r="V858" s="185"/>
      <c r="W858" s="185"/>
      <c r="X858" s="185"/>
      <c r="Y858" s="185"/>
      <c r="Z858" s="185"/>
    </row>
    <row r="859" spans="1:26" ht="16.5" thickBot="1">
      <c r="A859" s="188"/>
      <c r="B859" s="188"/>
      <c r="C859" s="188"/>
      <c r="D859" s="188"/>
      <c r="E859" s="188"/>
      <c r="F859" s="188"/>
      <c r="G859" s="185"/>
      <c r="H859" s="185"/>
      <c r="I859" s="185"/>
      <c r="J859" s="185"/>
      <c r="K859" s="185"/>
      <c r="L859" s="185"/>
      <c r="M859" s="185"/>
      <c r="N859" s="185"/>
      <c r="O859" s="185"/>
      <c r="P859" s="185"/>
      <c r="Q859" s="185"/>
      <c r="R859" s="185"/>
      <c r="S859" s="185"/>
      <c r="T859" s="185"/>
      <c r="U859" s="185"/>
      <c r="V859" s="185"/>
      <c r="W859" s="185"/>
      <c r="X859" s="185"/>
      <c r="Y859" s="185"/>
      <c r="Z859" s="185"/>
    </row>
    <row r="860" spans="1:26" ht="16.5" thickBot="1">
      <c r="A860" s="188"/>
      <c r="B860" s="188"/>
      <c r="C860" s="188"/>
      <c r="D860" s="188"/>
      <c r="E860" s="188"/>
      <c r="F860" s="188"/>
      <c r="G860" s="185"/>
      <c r="H860" s="185"/>
      <c r="I860" s="185"/>
      <c r="J860" s="185"/>
      <c r="K860" s="185"/>
      <c r="L860" s="185"/>
      <c r="M860" s="185"/>
      <c r="N860" s="185"/>
      <c r="O860" s="185"/>
      <c r="P860" s="185"/>
      <c r="Q860" s="185"/>
      <c r="R860" s="185"/>
      <c r="S860" s="185"/>
      <c r="T860" s="185"/>
      <c r="U860" s="185"/>
      <c r="V860" s="185"/>
      <c r="W860" s="185"/>
      <c r="X860" s="185"/>
      <c r="Y860" s="185"/>
      <c r="Z860" s="185"/>
    </row>
    <row r="861" spans="1:26" ht="16.5" thickBot="1">
      <c r="A861" s="188"/>
      <c r="B861" s="188"/>
      <c r="C861" s="188"/>
      <c r="D861" s="188"/>
      <c r="E861" s="188"/>
      <c r="F861" s="188"/>
      <c r="G861" s="185"/>
      <c r="H861" s="185"/>
      <c r="I861" s="185"/>
      <c r="J861" s="185"/>
      <c r="K861" s="185"/>
      <c r="L861" s="185"/>
      <c r="M861" s="185"/>
      <c r="N861" s="185"/>
      <c r="O861" s="185"/>
      <c r="P861" s="185"/>
      <c r="Q861" s="185"/>
      <c r="R861" s="185"/>
      <c r="S861" s="185"/>
      <c r="T861" s="185"/>
      <c r="U861" s="185"/>
      <c r="V861" s="185"/>
      <c r="W861" s="185"/>
      <c r="X861" s="185"/>
      <c r="Y861" s="185"/>
      <c r="Z861" s="185"/>
    </row>
    <row r="862" spans="1:26" ht="16.5" thickBot="1">
      <c r="A862" s="188"/>
      <c r="B862" s="188"/>
      <c r="C862" s="188"/>
      <c r="D862" s="188"/>
      <c r="E862" s="188"/>
      <c r="F862" s="188"/>
      <c r="G862" s="185"/>
      <c r="H862" s="185"/>
      <c r="I862" s="185"/>
      <c r="J862" s="185"/>
      <c r="K862" s="185"/>
      <c r="L862" s="185"/>
      <c r="M862" s="185"/>
      <c r="N862" s="185"/>
      <c r="O862" s="185"/>
      <c r="P862" s="185"/>
      <c r="Q862" s="185"/>
      <c r="R862" s="185"/>
      <c r="S862" s="185"/>
      <c r="T862" s="185"/>
      <c r="U862" s="185"/>
      <c r="V862" s="185"/>
      <c r="W862" s="185"/>
      <c r="X862" s="185"/>
      <c r="Y862" s="185"/>
      <c r="Z862" s="185"/>
    </row>
    <row r="863" spans="1:26" ht="16.5" thickBot="1">
      <c r="A863" s="188"/>
      <c r="B863" s="188"/>
      <c r="C863" s="188"/>
      <c r="D863" s="188"/>
      <c r="E863" s="188"/>
      <c r="F863" s="188"/>
      <c r="G863" s="185"/>
      <c r="H863" s="185"/>
      <c r="I863" s="185"/>
      <c r="J863" s="185"/>
      <c r="K863" s="185"/>
      <c r="L863" s="185"/>
      <c r="M863" s="185"/>
      <c r="N863" s="185"/>
      <c r="O863" s="185"/>
      <c r="P863" s="185"/>
      <c r="Q863" s="185"/>
      <c r="R863" s="185"/>
      <c r="S863" s="185"/>
      <c r="T863" s="185"/>
      <c r="U863" s="185"/>
      <c r="V863" s="185"/>
      <c r="W863" s="185"/>
      <c r="X863" s="185"/>
      <c r="Y863" s="185"/>
      <c r="Z863" s="185"/>
    </row>
    <row r="864" spans="1:26" ht="16.5" thickBot="1">
      <c r="A864" s="188"/>
      <c r="B864" s="188"/>
      <c r="C864" s="188"/>
      <c r="D864" s="188"/>
      <c r="E864" s="188"/>
      <c r="F864" s="188"/>
      <c r="G864" s="185"/>
      <c r="H864" s="185"/>
      <c r="I864" s="185"/>
      <c r="J864" s="185"/>
      <c r="K864" s="185"/>
      <c r="L864" s="185"/>
      <c r="M864" s="185"/>
      <c r="N864" s="185"/>
      <c r="O864" s="185"/>
      <c r="P864" s="185"/>
      <c r="Q864" s="185"/>
      <c r="R864" s="185"/>
      <c r="S864" s="185"/>
      <c r="T864" s="185"/>
      <c r="U864" s="185"/>
      <c r="V864" s="185"/>
      <c r="W864" s="185"/>
      <c r="X864" s="185"/>
      <c r="Y864" s="185"/>
      <c r="Z864" s="185"/>
    </row>
    <row r="865" spans="1:26" ht="16.5" thickBot="1">
      <c r="A865" s="188"/>
      <c r="B865" s="188"/>
      <c r="C865" s="188"/>
      <c r="D865" s="188"/>
      <c r="E865" s="188"/>
      <c r="F865" s="188"/>
      <c r="G865" s="185"/>
      <c r="H865" s="185"/>
      <c r="I865" s="185"/>
      <c r="J865" s="185"/>
      <c r="K865" s="185"/>
      <c r="L865" s="185"/>
      <c r="M865" s="185"/>
      <c r="N865" s="185"/>
      <c r="O865" s="185"/>
      <c r="P865" s="185"/>
      <c r="Q865" s="185"/>
      <c r="R865" s="185"/>
      <c r="S865" s="185"/>
      <c r="T865" s="185"/>
      <c r="U865" s="185"/>
      <c r="V865" s="185"/>
      <c r="W865" s="185"/>
      <c r="X865" s="185"/>
      <c r="Y865" s="185"/>
      <c r="Z865" s="185"/>
    </row>
    <row r="866" spans="1:26" ht="16.5" thickBot="1">
      <c r="A866" s="188"/>
      <c r="B866" s="188"/>
      <c r="C866" s="188"/>
      <c r="D866" s="188"/>
      <c r="E866" s="188"/>
      <c r="F866" s="188"/>
      <c r="G866" s="185"/>
      <c r="H866" s="185"/>
      <c r="I866" s="185"/>
      <c r="J866" s="185"/>
      <c r="K866" s="185"/>
      <c r="L866" s="185"/>
      <c r="M866" s="185"/>
      <c r="N866" s="185"/>
      <c r="O866" s="185"/>
      <c r="P866" s="185"/>
      <c r="Q866" s="185"/>
      <c r="R866" s="185"/>
      <c r="S866" s="185"/>
      <c r="T866" s="185"/>
      <c r="U866" s="185"/>
      <c r="V866" s="185"/>
      <c r="W866" s="185"/>
      <c r="X866" s="185"/>
      <c r="Y866" s="185"/>
      <c r="Z866" s="185"/>
    </row>
    <row r="867" spans="1:26" ht="16.5" thickBot="1">
      <c r="A867" s="188"/>
      <c r="B867" s="188"/>
      <c r="C867" s="188"/>
      <c r="D867" s="188"/>
      <c r="E867" s="188"/>
      <c r="F867" s="188"/>
      <c r="G867" s="185"/>
      <c r="H867" s="185"/>
      <c r="I867" s="185"/>
      <c r="J867" s="185"/>
      <c r="K867" s="185"/>
      <c r="L867" s="185"/>
      <c r="M867" s="185"/>
      <c r="N867" s="185"/>
      <c r="O867" s="185"/>
      <c r="P867" s="185"/>
      <c r="Q867" s="185"/>
      <c r="R867" s="185"/>
      <c r="S867" s="185"/>
      <c r="T867" s="185"/>
      <c r="U867" s="185"/>
      <c r="V867" s="185"/>
      <c r="W867" s="185"/>
      <c r="X867" s="185"/>
      <c r="Y867" s="185"/>
      <c r="Z867" s="185"/>
    </row>
    <row r="868" spans="1:26" ht="16.5" thickBot="1">
      <c r="A868" s="188"/>
      <c r="B868" s="188"/>
      <c r="C868" s="188"/>
      <c r="D868" s="188"/>
      <c r="E868" s="188"/>
      <c r="F868" s="188"/>
      <c r="G868" s="185"/>
      <c r="H868" s="185"/>
      <c r="I868" s="185"/>
      <c r="J868" s="185"/>
      <c r="K868" s="185"/>
      <c r="L868" s="185"/>
      <c r="M868" s="185"/>
      <c r="N868" s="185"/>
      <c r="O868" s="185"/>
      <c r="P868" s="185"/>
      <c r="Q868" s="185"/>
      <c r="R868" s="185"/>
      <c r="S868" s="185"/>
      <c r="T868" s="185"/>
      <c r="U868" s="185"/>
      <c r="V868" s="185"/>
      <c r="W868" s="185"/>
      <c r="X868" s="185"/>
      <c r="Y868" s="185"/>
      <c r="Z868" s="185"/>
    </row>
    <row r="869" spans="1:26" ht="16.5" thickBot="1">
      <c r="A869" s="188"/>
      <c r="B869" s="188"/>
      <c r="C869" s="188"/>
      <c r="D869" s="188"/>
      <c r="E869" s="188"/>
      <c r="F869" s="188"/>
      <c r="G869" s="185"/>
      <c r="H869" s="185"/>
      <c r="I869" s="185"/>
      <c r="J869" s="185"/>
      <c r="K869" s="185"/>
      <c r="L869" s="185"/>
      <c r="M869" s="185"/>
      <c r="N869" s="185"/>
      <c r="O869" s="185"/>
      <c r="P869" s="185"/>
      <c r="Q869" s="185"/>
      <c r="R869" s="185"/>
      <c r="S869" s="185"/>
      <c r="T869" s="185"/>
      <c r="U869" s="185"/>
      <c r="V869" s="185"/>
      <c r="W869" s="185"/>
      <c r="X869" s="185"/>
      <c r="Y869" s="185"/>
      <c r="Z869" s="185"/>
    </row>
    <row r="870" spans="1:26" ht="16.5" thickBot="1">
      <c r="A870" s="188"/>
      <c r="B870" s="188"/>
      <c r="C870" s="188"/>
      <c r="D870" s="188"/>
      <c r="E870" s="188"/>
      <c r="F870" s="188"/>
      <c r="G870" s="185"/>
      <c r="H870" s="185"/>
      <c r="I870" s="185"/>
      <c r="J870" s="185"/>
      <c r="K870" s="185"/>
      <c r="L870" s="185"/>
      <c r="M870" s="185"/>
      <c r="N870" s="185"/>
      <c r="O870" s="185"/>
      <c r="P870" s="185"/>
      <c r="Q870" s="185"/>
      <c r="R870" s="185"/>
      <c r="S870" s="185"/>
      <c r="T870" s="185"/>
      <c r="U870" s="185"/>
      <c r="V870" s="185"/>
      <c r="W870" s="185"/>
      <c r="X870" s="185"/>
      <c r="Y870" s="185"/>
      <c r="Z870" s="185"/>
    </row>
    <row r="871" spans="1:26" ht="16.5" thickBot="1">
      <c r="A871" s="188"/>
      <c r="B871" s="188"/>
      <c r="C871" s="188"/>
      <c r="D871" s="188"/>
      <c r="E871" s="188"/>
      <c r="F871" s="188"/>
      <c r="G871" s="185"/>
      <c r="H871" s="185"/>
      <c r="I871" s="185"/>
      <c r="J871" s="185"/>
      <c r="K871" s="185"/>
      <c r="L871" s="185"/>
      <c r="M871" s="185"/>
      <c r="N871" s="185"/>
      <c r="O871" s="185"/>
      <c r="P871" s="185"/>
      <c r="Q871" s="185"/>
      <c r="R871" s="185"/>
      <c r="S871" s="185"/>
      <c r="T871" s="185"/>
      <c r="U871" s="185"/>
      <c r="V871" s="185"/>
      <c r="W871" s="185"/>
      <c r="X871" s="185"/>
      <c r="Y871" s="185"/>
      <c r="Z871" s="185"/>
    </row>
    <row r="872" spans="1:26" ht="16.5" thickBot="1">
      <c r="A872" s="188"/>
      <c r="B872" s="188"/>
      <c r="C872" s="188"/>
      <c r="D872" s="188"/>
      <c r="E872" s="188"/>
      <c r="F872" s="188"/>
      <c r="G872" s="185"/>
      <c r="H872" s="185"/>
      <c r="I872" s="185"/>
      <c r="J872" s="185"/>
      <c r="K872" s="185"/>
      <c r="L872" s="185"/>
      <c r="M872" s="185"/>
      <c r="N872" s="185"/>
      <c r="O872" s="185"/>
      <c r="P872" s="185"/>
      <c r="Q872" s="185"/>
      <c r="R872" s="185"/>
      <c r="S872" s="185"/>
      <c r="T872" s="185"/>
      <c r="U872" s="185"/>
      <c r="V872" s="185"/>
      <c r="W872" s="185"/>
      <c r="X872" s="185"/>
      <c r="Y872" s="185"/>
      <c r="Z872" s="185"/>
    </row>
    <row r="873" spans="1:26" ht="16.5" thickBot="1">
      <c r="A873" s="188"/>
      <c r="B873" s="188"/>
      <c r="C873" s="188"/>
      <c r="D873" s="188"/>
      <c r="E873" s="188"/>
      <c r="F873" s="188"/>
      <c r="G873" s="185"/>
      <c r="H873" s="185"/>
      <c r="I873" s="185"/>
      <c r="J873" s="185"/>
      <c r="K873" s="185"/>
      <c r="L873" s="185"/>
      <c r="M873" s="185"/>
      <c r="N873" s="185"/>
      <c r="O873" s="185"/>
      <c r="P873" s="185"/>
      <c r="Q873" s="185"/>
      <c r="R873" s="185"/>
      <c r="S873" s="185"/>
      <c r="T873" s="185"/>
      <c r="U873" s="185"/>
      <c r="V873" s="185"/>
      <c r="W873" s="185"/>
      <c r="X873" s="185"/>
      <c r="Y873" s="185"/>
      <c r="Z873" s="185"/>
    </row>
    <row r="874" spans="1:26" ht="16.5" thickBot="1">
      <c r="A874" s="188"/>
      <c r="B874" s="188"/>
      <c r="C874" s="188"/>
      <c r="D874" s="188"/>
      <c r="E874" s="188"/>
      <c r="F874" s="188"/>
      <c r="G874" s="185"/>
      <c r="H874" s="185"/>
      <c r="I874" s="185"/>
      <c r="J874" s="185"/>
      <c r="K874" s="185"/>
      <c r="L874" s="185"/>
      <c r="M874" s="185"/>
      <c r="N874" s="185"/>
      <c r="O874" s="185"/>
      <c r="P874" s="185"/>
      <c r="Q874" s="185"/>
      <c r="R874" s="185"/>
      <c r="S874" s="185"/>
      <c r="T874" s="185"/>
      <c r="U874" s="185"/>
      <c r="V874" s="185"/>
      <c r="W874" s="185"/>
      <c r="X874" s="185"/>
      <c r="Y874" s="185"/>
      <c r="Z874" s="185"/>
    </row>
    <row r="875" spans="1:26" ht="16.5" thickBot="1">
      <c r="A875" s="188"/>
      <c r="B875" s="188"/>
      <c r="C875" s="188"/>
      <c r="D875" s="188"/>
      <c r="E875" s="188"/>
      <c r="F875" s="188"/>
      <c r="G875" s="185"/>
      <c r="H875" s="185"/>
      <c r="I875" s="185"/>
      <c r="J875" s="185"/>
      <c r="K875" s="185"/>
      <c r="L875" s="185"/>
      <c r="M875" s="185"/>
      <c r="N875" s="185"/>
      <c r="O875" s="185"/>
      <c r="P875" s="185"/>
      <c r="Q875" s="185"/>
      <c r="R875" s="185"/>
      <c r="S875" s="185"/>
      <c r="T875" s="185"/>
      <c r="U875" s="185"/>
      <c r="V875" s="185"/>
      <c r="W875" s="185"/>
      <c r="X875" s="185"/>
      <c r="Y875" s="185"/>
      <c r="Z875" s="185"/>
    </row>
    <row r="876" spans="1:26" ht="16.5" thickBot="1">
      <c r="A876" s="188"/>
      <c r="B876" s="188"/>
      <c r="C876" s="188"/>
      <c r="D876" s="188"/>
      <c r="E876" s="188"/>
      <c r="F876" s="188"/>
      <c r="G876" s="185"/>
      <c r="H876" s="185"/>
      <c r="I876" s="185"/>
      <c r="J876" s="185"/>
      <c r="K876" s="185"/>
      <c r="L876" s="185"/>
      <c r="M876" s="185"/>
      <c r="N876" s="185"/>
      <c r="O876" s="185"/>
      <c r="P876" s="185"/>
      <c r="Q876" s="185"/>
      <c r="R876" s="185"/>
      <c r="S876" s="185"/>
      <c r="T876" s="185"/>
      <c r="U876" s="185"/>
      <c r="V876" s="185"/>
      <c r="W876" s="185"/>
      <c r="X876" s="185"/>
      <c r="Y876" s="185"/>
      <c r="Z876" s="185"/>
    </row>
    <row r="877" spans="1:26" ht="16.5" thickBot="1">
      <c r="A877" s="188"/>
      <c r="B877" s="188"/>
      <c r="C877" s="188"/>
      <c r="D877" s="188"/>
      <c r="E877" s="188"/>
      <c r="F877" s="188"/>
      <c r="G877" s="185"/>
      <c r="H877" s="185"/>
      <c r="I877" s="185"/>
      <c r="J877" s="185"/>
      <c r="K877" s="185"/>
      <c r="L877" s="185"/>
      <c r="M877" s="185"/>
      <c r="N877" s="185"/>
      <c r="O877" s="185"/>
      <c r="P877" s="185"/>
      <c r="Q877" s="185"/>
      <c r="R877" s="185"/>
      <c r="S877" s="185"/>
      <c r="T877" s="185"/>
      <c r="U877" s="185"/>
      <c r="V877" s="185"/>
      <c r="W877" s="185"/>
      <c r="X877" s="185"/>
      <c r="Y877" s="185"/>
      <c r="Z877" s="185"/>
    </row>
    <row r="878" spans="1:26" ht="16.5" thickBot="1">
      <c r="A878" s="188"/>
      <c r="B878" s="188"/>
      <c r="C878" s="188"/>
      <c r="D878" s="188"/>
      <c r="E878" s="188"/>
      <c r="F878" s="188"/>
      <c r="G878" s="185"/>
      <c r="H878" s="185"/>
      <c r="I878" s="185"/>
      <c r="J878" s="185"/>
      <c r="K878" s="185"/>
      <c r="L878" s="185"/>
      <c r="M878" s="185"/>
      <c r="N878" s="185"/>
      <c r="O878" s="185"/>
      <c r="P878" s="185"/>
      <c r="Q878" s="185"/>
      <c r="R878" s="185"/>
      <c r="S878" s="185"/>
      <c r="T878" s="185"/>
      <c r="U878" s="185"/>
      <c r="V878" s="185"/>
      <c r="W878" s="185"/>
      <c r="X878" s="185"/>
      <c r="Y878" s="185"/>
      <c r="Z878" s="185"/>
    </row>
    <row r="879" spans="1:26" ht="16.5" thickBot="1">
      <c r="A879" s="188"/>
      <c r="B879" s="188"/>
      <c r="C879" s="188"/>
      <c r="D879" s="188"/>
      <c r="E879" s="188"/>
      <c r="F879" s="188"/>
      <c r="G879" s="185"/>
      <c r="H879" s="185"/>
      <c r="I879" s="185"/>
      <c r="J879" s="185"/>
      <c r="K879" s="185"/>
      <c r="L879" s="185"/>
      <c r="M879" s="185"/>
      <c r="N879" s="185"/>
      <c r="O879" s="185"/>
      <c r="P879" s="185"/>
      <c r="Q879" s="185"/>
      <c r="R879" s="185"/>
      <c r="S879" s="185"/>
      <c r="T879" s="185"/>
      <c r="U879" s="185"/>
      <c r="V879" s="185"/>
      <c r="W879" s="185"/>
      <c r="X879" s="185"/>
      <c r="Y879" s="185"/>
      <c r="Z879" s="185"/>
    </row>
    <row r="880" spans="1:26" ht="16.5" thickBot="1">
      <c r="A880" s="188"/>
      <c r="B880" s="188"/>
      <c r="C880" s="188"/>
      <c r="D880" s="188"/>
      <c r="E880" s="188"/>
      <c r="F880" s="188"/>
      <c r="G880" s="185"/>
      <c r="H880" s="185"/>
      <c r="I880" s="185"/>
      <c r="J880" s="185"/>
      <c r="K880" s="185"/>
      <c r="L880" s="185"/>
      <c r="M880" s="185"/>
      <c r="N880" s="185"/>
      <c r="O880" s="185"/>
      <c r="P880" s="185"/>
      <c r="Q880" s="185"/>
      <c r="R880" s="185"/>
      <c r="S880" s="185"/>
      <c r="T880" s="185"/>
      <c r="U880" s="185"/>
      <c r="V880" s="185"/>
      <c r="W880" s="185"/>
      <c r="X880" s="185"/>
      <c r="Y880" s="185"/>
      <c r="Z880" s="185"/>
    </row>
    <row r="881" spans="1:26" ht="16.5" thickBot="1">
      <c r="A881" s="188"/>
      <c r="B881" s="188"/>
      <c r="C881" s="188"/>
      <c r="D881" s="188"/>
      <c r="E881" s="188"/>
      <c r="F881" s="188"/>
      <c r="G881" s="185"/>
      <c r="H881" s="185"/>
      <c r="I881" s="185"/>
      <c r="J881" s="185"/>
      <c r="K881" s="185"/>
      <c r="L881" s="185"/>
      <c r="M881" s="185"/>
      <c r="N881" s="185"/>
      <c r="O881" s="185"/>
      <c r="P881" s="185"/>
      <c r="Q881" s="185"/>
      <c r="R881" s="185"/>
      <c r="S881" s="185"/>
      <c r="T881" s="185"/>
      <c r="U881" s="185"/>
      <c r="V881" s="185"/>
      <c r="W881" s="185"/>
      <c r="X881" s="185"/>
      <c r="Y881" s="185"/>
      <c r="Z881" s="185"/>
    </row>
    <row r="882" spans="1:26" ht="16.5" thickBot="1">
      <c r="A882" s="188"/>
      <c r="B882" s="188"/>
      <c r="C882" s="188"/>
      <c r="D882" s="188"/>
      <c r="E882" s="188"/>
      <c r="F882" s="188"/>
      <c r="G882" s="185"/>
      <c r="H882" s="185"/>
      <c r="I882" s="185"/>
      <c r="J882" s="185"/>
      <c r="K882" s="185"/>
      <c r="L882" s="185"/>
      <c r="M882" s="185"/>
      <c r="N882" s="185"/>
      <c r="O882" s="185"/>
      <c r="P882" s="185"/>
      <c r="Q882" s="185"/>
      <c r="R882" s="185"/>
      <c r="S882" s="185"/>
      <c r="T882" s="185"/>
      <c r="U882" s="185"/>
      <c r="V882" s="185"/>
      <c r="W882" s="185"/>
      <c r="X882" s="185"/>
      <c r="Y882" s="185"/>
      <c r="Z882" s="185"/>
    </row>
    <row r="883" spans="1:26" ht="16.5" thickBot="1">
      <c r="A883" s="188"/>
      <c r="B883" s="188"/>
      <c r="C883" s="188"/>
      <c r="D883" s="188"/>
      <c r="E883" s="188"/>
      <c r="F883" s="188"/>
      <c r="G883" s="185"/>
      <c r="H883" s="185"/>
      <c r="I883" s="185"/>
      <c r="J883" s="185"/>
      <c r="K883" s="185"/>
      <c r="L883" s="185"/>
      <c r="M883" s="185"/>
      <c r="N883" s="185"/>
      <c r="O883" s="185"/>
      <c r="P883" s="185"/>
      <c r="Q883" s="185"/>
      <c r="R883" s="185"/>
      <c r="S883" s="185"/>
      <c r="T883" s="185"/>
      <c r="U883" s="185"/>
      <c r="V883" s="185"/>
      <c r="W883" s="185"/>
      <c r="X883" s="185"/>
      <c r="Y883" s="185"/>
      <c r="Z883" s="185"/>
    </row>
    <row r="884" spans="1:26" ht="16.5" thickBot="1">
      <c r="A884" s="188"/>
      <c r="B884" s="188"/>
      <c r="C884" s="188"/>
      <c r="D884" s="188"/>
      <c r="E884" s="188"/>
      <c r="F884" s="188"/>
      <c r="G884" s="185"/>
      <c r="H884" s="185"/>
      <c r="I884" s="185"/>
      <c r="J884" s="185"/>
      <c r="K884" s="185"/>
      <c r="L884" s="185"/>
      <c r="M884" s="185"/>
      <c r="N884" s="185"/>
      <c r="O884" s="185"/>
      <c r="P884" s="185"/>
      <c r="Q884" s="185"/>
      <c r="R884" s="185"/>
      <c r="S884" s="185"/>
      <c r="T884" s="185"/>
      <c r="U884" s="185"/>
      <c r="V884" s="185"/>
      <c r="W884" s="185"/>
      <c r="X884" s="185"/>
      <c r="Y884" s="185"/>
      <c r="Z884" s="185"/>
    </row>
    <row r="885" spans="1:26" ht="16.5" thickBot="1">
      <c r="A885" s="188"/>
      <c r="B885" s="188"/>
      <c r="C885" s="188"/>
      <c r="D885" s="188"/>
      <c r="E885" s="188"/>
      <c r="F885" s="188"/>
      <c r="G885" s="185"/>
      <c r="H885" s="185"/>
      <c r="I885" s="185"/>
      <c r="J885" s="185"/>
      <c r="K885" s="185"/>
      <c r="L885" s="185"/>
      <c r="M885" s="185"/>
      <c r="N885" s="185"/>
      <c r="O885" s="185"/>
      <c r="P885" s="185"/>
      <c r="Q885" s="185"/>
      <c r="R885" s="185"/>
      <c r="S885" s="185"/>
      <c r="T885" s="185"/>
      <c r="U885" s="185"/>
      <c r="V885" s="185"/>
      <c r="W885" s="185"/>
      <c r="X885" s="185"/>
      <c r="Y885" s="185"/>
      <c r="Z885" s="185"/>
    </row>
    <row r="886" spans="1:26" ht="16.5" thickBot="1">
      <c r="A886" s="188"/>
      <c r="B886" s="188"/>
      <c r="C886" s="188"/>
      <c r="D886" s="188"/>
      <c r="E886" s="188"/>
      <c r="F886" s="188"/>
      <c r="G886" s="185"/>
      <c r="H886" s="185"/>
      <c r="I886" s="185"/>
      <c r="J886" s="185"/>
      <c r="K886" s="185"/>
      <c r="L886" s="185"/>
      <c r="M886" s="185"/>
      <c r="N886" s="185"/>
      <c r="O886" s="185"/>
      <c r="P886" s="185"/>
      <c r="Q886" s="185"/>
      <c r="R886" s="185"/>
      <c r="S886" s="185"/>
      <c r="T886" s="185"/>
      <c r="U886" s="185"/>
      <c r="V886" s="185"/>
      <c r="W886" s="185"/>
      <c r="X886" s="185"/>
      <c r="Y886" s="185"/>
      <c r="Z886" s="185"/>
    </row>
    <row r="887" spans="1:26" ht="16.5" thickBot="1">
      <c r="A887" s="188"/>
      <c r="B887" s="188"/>
      <c r="C887" s="188"/>
      <c r="D887" s="188"/>
      <c r="E887" s="188"/>
      <c r="F887" s="188"/>
      <c r="G887" s="185"/>
      <c r="H887" s="185"/>
      <c r="I887" s="185"/>
      <c r="J887" s="185"/>
      <c r="K887" s="185"/>
      <c r="L887" s="185"/>
      <c r="M887" s="185"/>
      <c r="N887" s="185"/>
      <c r="O887" s="185"/>
      <c r="P887" s="185"/>
      <c r="Q887" s="185"/>
      <c r="R887" s="185"/>
      <c r="S887" s="185"/>
      <c r="T887" s="185"/>
      <c r="U887" s="185"/>
      <c r="V887" s="185"/>
      <c r="W887" s="185"/>
      <c r="X887" s="185"/>
      <c r="Y887" s="185"/>
      <c r="Z887" s="185"/>
    </row>
    <row r="888" spans="1:26" ht="16.5" thickBot="1">
      <c r="A888" s="188"/>
      <c r="B888" s="188"/>
      <c r="C888" s="188"/>
      <c r="D888" s="188"/>
      <c r="E888" s="188"/>
      <c r="F888" s="188"/>
      <c r="G888" s="185"/>
      <c r="H888" s="185"/>
      <c r="I888" s="185"/>
      <c r="J888" s="185"/>
      <c r="K888" s="185"/>
      <c r="L888" s="185"/>
      <c r="M888" s="185"/>
      <c r="N888" s="185"/>
      <c r="O888" s="185"/>
      <c r="P888" s="185"/>
      <c r="Q888" s="185"/>
      <c r="R888" s="185"/>
      <c r="S888" s="185"/>
      <c r="T888" s="185"/>
      <c r="U888" s="185"/>
      <c r="V888" s="185"/>
      <c r="W888" s="185"/>
      <c r="X888" s="185"/>
      <c r="Y888" s="185"/>
      <c r="Z888" s="185"/>
    </row>
    <row r="889" spans="1:26" ht="16.5" thickBot="1">
      <c r="A889" s="188"/>
      <c r="B889" s="188"/>
      <c r="C889" s="188"/>
      <c r="D889" s="188"/>
      <c r="E889" s="188"/>
      <c r="F889" s="188"/>
      <c r="G889" s="185"/>
      <c r="H889" s="185"/>
      <c r="I889" s="185"/>
      <c r="J889" s="185"/>
      <c r="K889" s="185"/>
      <c r="L889" s="185"/>
      <c r="M889" s="185"/>
      <c r="N889" s="185"/>
      <c r="O889" s="185"/>
      <c r="P889" s="185"/>
      <c r="Q889" s="185"/>
      <c r="R889" s="185"/>
      <c r="S889" s="185"/>
      <c r="T889" s="185"/>
      <c r="U889" s="185"/>
      <c r="V889" s="185"/>
      <c r="W889" s="185"/>
      <c r="X889" s="185"/>
      <c r="Y889" s="185"/>
      <c r="Z889" s="185"/>
    </row>
    <row r="890" spans="1:26" ht="16.5" thickBot="1">
      <c r="A890" s="188"/>
      <c r="B890" s="188"/>
      <c r="C890" s="188"/>
      <c r="D890" s="188"/>
      <c r="E890" s="188"/>
      <c r="F890" s="188"/>
      <c r="G890" s="185"/>
      <c r="H890" s="185"/>
      <c r="I890" s="185"/>
      <c r="J890" s="185"/>
      <c r="K890" s="185"/>
      <c r="L890" s="185"/>
      <c r="M890" s="185"/>
      <c r="N890" s="185"/>
      <c r="O890" s="185"/>
      <c r="P890" s="185"/>
      <c r="Q890" s="185"/>
      <c r="R890" s="185"/>
      <c r="S890" s="185"/>
      <c r="T890" s="185"/>
      <c r="U890" s="185"/>
      <c r="V890" s="185"/>
      <c r="W890" s="185"/>
      <c r="X890" s="185"/>
      <c r="Y890" s="185"/>
      <c r="Z890" s="185"/>
    </row>
    <row r="891" spans="1:26" ht="16.5" thickBot="1">
      <c r="A891" s="188"/>
      <c r="B891" s="188"/>
      <c r="C891" s="188"/>
      <c r="D891" s="188"/>
      <c r="E891" s="188"/>
      <c r="F891" s="188"/>
      <c r="G891" s="185"/>
      <c r="H891" s="185"/>
      <c r="I891" s="185"/>
      <c r="J891" s="185"/>
      <c r="K891" s="185"/>
      <c r="L891" s="185"/>
      <c r="M891" s="185"/>
      <c r="N891" s="185"/>
      <c r="O891" s="185"/>
      <c r="P891" s="185"/>
      <c r="Q891" s="185"/>
      <c r="R891" s="185"/>
      <c r="S891" s="185"/>
      <c r="T891" s="185"/>
      <c r="U891" s="185"/>
      <c r="V891" s="185"/>
      <c r="W891" s="185"/>
      <c r="X891" s="185"/>
      <c r="Y891" s="185"/>
      <c r="Z891" s="185"/>
    </row>
    <row r="892" spans="1:26" ht="16.5" thickBot="1">
      <c r="A892" s="188"/>
      <c r="B892" s="188"/>
      <c r="C892" s="188"/>
      <c r="D892" s="188"/>
      <c r="E892" s="188"/>
      <c r="F892" s="188"/>
      <c r="G892" s="185"/>
      <c r="H892" s="185"/>
      <c r="I892" s="185"/>
      <c r="J892" s="185"/>
      <c r="K892" s="185"/>
      <c r="L892" s="185"/>
      <c r="M892" s="185"/>
      <c r="N892" s="185"/>
      <c r="O892" s="185"/>
      <c r="P892" s="185"/>
      <c r="Q892" s="185"/>
      <c r="R892" s="185"/>
      <c r="S892" s="185"/>
      <c r="T892" s="185"/>
      <c r="U892" s="185"/>
      <c r="V892" s="185"/>
      <c r="W892" s="185"/>
      <c r="X892" s="185"/>
      <c r="Y892" s="185"/>
      <c r="Z892" s="185"/>
    </row>
    <row r="893" spans="1:26" ht="16.5" thickBot="1">
      <c r="A893" s="188"/>
      <c r="B893" s="188"/>
      <c r="C893" s="188"/>
      <c r="D893" s="188"/>
      <c r="E893" s="188"/>
      <c r="F893" s="188"/>
      <c r="G893" s="185"/>
      <c r="H893" s="185"/>
      <c r="I893" s="185"/>
      <c r="J893" s="185"/>
      <c r="K893" s="185"/>
      <c r="L893" s="185"/>
      <c r="M893" s="185"/>
      <c r="N893" s="185"/>
      <c r="O893" s="185"/>
      <c r="P893" s="185"/>
      <c r="Q893" s="185"/>
      <c r="R893" s="185"/>
      <c r="S893" s="185"/>
      <c r="T893" s="185"/>
      <c r="U893" s="185"/>
      <c r="V893" s="185"/>
      <c r="W893" s="185"/>
      <c r="X893" s="185"/>
      <c r="Y893" s="185"/>
      <c r="Z893" s="185"/>
    </row>
    <row r="894" spans="1:26" ht="16.5" thickBot="1">
      <c r="A894" s="188"/>
      <c r="B894" s="188"/>
      <c r="C894" s="188"/>
      <c r="D894" s="188"/>
      <c r="E894" s="188"/>
      <c r="F894" s="188"/>
      <c r="G894" s="185"/>
      <c r="H894" s="185"/>
      <c r="I894" s="185"/>
      <c r="J894" s="185"/>
      <c r="K894" s="185"/>
      <c r="L894" s="185"/>
      <c r="M894" s="185"/>
      <c r="N894" s="185"/>
      <c r="O894" s="185"/>
      <c r="P894" s="185"/>
      <c r="Q894" s="185"/>
      <c r="R894" s="185"/>
      <c r="S894" s="185"/>
      <c r="T894" s="185"/>
      <c r="U894" s="185"/>
      <c r="V894" s="185"/>
      <c r="W894" s="185"/>
      <c r="X894" s="185"/>
      <c r="Y894" s="185"/>
      <c r="Z894" s="185"/>
    </row>
    <row r="895" spans="1:26" ht="16.5" thickBot="1">
      <c r="A895" s="188"/>
      <c r="B895" s="188"/>
      <c r="C895" s="188"/>
      <c r="D895" s="188"/>
      <c r="E895" s="188"/>
      <c r="F895" s="188"/>
      <c r="G895" s="185"/>
      <c r="H895" s="185"/>
      <c r="I895" s="185"/>
      <c r="J895" s="185"/>
      <c r="K895" s="185"/>
      <c r="L895" s="185"/>
      <c r="M895" s="185"/>
      <c r="N895" s="185"/>
      <c r="O895" s="185"/>
      <c r="P895" s="185"/>
      <c r="Q895" s="185"/>
      <c r="R895" s="185"/>
      <c r="S895" s="185"/>
      <c r="T895" s="185"/>
      <c r="U895" s="185"/>
      <c r="V895" s="185"/>
      <c r="W895" s="185"/>
      <c r="X895" s="185"/>
      <c r="Y895" s="185"/>
      <c r="Z895" s="185"/>
    </row>
    <row r="896" spans="1:26" ht="16.5" thickBot="1">
      <c r="A896" s="188"/>
      <c r="B896" s="188"/>
      <c r="C896" s="188"/>
      <c r="D896" s="188"/>
      <c r="E896" s="188"/>
      <c r="F896" s="188"/>
      <c r="G896" s="185"/>
      <c r="H896" s="185"/>
      <c r="I896" s="185"/>
      <c r="J896" s="185"/>
      <c r="K896" s="185"/>
      <c r="L896" s="185"/>
      <c r="M896" s="185"/>
      <c r="N896" s="185"/>
      <c r="O896" s="185"/>
      <c r="P896" s="185"/>
      <c r="Q896" s="185"/>
      <c r="R896" s="185"/>
      <c r="S896" s="185"/>
      <c r="T896" s="185"/>
      <c r="U896" s="185"/>
      <c r="V896" s="185"/>
      <c r="W896" s="185"/>
      <c r="X896" s="185"/>
      <c r="Y896" s="185"/>
      <c r="Z896" s="185"/>
    </row>
    <row r="897" spans="1:26" ht="16.5" thickBot="1">
      <c r="A897" s="188"/>
      <c r="B897" s="188"/>
      <c r="C897" s="188"/>
      <c r="D897" s="188"/>
      <c r="E897" s="188"/>
      <c r="F897" s="188"/>
      <c r="G897" s="185"/>
      <c r="H897" s="185"/>
      <c r="I897" s="185"/>
      <c r="J897" s="185"/>
      <c r="K897" s="185"/>
      <c r="L897" s="185"/>
      <c r="M897" s="185"/>
      <c r="N897" s="185"/>
      <c r="O897" s="185"/>
      <c r="P897" s="185"/>
      <c r="Q897" s="185"/>
      <c r="R897" s="185"/>
      <c r="S897" s="185"/>
      <c r="T897" s="185"/>
      <c r="U897" s="185"/>
      <c r="V897" s="185"/>
      <c r="W897" s="185"/>
      <c r="X897" s="185"/>
      <c r="Y897" s="185"/>
      <c r="Z897" s="185"/>
    </row>
    <row r="898" spans="1:26" ht="16.5" thickBot="1">
      <c r="A898" s="188"/>
      <c r="B898" s="188"/>
      <c r="C898" s="188"/>
      <c r="D898" s="188"/>
      <c r="E898" s="188"/>
      <c r="F898" s="188"/>
      <c r="G898" s="185"/>
      <c r="H898" s="185"/>
      <c r="I898" s="185"/>
      <c r="J898" s="185"/>
      <c r="K898" s="185"/>
      <c r="L898" s="185"/>
      <c r="M898" s="185"/>
      <c r="N898" s="185"/>
      <c r="O898" s="185"/>
      <c r="P898" s="185"/>
      <c r="Q898" s="185"/>
      <c r="R898" s="185"/>
      <c r="S898" s="185"/>
      <c r="T898" s="185"/>
      <c r="U898" s="185"/>
      <c r="V898" s="185"/>
      <c r="W898" s="185"/>
      <c r="X898" s="185"/>
      <c r="Y898" s="185"/>
      <c r="Z898" s="185"/>
    </row>
    <row r="899" spans="1:26" ht="16.5" thickBot="1">
      <c r="A899" s="188"/>
      <c r="B899" s="188"/>
      <c r="C899" s="188"/>
      <c r="D899" s="188"/>
      <c r="E899" s="188"/>
      <c r="F899" s="188"/>
      <c r="G899" s="185"/>
      <c r="H899" s="185"/>
      <c r="I899" s="185"/>
      <c r="J899" s="185"/>
      <c r="K899" s="185"/>
      <c r="L899" s="185"/>
      <c r="M899" s="185"/>
      <c r="N899" s="185"/>
      <c r="O899" s="185"/>
      <c r="P899" s="185"/>
      <c r="Q899" s="185"/>
      <c r="R899" s="185"/>
      <c r="S899" s="185"/>
      <c r="T899" s="185"/>
      <c r="U899" s="185"/>
      <c r="V899" s="185"/>
      <c r="W899" s="185"/>
      <c r="X899" s="185"/>
      <c r="Y899" s="185"/>
      <c r="Z899" s="185"/>
    </row>
    <row r="900" spans="1:26" ht="16.5" thickBot="1">
      <c r="A900" s="188"/>
      <c r="B900" s="188"/>
      <c r="C900" s="188"/>
      <c r="D900" s="188"/>
      <c r="E900" s="188"/>
      <c r="F900" s="188"/>
      <c r="G900" s="185"/>
      <c r="H900" s="185"/>
      <c r="I900" s="185"/>
      <c r="J900" s="185"/>
      <c r="K900" s="185"/>
      <c r="L900" s="185"/>
      <c r="M900" s="185"/>
      <c r="N900" s="185"/>
      <c r="O900" s="185"/>
      <c r="P900" s="185"/>
      <c r="Q900" s="185"/>
      <c r="R900" s="185"/>
      <c r="S900" s="185"/>
      <c r="T900" s="185"/>
      <c r="U900" s="185"/>
      <c r="V900" s="185"/>
      <c r="W900" s="185"/>
      <c r="X900" s="185"/>
      <c r="Y900" s="185"/>
      <c r="Z900" s="185"/>
    </row>
    <row r="901" spans="1:26" ht="16.5" thickBot="1">
      <c r="A901" s="188"/>
      <c r="B901" s="188"/>
      <c r="C901" s="188"/>
      <c r="D901" s="188"/>
      <c r="E901" s="188"/>
      <c r="F901" s="188"/>
      <c r="G901" s="185"/>
      <c r="H901" s="185"/>
      <c r="I901" s="185"/>
      <c r="J901" s="185"/>
      <c r="K901" s="185"/>
      <c r="L901" s="185"/>
      <c r="M901" s="185"/>
      <c r="N901" s="185"/>
      <c r="O901" s="185"/>
      <c r="P901" s="185"/>
      <c r="Q901" s="185"/>
      <c r="R901" s="185"/>
      <c r="S901" s="185"/>
      <c r="T901" s="185"/>
      <c r="U901" s="185"/>
      <c r="V901" s="185"/>
      <c r="W901" s="185"/>
      <c r="X901" s="185"/>
      <c r="Y901" s="185"/>
      <c r="Z901" s="185"/>
    </row>
    <row r="902" spans="1:26" ht="16.5" thickBot="1">
      <c r="A902" s="188"/>
      <c r="B902" s="188"/>
      <c r="C902" s="188"/>
      <c r="D902" s="188"/>
      <c r="E902" s="188"/>
      <c r="F902" s="188"/>
      <c r="G902" s="185"/>
      <c r="H902" s="185"/>
      <c r="I902" s="185"/>
      <c r="J902" s="185"/>
      <c r="K902" s="185"/>
      <c r="L902" s="185"/>
      <c r="M902" s="185"/>
      <c r="N902" s="185"/>
      <c r="O902" s="185"/>
      <c r="P902" s="185"/>
      <c r="Q902" s="185"/>
      <c r="R902" s="185"/>
      <c r="S902" s="185"/>
      <c r="T902" s="185"/>
      <c r="U902" s="185"/>
      <c r="V902" s="185"/>
      <c r="W902" s="185"/>
      <c r="X902" s="185"/>
      <c r="Y902" s="185"/>
      <c r="Z902" s="185"/>
    </row>
    <row r="903" spans="1:26" ht="16.5" thickBot="1">
      <c r="A903" s="188"/>
      <c r="B903" s="188"/>
      <c r="C903" s="188"/>
      <c r="D903" s="188"/>
      <c r="E903" s="188"/>
      <c r="F903" s="188"/>
      <c r="G903" s="185"/>
      <c r="H903" s="185"/>
      <c r="I903" s="185"/>
      <c r="J903" s="185"/>
      <c r="K903" s="185"/>
      <c r="L903" s="185"/>
      <c r="M903" s="185"/>
      <c r="N903" s="185"/>
      <c r="O903" s="185"/>
      <c r="P903" s="185"/>
      <c r="Q903" s="185"/>
      <c r="R903" s="185"/>
      <c r="S903" s="185"/>
      <c r="T903" s="185"/>
      <c r="U903" s="185"/>
      <c r="V903" s="185"/>
      <c r="W903" s="185"/>
      <c r="X903" s="185"/>
      <c r="Y903" s="185"/>
      <c r="Z903" s="185"/>
    </row>
    <row r="904" spans="1:26" ht="16.5" thickBot="1">
      <c r="A904" s="188"/>
      <c r="B904" s="188"/>
      <c r="C904" s="188"/>
      <c r="D904" s="188"/>
      <c r="E904" s="188"/>
      <c r="F904" s="188"/>
      <c r="G904" s="185"/>
      <c r="H904" s="185"/>
      <c r="I904" s="185"/>
      <c r="J904" s="185"/>
      <c r="K904" s="185"/>
      <c r="L904" s="185"/>
      <c r="M904" s="185"/>
      <c r="N904" s="185"/>
      <c r="O904" s="185"/>
      <c r="P904" s="185"/>
      <c r="Q904" s="185"/>
      <c r="R904" s="185"/>
      <c r="S904" s="185"/>
      <c r="T904" s="185"/>
      <c r="U904" s="185"/>
      <c r="V904" s="185"/>
      <c r="W904" s="185"/>
      <c r="X904" s="185"/>
      <c r="Y904" s="185"/>
      <c r="Z904" s="185"/>
    </row>
    <row r="905" spans="1:26" ht="16.5" thickBot="1">
      <c r="A905" s="188"/>
      <c r="B905" s="188"/>
      <c r="C905" s="188"/>
      <c r="D905" s="188"/>
      <c r="E905" s="188"/>
      <c r="F905" s="188"/>
      <c r="G905" s="185"/>
      <c r="H905" s="185"/>
      <c r="I905" s="185"/>
      <c r="J905" s="185"/>
      <c r="K905" s="185"/>
      <c r="L905" s="185"/>
      <c r="M905" s="185"/>
      <c r="N905" s="185"/>
      <c r="O905" s="185"/>
      <c r="P905" s="185"/>
      <c r="Q905" s="185"/>
      <c r="R905" s="185"/>
      <c r="S905" s="185"/>
      <c r="T905" s="185"/>
      <c r="U905" s="185"/>
      <c r="V905" s="185"/>
      <c r="W905" s="185"/>
      <c r="X905" s="185"/>
      <c r="Y905" s="185"/>
      <c r="Z905" s="185"/>
    </row>
    <row r="906" spans="1:26" ht="16.5" thickBot="1">
      <c r="A906" s="188"/>
      <c r="B906" s="188"/>
      <c r="C906" s="188"/>
      <c r="D906" s="188"/>
      <c r="E906" s="188"/>
      <c r="F906" s="188"/>
      <c r="G906" s="185"/>
      <c r="H906" s="185"/>
      <c r="I906" s="185"/>
      <c r="J906" s="185"/>
      <c r="K906" s="185"/>
      <c r="L906" s="185"/>
      <c r="M906" s="185"/>
      <c r="N906" s="185"/>
      <c r="O906" s="185"/>
      <c r="P906" s="185"/>
      <c r="Q906" s="185"/>
      <c r="R906" s="185"/>
      <c r="S906" s="185"/>
      <c r="T906" s="185"/>
      <c r="U906" s="185"/>
      <c r="V906" s="185"/>
      <c r="W906" s="185"/>
      <c r="X906" s="185"/>
      <c r="Y906" s="185"/>
      <c r="Z906" s="185"/>
    </row>
    <row r="907" spans="1:26" ht="16.5" thickBot="1">
      <c r="A907" s="188"/>
      <c r="B907" s="188"/>
      <c r="C907" s="188"/>
      <c r="D907" s="188"/>
      <c r="E907" s="188"/>
      <c r="F907" s="188"/>
      <c r="G907" s="185"/>
      <c r="H907" s="185"/>
      <c r="I907" s="185"/>
      <c r="J907" s="185"/>
      <c r="K907" s="185"/>
      <c r="L907" s="185"/>
      <c r="M907" s="185"/>
      <c r="N907" s="185"/>
      <c r="O907" s="185"/>
      <c r="P907" s="185"/>
      <c r="Q907" s="185"/>
      <c r="R907" s="185"/>
      <c r="S907" s="185"/>
      <c r="T907" s="185"/>
      <c r="U907" s="185"/>
      <c r="V907" s="185"/>
      <c r="W907" s="185"/>
      <c r="X907" s="185"/>
      <c r="Y907" s="185"/>
      <c r="Z907" s="185"/>
    </row>
    <row r="908" spans="1:26" ht="16.5" thickBot="1">
      <c r="A908" s="188"/>
      <c r="B908" s="188"/>
      <c r="C908" s="188"/>
      <c r="D908" s="188"/>
      <c r="E908" s="188"/>
      <c r="F908" s="188"/>
      <c r="G908" s="185"/>
      <c r="H908" s="185"/>
      <c r="I908" s="185"/>
      <c r="J908" s="185"/>
      <c r="K908" s="185"/>
      <c r="L908" s="185"/>
      <c r="M908" s="185"/>
      <c r="N908" s="185"/>
      <c r="O908" s="185"/>
      <c r="P908" s="185"/>
      <c r="Q908" s="185"/>
      <c r="R908" s="185"/>
      <c r="S908" s="185"/>
      <c r="T908" s="185"/>
      <c r="U908" s="185"/>
      <c r="V908" s="185"/>
      <c r="W908" s="185"/>
      <c r="X908" s="185"/>
      <c r="Y908" s="185"/>
      <c r="Z908" s="185"/>
    </row>
    <row r="909" spans="1:26" ht="16.5" thickBot="1">
      <c r="A909" s="188"/>
      <c r="B909" s="188"/>
      <c r="C909" s="188"/>
      <c r="D909" s="188"/>
      <c r="E909" s="188"/>
      <c r="F909" s="188"/>
      <c r="G909" s="185"/>
      <c r="H909" s="185"/>
      <c r="I909" s="185"/>
      <c r="J909" s="185"/>
      <c r="K909" s="185"/>
      <c r="L909" s="185"/>
      <c r="M909" s="185"/>
      <c r="N909" s="185"/>
      <c r="O909" s="185"/>
      <c r="P909" s="185"/>
      <c r="Q909" s="185"/>
      <c r="R909" s="185"/>
      <c r="S909" s="185"/>
      <c r="T909" s="185"/>
      <c r="U909" s="185"/>
      <c r="V909" s="185"/>
      <c r="W909" s="185"/>
      <c r="X909" s="185"/>
      <c r="Y909" s="185"/>
      <c r="Z909" s="185"/>
    </row>
    <row r="910" spans="1:26" ht="16.5" thickBot="1">
      <c r="A910" s="188"/>
      <c r="B910" s="188"/>
      <c r="C910" s="188"/>
      <c r="D910" s="188"/>
      <c r="E910" s="188"/>
      <c r="F910" s="188"/>
      <c r="G910" s="185"/>
      <c r="H910" s="185"/>
      <c r="I910" s="185"/>
      <c r="J910" s="185"/>
      <c r="K910" s="185"/>
      <c r="L910" s="185"/>
      <c r="M910" s="185"/>
      <c r="N910" s="185"/>
      <c r="O910" s="185"/>
      <c r="P910" s="185"/>
      <c r="Q910" s="185"/>
      <c r="R910" s="185"/>
      <c r="S910" s="185"/>
      <c r="T910" s="185"/>
      <c r="U910" s="185"/>
      <c r="V910" s="185"/>
      <c r="W910" s="185"/>
      <c r="X910" s="185"/>
      <c r="Y910" s="185"/>
      <c r="Z910" s="185"/>
    </row>
    <row r="911" spans="1:26" ht="16.5" thickBot="1">
      <c r="A911" s="188"/>
      <c r="B911" s="188"/>
      <c r="C911" s="188"/>
      <c r="D911" s="188"/>
      <c r="E911" s="188"/>
      <c r="F911" s="188"/>
      <c r="G911" s="185"/>
      <c r="H911" s="185"/>
      <c r="I911" s="185"/>
      <c r="J911" s="185"/>
      <c r="K911" s="185"/>
      <c r="L911" s="185"/>
      <c r="M911" s="185"/>
      <c r="N911" s="185"/>
      <c r="O911" s="185"/>
      <c r="P911" s="185"/>
      <c r="Q911" s="185"/>
      <c r="R911" s="185"/>
      <c r="S911" s="185"/>
      <c r="T911" s="185"/>
      <c r="U911" s="185"/>
      <c r="V911" s="185"/>
      <c r="W911" s="185"/>
      <c r="X911" s="185"/>
      <c r="Y911" s="185"/>
      <c r="Z911" s="185"/>
    </row>
    <row r="912" spans="1:26" ht="16.5" thickBot="1">
      <c r="A912" s="188"/>
      <c r="B912" s="188"/>
      <c r="C912" s="188"/>
      <c r="D912" s="188"/>
      <c r="E912" s="188"/>
      <c r="F912" s="188"/>
      <c r="G912" s="185"/>
      <c r="H912" s="185"/>
      <c r="I912" s="185"/>
      <c r="J912" s="185"/>
      <c r="K912" s="185"/>
      <c r="L912" s="185"/>
      <c r="M912" s="185"/>
      <c r="N912" s="185"/>
      <c r="O912" s="185"/>
      <c r="P912" s="185"/>
      <c r="Q912" s="185"/>
      <c r="R912" s="185"/>
      <c r="S912" s="185"/>
      <c r="T912" s="185"/>
      <c r="U912" s="185"/>
      <c r="V912" s="185"/>
      <c r="W912" s="185"/>
      <c r="X912" s="185"/>
      <c r="Y912" s="185"/>
      <c r="Z912" s="185"/>
    </row>
    <row r="913" spans="1:26" ht="16.5" thickBot="1">
      <c r="A913" s="188"/>
      <c r="B913" s="188"/>
      <c r="C913" s="188"/>
      <c r="D913" s="188"/>
      <c r="E913" s="188"/>
      <c r="F913" s="188"/>
      <c r="G913" s="185"/>
      <c r="H913" s="185"/>
      <c r="I913" s="185"/>
      <c r="J913" s="185"/>
      <c r="K913" s="185"/>
      <c r="L913" s="185"/>
      <c r="M913" s="185"/>
      <c r="N913" s="185"/>
      <c r="O913" s="185"/>
      <c r="P913" s="185"/>
      <c r="Q913" s="185"/>
      <c r="R913" s="185"/>
      <c r="S913" s="185"/>
      <c r="T913" s="185"/>
      <c r="U913" s="185"/>
      <c r="V913" s="185"/>
      <c r="W913" s="185"/>
      <c r="X913" s="185"/>
      <c r="Y913" s="185"/>
      <c r="Z913" s="185"/>
    </row>
    <row r="914" spans="1:26" ht="16.5" thickBot="1">
      <c r="A914" s="188"/>
      <c r="B914" s="188"/>
      <c r="C914" s="188"/>
      <c r="D914" s="188"/>
      <c r="E914" s="188"/>
      <c r="F914" s="188"/>
      <c r="G914" s="185"/>
      <c r="H914" s="185"/>
      <c r="I914" s="185"/>
      <c r="J914" s="185"/>
      <c r="K914" s="185"/>
      <c r="L914" s="185"/>
      <c r="M914" s="185"/>
      <c r="N914" s="185"/>
      <c r="O914" s="185"/>
      <c r="P914" s="185"/>
      <c r="Q914" s="185"/>
      <c r="R914" s="185"/>
      <c r="S914" s="185"/>
      <c r="T914" s="185"/>
      <c r="U914" s="185"/>
      <c r="V914" s="185"/>
      <c r="W914" s="185"/>
      <c r="X914" s="185"/>
      <c r="Y914" s="185"/>
      <c r="Z914" s="185"/>
    </row>
    <row r="915" spans="1:26" ht="16.5" thickBot="1">
      <c r="A915" s="188"/>
      <c r="B915" s="188"/>
      <c r="C915" s="188"/>
      <c r="D915" s="188"/>
      <c r="E915" s="188"/>
      <c r="F915" s="188"/>
      <c r="G915" s="185"/>
      <c r="H915" s="185"/>
      <c r="I915" s="185"/>
      <c r="J915" s="185"/>
      <c r="K915" s="185"/>
      <c r="L915" s="185"/>
      <c r="M915" s="185"/>
      <c r="N915" s="185"/>
      <c r="O915" s="185"/>
      <c r="P915" s="185"/>
      <c r="Q915" s="185"/>
      <c r="R915" s="185"/>
      <c r="S915" s="185"/>
      <c r="T915" s="185"/>
      <c r="U915" s="185"/>
      <c r="V915" s="185"/>
      <c r="W915" s="185"/>
      <c r="X915" s="185"/>
      <c r="Y915" s="185"/>
      <c r="Z915" s="185"/>
    </row>
    <row r="916" spans="1:26" ht="16.5" thickBot="1">
      <c r="A916" s="188"/>
      <c r="B916" s="188"/>
      <c r="C916" s="188"/>
      <c r="D916" s="188"/>
      <c r="E916" s="188"/>
      <c r="F916" s="188"/>
      <c r="G916" s="185"/>
      <c r="H916" s="185"/>
      <c r="I916" s="185"/>
      <c r="J916" s="185"/>
      <c r="K916" s="185"/>
      <c r="L916" s="185"/>
      <c r="M916" s="185"/>
      <c r="N916" s="185"/>
      <c r="O916" s="185"/>
      <c r="P916" s="185"/>
      <c r="Q916" s="185"/>
      <c r="R916" s="185"/>
      <c r="S916" s="185"/>
      <c r="T916" s="185"/>
      <c r="U916" s="185"/>
      <c r="V916" s="185"/>
      <c r="W916" s="185"/>
      <c r="X916" s="185"/>
      <c r="Y916" s="185"/>
      <c r="Z916" s="185"/>
    </row>
    <row r="917" spans="1:26" ht="16.5" thickBot="1">
      <c r="A917" s="188"/>
      <c r="B917" s="188"/>
      <c r="C917" s="188"/>
      <c r="D917" s="188"/>
      <c r="E917" s="188"/>
      <c r="F917" s="188"/>
      <c r="G917" s="185"/>
      <c r="H917" s="185"/>
      <c r="I917" s="185"/>
      <c r="J917" s="185"/>
      <c r="K917" s="185"/>
      <c r="L917" s="185"/>
      <c r="M917" s="185"/>
      <c r="N917" s="185"/>
      <c r="O917" s="185"/>
      <c r="P917" s="185"/>
      <c r="Q917" s="185"/>
      <c r="R917" s="185"/>
      <c r="S917" s="185"/>
      <c r="T917" s="185"/>
      <c r="U917" s="185"/>
      <c r="V917" s="185"/>
      <c r="W917" s="185"/>
      <c r="X917" s="185"/>
      <c r="Y917" s="185"/>
      <c r="Z917" s="185"/>
    </row>
    <row r="918" spans="1:26" ht="16.5" thickBot="1">
      <c r="A918" s="188"/>
      <c r="B918" s="188"/>
      <c r="C918" s="188"/>
      <c r="D918" s="188"/>
      <c r="E918" s="188"/>
      <c r="F918" s="188"/>
      <c r="G918" s="185"/>
      <c r="H918" s="185"/>
      <c r="I918" s="185"/>
      <c r="J918" s="185"/>
      <c r="K918" s="185"/>
      <c r="L918" s="185"/>
      <c r="M918" s="185"/>
      <c r="N918" s="185"/>
      <c r="O918" s="185"/>
      <c r="P918" s="185"/>
      <c r="Q918" s="185"/>
      <c r="R918" s="185"/>
      <c r="S918" s="185"/>
      <c r="T918" s="185"/>
      <c r="U918" s="185"/>
      <c r="V918" s="185"/>
      <c r="W918" s="185"/>
      <c r="X918" s="185"/>
      <c r="Y918" s="185"/>
      <c r="Z918" s="185"/>
    </row>
    <row r="919" spans="1:26" ht="16.5" thickBot="1">
      <c r="A919" s="188"/>
      <c r="B919" s="188"/>
      <c r="C919" s="188"/>
      <c r="D919" s="188"/>
      <c r="E919" s="188"/>
      <c r="F919" s="188"/>
      <c r="G919" s="185"/>
      <c r="H919" s="185"/>
      <c r="I919" s="185"/>
      <c r="J919" s="185"/>
      <c r="K919" s="185"/>
      <c r="L919" s="185"/>
      <c r="M919" s="185"/>
      <c r="N919" s="185"/>
      <c r="O919" s="185"/>
      <c r="P919" s="185"/>
      <c r="Q919" s="185"/>
      <c r="R919" s="185"/>
      <c r="S919" s="185"/>
      <c r="T919" s="185"/>
      <c r="U919" s="185"/>
      <c r="V919" s="185"/>
      <c r="W919" s="185"/>
      <c r="X919" s="185"/>
      <c r="Y919" s="185"/>
      <c r="Z919" s="185"/>
    </row>
    <row r="920" spans="1:26" ht="16.5" thickBot="1">
      <c r="A920" s="188"/>
      <c r="B920" s="188"/>
      <c r="C920" s="188"/>
      <c r="D920" s="188"/>
      <c r="E920" s="188"/>
      <c r="F920" s="188"/>
      <c r="G920" s="185"/>
      <c r="H920" s="185"/>
      <c r="I920" s="185"/>
      <c r="J920" s="185"/>
      <c r="K920" s="185"/>
      <c r="L920" s="185"/>
      <c r="M920" s="185"/>
      <c r="N920" s="185"/>
      <c r="O920" s="185"/>
      <c r="P920" s="185"/>
      <c r="Q920" s="185"/>
      <c r="R920" s="185"/>
      <c r="S920" s="185"/>
      <c r="T920" s="185"/>
      <c r="U920" s="185"/>
      <c r="V920" s="185"/>
      <c r="W920" s="185"/>
      <c r="X920" s="185"/>
      <c r="Y920" s="185"/>
      <c r="Z920" s="185"/>
    </row>
    <row r="921" spans="1:26" ht="16.5" thickBot="1">
      <c r="A921" s="188"/>
      <c r="B921" s="188"/>
      <c r="C921" s="188"/>
      <c r="D921" s="188"/>
      <c r="E921" s="188"/>
      <c r="F921" s="188"/>
      <c r="G921" s="185"/>
      <c r="H921" s="185"/>
      <c r="I921" s="185"/>
      <c r="J921" s="185"/>
      <c r="K921" s="185"/>
      <c r="L921" s="185"/>
      <c r="M921" s="185"/>
      <c r="N921" s="185"/>
      <c r="O921" s="185"/>
      <c r="P921" s="185"/>
      <c r="Q921" s="185"/>
      <c r="R921" s="185"/>
      <c r="S921" s="185"/>
      <c r="T921" s="185"/>
      <c r="U921" s="185"/>
      <c r="V921" s="185"/>
      <c r="W921" s="185"/>
      <c r="X921" s="185"/>
      <c r="Y921" s="185"/>
      <c r="Z921" s="185"/>
    </row>
    <row r="922" spans="1:26" ht="16.5" thickBot="1">
      <c r="A922" s="188"/>
      <c r="B922" s="188"/>
      <c r="C922" s="188"/>
      <c r="D922" s="188"/>
      <c r="E922" s="188"/>
      <c r="F922" s="188"/>
      <c r="G922" s="185"/>
      <c r="H922" s="185"/>
      <c r="I922" s="185"/>
      <c r="J922" s="185"/>
      <c r="K922" s="185"/>
      <c r="L922" s="185"/>
      <c r="M922" s="185"/>
      <c r="N922" s="185"/>
      <c r="O922" s="185"/>
      <c r="P922" s="185"/>
      <c r="Q922" s="185"/>
      <c r="R922" s="185"/>
      <c r="S922" s="185"/>
      <c r="T922" s="185"/>
      <c r="U922" s="185"/>
      <c r="V922" s="185"/>
      <c r="W922" s="185"/>
      <c r="X922" s="185"/>
      <c r="Y922" s="185"/>
      <c r="Z922" s="185"/>
    </row>
    <row r="923" spans="1:26" ht="16.5" thickBot="1">
      <c r="A923" s="188"/>
      <c r="B923" s="188"/>
      <c r="C923" s="188"/>
      <c r="D923" s="188"/>
      <c r="E923" s="188"/>
      <c r="F923" s="188"/>
      <c r="G923" s="185"/>
      <c r="H923" s="185"/>
      <c r="I923" s="185"/>
      <c r="J923" s="185"/>
      <c r="K923" s="185"/>
      <c r="L923" s="185"/>
      <c r="M923" s="185"/>
      <c r="N923" s="185"/>
      <c r="O923" s="185"/>
      <c r="P923" s="185"/>
      <c r="Q923" s="185"/>
      <c r="R923" s="185"/>
      <c r="S923" s="185"/>
      <c r="T923" s="185"/>
      <c r="U923" s="185"/>
      <c r="V923" s="185"/>
      <c r="W923" s="185"/>
      <c r="X923" s="185"/>
      <c r="Y923" s="185"/>
      <c r="Z923" s="185"/>
    </row>
    <row r="924" spans="1:26" ht="16.5" thickBot="1">
      <c r="A924" s="188"/>
      <c r="B924" s="188"/>
      <c r="C924" s="188"/>
      <c r="D924" s="188"/>
      <c r="E924" s="188"/>
      <c r="F924" s="188"/>
      <c r="G924" s="185"/>
      <c r="H924" s="185"/>
      <c r="I924" s="185"/>
      <c r="J924" s="185"/>
      <c r="K924" s="185"/>
      <c r="L924" s="185"/>
      <c r="M924" s="185"/>
      <c r="N924" s="185"/>
      <c r="O924" s="185"/>
      <c r="P924" s="185"/>
      <c r="Q924" s="185"/>
      <c r="R924" s="185"/>
      <c r="S924" s="185"/>
      <c r="T924" s="185"/>
      <c r="U924" s="185"/>
      <c r="V924" s="185"/>
      <c r="W924" s="185"/>
      <c r="X924" s="185"/>
      <c r="Y924" s="185"/>
      <c r="Z924" s="185"/>
    </row>
    <row r="925" spans="1:26" ht="16.5" thickBot="1">
      <c r="A925" s="188"/>
      <c r="B925" s="188"/>
      <c r="C925" s="188"/>
      <c r="D925" s="188"/>
      <c r="E925" s="188"/>
      <c r="F925" s="188"/>
      <c r="G925" s="185"/>
      <c r="H925" s="185"/>
      <c r="I925" s="185"/>
      <c r="J925" s="185"/>
      <c r="K925" s="185"/>
      <c r="L925" s="185"/>
      <c r="M925" s="185"/>
      <c r="N925" s="185"/>
      <c r="O925" s="185"/>
      <c r="P925" s="185"/>
      <c r="Q925" s="185"/>
      <c r="R925" s="185"/>
      <c r="S925" s="185"/>
      <c r="T925" s="185"/>
      <c r="U925" s="185"/>
      <c r="V925" s="185"/>
      <c r="W925" s="185"/>
      <c r="X925" s="185"/>
      <c r="Y925" s="185"/>
      <c r="Z925" s="185"/>
    </row>
    <row r="926" spans="1:26" ht="16.5" thickBot="1">
      <c r="A926" s="188"/>
      <c r="B926" s="188"/>
      <c r="C926" s="188"/>
      <c r="D926" s="188"/>
      <c r="E926" s="188"/>
      <c r="F926" s="188"/>
      <c r="G926" s="185"/>
      <c r="H926" s="185"/>
      <c r="I926" s="185"/>
      <c r="J926" s="185"/>
      <c r="K926" s="185"/>
      <c r="L926" s="185"/>
      <c r="M926" s="185"/>
      <c r="N926" s="185"/>
      <c r="O926" s="185"/>
      <c r="P926" s="185"/>
      <c r="Q926" s="185"/>
      <c r="R926" s="185"/>
      <c r="S926" s="185"/>
      <c r="T926" s="185"/>
      <c r="U926" s="185"/>
      <c r="V926" s="185"/>
      <c r="W926" s="185"/>
      <c r="X926" s="185"/>
      <c r="Y926" s="185"/>
      <c r="Z926" s="185"/>
    </row>
    <row r="927" spans="1:26" ht="16.5" thickBot="1">
      <c r="A927" s="188"/>
      <c r="B927" s="188"/>
      <c r="C927" s="188"/>
      <c r="D927" s="188"/>
      <c r="E927" s="188"/>
      <c r="F927" s="188"/>
      <c r="G927" s="185"/>
      <c r="H927" s="185"/>
      <c r="I927" s="185"/>
      <c r="J927" s="185"/>
      <c r="K927" s="185"/>
      <c r="L927" s="185"/>
      <c r="M927" s="185"/>
      <c r="N927" s="185"/>
      <c r="O927" s="185"/>
      <c r="P927" s="185"/>
      <c r="Q927" s="185"/>
      <c r="R927" s="185"/>
      <c r="S927" s="185"/>
      <c r="T927" s="185"/>
      <c r="U927" s="185"/>
      <c r="V927" s="185"/>
      <c r="W927" s="185"/>
      <c r="X927" s="185"/>
      <c r="Y927" s="185"/>
      <c r="Z927" s="185"/>
    </row>
    <row r="928" spans="1:26" ht="16.5" thickBot="1">
      <c r="A928" s="188"/>
      <c r="B928" s="188"/>
      <c r="C928" s="188"/>
      <c r="D928" s="188"/>
      <c r="E928" s="188"/>
      <c r="F928" s="188"/>
      <c r="G928" s="185"/>
      <c r="H928" s="185"/>
      <c r="I928" s="185"/>
      <c r="J928" s="185"/>
      <c r="K928" s="185"/>
      <c r="L928" s="185"/>
      <c r="M928" s="185"/>
      <c r="N928" s="185"/>
      <c r="O928" s="185"/>
      <c r="P928" s="185"/>
      <c r="Q928" s="185"/>
      <c r="R928" s="185"/>
      <c r="S928" s="185"/>
      <c r="T928" s="185"/>
      <c r="U928" s="185"/>
      <c r="V928" s="185"/>
      <c r="W928" s="185"/>
      <c r="X928" s="185"/>
      <c r="Y928" s="185"/>
      <c r="Z928" s="185"/>
    </row>
    <row r="929" spans="1:26" ht="16.5" thickBot="1">
      <c r="A929" s="188"/>
      <c r="B929" s="188"/>
      <c r="C929" s="188"/>
      <c r="D929" s="188"/>
      <c r="E929" s="188"/>
      <c r="F929" s="188"/>
      <c r="G929" s="185"/>
      <c r="H929" s="185"/>
      <c r="I929" s="185"/>
      <c r="J929" s="185"/>
      <c r="K929" s="185"/>
      <c r="L929" s="185"/>
      <c r="M929" s="185"/>
      <c r="N929" s="185"/>
      <c r="O929" s="185"/>
      <c r="P929" s="185"/>
      <c r="Q929" s="185"/>
      <c r="R929" s="185"/>
      <c r="S929" s="185"/>
      <c r="T929" s="185"/>
      <c r="U929" s="185"/>
      <c r="V929" s="185"/>
      <c r="W929" s="185"/>
      <c r="X929" s="185"/>
      <c r="Y929" s="185"/>
      <c r="Z929" s="185"/>
    </row>
    <row r="930" spans="1:26" ht="16.5" thickBot="1">
      <c r="A930" s="188"/>
      <c r="B930" s="188"/>
      <c r="C930" s="188"/>
      <c r="D930" s="188"/>
      <c r="E930" s="188"/>
      <c r="F930" s="188"/>
      <c r="G930" s="185"/>
      <c r="H930" s="185"/>
      <c r="I930" s="185"/>
      <c r="J930" s="185"/>
      <c r="K930" s="185"/>
      <c r="L930" s="185"/>
      <c r="M930" s="185"/>
      <c r="N930" s="185"/>
      <c r="O930" s="185"/>
      <c r="P930" s="185"/>
      <c r="Q930" s="185"/>
      <c r="R930" s="185"/>
      <c r="S930" s="185"/>
      <c r="T930" s="185"/>
      <c r="U930" s="185"/>
      <c r="V930" s="185"/>
      <c r="W930" s="185"/>
      <c r="X930" s="185"/>
      <c r="Y930" s="185"/>
      <c r="Z930" s="185"/>
    </row>
    <row r="931" spans="1:26" ht="16.5" thickBot="1">
      <c r="A931" s="188"/>
      <c r="B931" s="188"/>
      <c r="C931" s="188"/>
      <c r="D931" s="188"/>
      <c r="E931" s="188"/>
      <c r="F931" s="188"/>
      <c r="G931" s="185"/>
      <c r="H931" s="185"/>
      <c r="I931" s="185"/>
      <c r="J931" s="185"/>
      <c r="K931" s="185"/>
      <c r="L931" s="185"/>
      <c r="M931" s="185"/>
      <c r="N931" s="185"/>
      <c r="O931" s="185"/>
      <c r="P931" s="185"/>
      <c r="Q931" s="185"/>
      <c r="R931" s="185"/>
      <c r="S931" s="185"/>
      <c r="T931" s="185"/>
      <c r="U931" s="185"/>
      <c r="V931" s="185"/>
      <c r="W931" s="185"/>
      <c r="X931" s="185"/>
      <c r="Y931" s="185"/>
      <c r="Z931" s="185"/>
    </row>
    <row r="932" spans="1:26" ht="16.5" thickBot="1">
      <c r="A932" s="188"/>
      <c r="B932" s="188"/>
      <c r="C932" s="188"/>
      <c r="D932" s="188"/>
      <c r="E932" s="188"/>
      <c r="F932" s="188"/>
      <c r="G932" s="185"/>
      <c r="H932" s="185"/>
      <c r="I932" s="185"/>
      <c r="J932" s="185"/>
      <c r="K932" s="185"/>
      <c r="L932" s="185"/>
      <c r="M932" s="185"/>
      <c r="N932" s="185"/>
      <c r="O932" s="185"/>
      <c r="P932" s="185"/>
      <c r="Q932" s="185"/>
      <c r="R932" s="185"/>
      <c r="S932" s="185"/>
      <c r="T932" s="185"/>
      <c r="U932" s="185"/>
      <c r="V932" s="185"/>
      <c r="W932" s="185"/>
      <c r="X932" s="185"/>
      <c r="Y932" s="185"/>
      <c r="Z932" s="185"/>
    </row>
    <row r="933" spans="1:26" ht="16.5" thickBot="1">
      <c r="A933" s="188"/>
      <c r="B933" s="188"/>
      <c r="C933" s="188"/>
      <c r="D933" s="188"/>
      <c r="E933" s="188"/>
      <c r="F933" s="188"/>
      <c r="G933" s="185"/>
      <c r="H933" s="185"/>
      <c r="I933" s="185"/>
      <c r="J933" s="185"/>
      <c r="K933" s="185"/>
      <c r="L933" s="185"/>
      <c r="M933" s="185"/>
      <c r="N933" s="185"/>
      <c r="O933" s="185"/>
      <c r="P933" s="185"/>
      <c r="Q933" s="185"/>
      <c r="R933" s="185"/>
      <c r="S933" s="185"/>
      <c r="T933" s="185"/>
      <c r="U933" s="185"/>
      <c r="V933" s="185"/>
      <c r="W933" s="185"/>
      <c r="X933" s="185"/>
      <c r="Y933" s="185"/>
      <c r="Z933" s="185"/>
    </row>
    <row r="934" spans="1:26" ht="16.5" thickBot="1">
      <c r="A934" s="188"/>
      <c r="B934" s="188"/>
      <c r="C934" s="188"/>
      <c r="D934" s="188"/>
      <c r="E934" s="188"/>
      <c r="F934" s="188"/>
      <c r="G934" s="185"/>
      <c r="H934" s="185"/>
      <c r="I934" s="185"/>
      <c r="J934" s="185"/>
      <c r="K934" s="185"/>
      <c r="L934" s="185"/>
      <c r="M934" s="185"/>
      <c r="N934" s="185"/>
      <c r="O934" s="185"/>
      <c r="P934" s="185"/>
      <c r="Q934" s="185"/>
      <c r="R934" s="185"/>
      <c r="S934" s="185"/>
      <c r="T934" s="185"/>
      <c r="U934" s="185"/>
      <c r="V934" s="185"/>
      <c r="W934" s="185"/>
      <c r="X934" s="185"/>
      <c r="Y934" s="185"/>
      <c r="Z934" s="185"/>
    </row>
    <row r="935" spans="1:26" ht="16.5" thickBot="1">
      <c r="A935" s="188"/>
      <c r="B935" s="188"/>
      <c r="C935" s="188"/>
      <c r="D935" s="188"/>
      <c r="E935" s="188"/>
      <c r="F935" s="188"/>
      <c r="G935" s="185"/>
      <c r="H935" s="185"/>
      <c r="I935" s="185"/>
      <c r="J935" s="185"/>
      <c r="K935" s="185"/>
      <c r="L935" s="185"/>
      <c r="M935" s="185"/>
      <c r="N935" s="185"/>
      <c r="O935" s="185"/>
      <c r="P935" s="185"/>
      <c r="Q935" s="185"/>
      <c r="R935" s="185"/>
      <c r="S935" s="185"/>
      <c r="T935" s="185"/>
      <c r="U935" s="185"/>
      <c r="V935" s="185"/>
      <c r="W935" s="185"/>
      <c r="X935" s="185"/>
      <c r="Y935" s="185"/>
      <c r="Z935" s="185"/>
    </row>
    <row r="936" spans="1:26" ht="16.5" thickBot="1">
      <c r="A936" s="188"/>
      <c r="B936" s="188"/>
      <c r="C936" s="188"/>
      <c r="D936" s="188"/>
      <c r="E936" s="188"/>
      <c r="F936" s="188"/>
      <c r="G936" s="185"/>
      <c r="H936" s="185"/>
      <c r="I936" s="185"/>
      <c r="J936" s="185"/>
      <c r="K936" s="185"/>
      <c r="L936" s="185"/>
      <c r="M936" s="185"/>
      <c r="N936" s="185"/>
      <c r="O936" s="185"/>
      <c r="P936" s="185"/>
      <c r="Q936" s="185"/>
      <c r="R936" s="185"/>
      <c r="S936" s="185"/>
      <c r="T936" s="185"/>
      <c r="U936" s="185"/>
      <c r="V936" s="185"/>
      <c r="W936" s="185"/>
      <c r="X936" s="185"/>
      <c r="Y936" s="185"/>
      <c r="Z936" s="185"/>
    </row>
    <row r="937" spans="1:26" ht="16.5" thickBot="1">
      <c r="A937" s="188"/>
      <c r="B937" s="188"/>
      <c r="C937" s="188"/>
      <c r="D937" s="188"/>
      <c r="E937" s="188"/>
      <c r="F937" s="188"/>
      <c r="G937" s="185"/>
      <c r="H937" s="185"/>
      <c r="I937" s="185"/>
      <c r="J937" s="185"/>
      <c r="K937" s="185"/>
      <c r="L937" s="185"/>
      <c r="M937" s="185"/>
      <c r="N937" s="185"/>
      <c r="O937" s="185"/>
      <c r="P937" s="185"/>
      <c r="Q937" s="185"/>
      <c r="R937" s="185"/>
      <c r="S937" s="185"/>
      <c r="T937" s="185"/>
      <c r="U937" s="185"/>
      <c r="V937" s="185"/>
      <c r="W937" s="185"/>
      <c r="X937" s="185"/>
      <c r="Y937" s="185"/>
      <c r="Z937" s="185"/>
    </row>
    <row r="938" spans="1:26" ht="16.5" thickBot="1">
      <c r="A938" s="188"/>
      <c r="B938" s="188"/>
      <c r="C938" s="188"/>
      <c r="D938" s="188"/>
      <c r="E938" s="188"/>
      <c r="F938" s="188"/>
      <c r="G938" s="185"/>
      <c r="H938" s="185"/>
      <c r="I938" s="185"/>
      <c r="J938" s="185"/>
      <c r="K938" s="185"/>
      <c r="L938" s="185"/>
      <c r="M938" s="185"/>
      <c r="N938" s="185"/>
      <c r="O938" s="185"/>
      <c r="P938" s="185"/>
      <c r="Q938" s="185"/>
      <c r="R938" s="185"/>
      <c r="S938" s="185"/>
      <c r="T938" s="185"/>
      <c r="U938" s="185"/>
      <c r="V938" s="185"/>
      <c r="W938" s="185"/>
      <c r="X938" s="185"/>
      <c r="Y938" s="185"/>
      <c r="Z938" s="185"/>
    </row>
    <row r="939" spans="1:26" ht="16.5" thickBot="1">
      <c r="A939" s="188"/>
      <c r="B939" s="188"/>
      <c r="C939" s="188"/>
      <c r="D939" s="188"/>
      <c r="E939" s="188"/>
      <c r="F939" s="188"/>
      <c r="G939" s="185"/>
      <c r="H939" s="185"/>
      <c r="I939" s="185"/>
      <c r="J939" s="185"/>
      <c r="K939" s="185"/>
      <c r="L939" s="185"/>
      <c r="M939" s="185"/>
      <c r="N939" s="185"/>
      <c r="O939" s="185"/>
      <c r="P939" s="185"/>
      <c r="Q939" s="185"/>
      <c r="R939" s="185"/>
      <c r="S939" s="185"/>
      <c r="T939" s="185"/>
      <c r="U939" s="185"/>
      <c r="V939" s="185"/>
      <c r="W939" s="185"/>
      <c r="X939" s="185"/>
      <c r="Y939" s="185"/>
      <c r="Z939" s="185"/>
    </row>
    <row r="940" spans="1:26" ht="16.5" thickBot="1">
      <c r="A940" s="188"/>
      <c r="B940" s="188"/>
      <c r="C940" s="188"/>
      <c r="D940" s="188"/>
      <c r="E940" s="188"/>
      <c r="F940" s="188"/>
      <c r="G940" s="185"/>
      <c r="H940" s="185"/>
      <c r="I940" s="185"/>
      <c r="J940" s="185"/>
      <c r="K940" s="185"/>
      <c r="L940" s="185"/>
      <c r="M940" s="185"/>
      <c r="N940" s="185"/>
      <c r="O940" s="185"/>
      <c r="P940" s="185"/>
      <c r="Q940" s="185"/>
      <c r="R940" s="185"/>
      <c r="S940" s="185"/>
      <c r="T940" s="185"/>
      <c r="U940" s="185"/>
      <c r="V940" s="185"/>
      <c r="W940" s="185"/>
      <c r="X940" s="185"/>
      <c r="Y940" s="185"/>
      <c r="Z940" s="185"/>
    </row>
    <row r="941" spans="1:26" ht="16.5" thickBot="1">
      <c r="A941" s="188"/>
      <c r="B941" s="188"/>
      <c r="C941" s="188"/>
      <c r="D941" s="188"/>
      <c r="E941" s="188"/>
      <c r="F941" s="188"/>
      <c r="G941" s="185"/>
      <c r="H941" s="185"/>
      <c r="I941" s="185"/>
      <c r="J941" s="185"/>
      <c r="K941" s="185"/>
      <c r="L941" s="185"/>
      <c r="M941" s="185"/>
      <c r="N941" s="185"/>
      <c r="O941" s="185"/>
      <c r="P941" s="185"/>
      <c r="Q941" s="185"/>
      <c r="R941" s="185"/>
      <c r="S941" s="185"/>
      <c r="T941" s="185"/>
      <c r="U941" s="185"/>
      <c r="V941" s="185"/>
      <c r="W941" s="185"/>
      <c r="X941" s="185"/>
      <c r="Y941" s="185"/>
      <c r="Z941" s="185"/>
    </row>
    <row r="942" spans="1:26" ht="16.5" thickBot="1">
      <c r="A942" s="188"/>
      <c r="B942" s="188"/>
      <c r="C942" s="188"/>
      <c r="D942" s="188"/>
      <c r="E942" s="188"/>
      <c r="F942" s="188"/>
      <c r="G942" s="185"/>
      <c r="H942" s="185"/>
      <c r="I942" s="185"/>
      <c r="J942" s="185"/>
      <c r="K942" s="185"/>
      <c r="L942" s="185"/>
      <c r="M942" s="185"/>
      <c r="N942" s="185"/>
      <c r="O942" s="185"/>
      <c r="P942" s="185"/>
      <c r="Q942" s="185"/>
      <c r="R942" s="185"/>
      <c r="S942" s="185"/>
      <c r="T942" s="185"/>
      <c r="U942" s="185"/>
      <c r="V942" s="185"/>
      <c r="W942" s="185"/>
      <c r="X942" s="185"/>
      <c r="Y942" s="185"/>
      <c r="Z942" s="185"/>
    </row>
    <row r="943" spans="1:26" ht="16.5" thickBot="1">
      <c r="A943" s="188"/>
      <c r="B943" s="188"/>
      <c r="C943" s="188"/>
      <c r="D943" s="188"/>
      <c r="E943" s="188"/>
      <c r="F943" s="188"/>
      <c r="G943" s="185"/>
      <c r="H943" s="185"/>
      <c r="I943" s="185"/>
      <c r="J943" s="185"/>
      <c r="K943" s="185"/>
      <c r="L943" s="185"/>
      <c r="M943" s="185"/>
      <c r="N943" s="185"/>
      <c r="O943" s="185"/>
      <c r="P943" s="185"/>
      <c r="Q943" s="185"/>
      <c r="R943" s="185"/>
      <c r="S943" s="185"/>
      <c r="T943" s="185"/>
      <c r="U943" s="185"/>
      <c r="V943" s="185"/>
      <c r="W943" s="185"/>
      <c r="X943" s="185"/>
      <c r="Y943" s="185"/>
      <c r="Z943" s="185"/>
    </row>
    <row r="944" spans="1:26" ht="16.5" thickBot="1">
      <c r="A944" s="188"/>
      <c r="B944" s="188"/>
      <c r="C944" s="188"/>
      <c r="D944" s="188"/>
      <c r="E944" s="188"/>
      <c r="F944" s="188"/>
      <c r="G944" s="185"/>
      <c r="H944" s="185"/>
      <c r="I944" s="185"/>
      <c r="J944" s="185"/>
      <c r="K944" s="185"/>
      <c r="L944" s="185"/>
      <c r="M944" s="185"/>
      <c r="N944" s="185"/>
      <c r="O944" s="185"/>
      <c r="P944" s="185"/>
      <c r="Q944" s="185"/>
      <c r="R944" s="185"/>
      <c r="S944" s="185"/>
      <c r="T944" s="185"/>
      <c r="U944" s="185"/>
      <c r="V944" s="185"/>
      <c r="W944" s="185"/>
      <c r="X944" s="185"/>
      <c r="Y944" s="185"/>
      <c r="Z944" s="185"/>
    </row>
    <row r="945" spans="1:26" ht="16.5" thickBot="1">
      <c r="A945" s="188"/>
      <c r="B945" s="188"/>
      <c r="C945" s="188"/>
      <c r="D945" s="188"/>
      <c r="E945" s="188"/>
      <c r="F945" s="188"/>
      <c r="G945" s="185"/>
      <c r="H945" s="185"/>
      <c r="I945" s="185"/>
      <c r="J945" s="185"/>
      <c r="K945" s="185"/>
      <c r="L945" s="185"/>
      <c r="M945" s="185"/>
      <c r="N945" s="185"/>
      <c r="O945" s="185"/>
      <c r="P945" s="185"/>
      <c r="Q945" s="185"/>
      <c r="R945" s="185"/>
      <c r="S945" s="185"/>
      <c r="T945" s="185"/>
      <c r="U945" s="185"/>
      <c r="V945" s="185"/>
      <c r="W945" s="185"/>
      <c r="X945" s="185"/>
      <c r="Y945" s="185"/>
      <c r="Z945" s="185"/>
    </row>
    <row r="946" spans="1:26" ht="16.5" thickBot="1">
      <c r="A946" s="188"/>
      <c r="B946" s="188"/>
      <c r="C946" s="188"/>
      <c r="D946" s="188"/>
      <c r="E946" s="188"/>
      <c r="F946" s="188"/>
      <c r="G946" s="185"/>
      <c r="H946" s="185"/>
      <c r="I946" s="185"/>
      <c r="J946" s="185"/>
      <c r="K946" s="185"/>
      <c r="L946" s="185"/>
      <c r="M946" s="185"/>
      <c r="N946" s="185"/>
      <c r="O946" s="185"/>
      <c r="P946" s="185"/>
      <c r="Q946" s="185"/>
      <c r="R946" s="185"/>
      <c r="S946" s="185"/>
      <c r="T946" s="185"/>
      <c r="U946" s="185"/>
      <c r="V946" s="185"/>
      <c r="W946" s="185"/>
      <c r="X946" s="185"/>
      <c r="Y946" s="185"/>
      <c r="Z946" s="185"/>
    </row>
    <row r="947" spans="1:26" ht="16.5" thickBot="1">
      <c r="A947" s="188"/>
      <c r="B947" s="188"/>
      <c r="C947" s="188"/>
      <c r="D947" s="188"/>
      <c r="E947" s="188"/>
      <c r="F947" s="188"/>
      <c r="G947" s="185"/>
      <c r="H947" s="185"/>
      <c r="I947" s="185"/>
      <c r="J947" s="185"/>
      <c r="K947" s="185"/>
      <c r="L947" s="185"/>
      <c r="M947" s="185"/>
      <c r="N947" s="185"/>
      <c r="O947" s="185"/>
      <c r="P947" s="185"/>
      <c r="Q947" s="185"/>
      <c r="R947" s="185"/>
      <c r="S947" s="185"/>
      <c r="T947" s="185"/>
      <c r="U947" s="185"/>
      <c r="V947" s="185"/>
      <c r="W947" s="185"/>
      <c r="X947" s="185"/>
      <c r="Y947" s="185"/>
      <c r="Z947" s="185"/>
    </row>
    <row r="948" spans="1:26" ht="16.5" thickBot="1">
      <c r="A948" s="188"/>
      <c r="B948" s="188"/>
      <c r="C948" s="188"/>
      <c r="D948" s="188"/>
      <c r="E948" s="188"/>
      <c r="F948" s="188"/>
      <c r="G948" s="185"/>
      <c r="H948" s="185"/>
      <c r="I948" s="185"/>
      <c r="J948" s="185"/>
      <c r="K948" s="185"/>
      <c r="L948" s="185"/>
      <c r="M948" s="185"/>
      <c r="N948" s="185"/>
      <c r="O948" s="185"/>
      <c r="P948" s="185"/>
      <c r="Q948" s="185"/>
      <c r="R948" s="185"/>
      <c r="S948" s="185"/>
      <c r="T948" s="185"/>
      <c r="U948" s="185"/>
      <c r="V948" s="185"/>
      <c r="W948" s="185"/>
      <c r="X948" s="185"/>
      <c r="Y948" s="185"/>
      <c r="Z948" s="185"/>
    </row>
    <row r="949" spans="1:26" ht="16.5" thickBot="1">
      <c r="A949" s="188"/>
      <c r="B949" s="188"/>
      <c r="C949" s="188"/>
      <c r="D949" s="188"/>
      <c r="E949" s="188"/>
      <c r="F949" s="188"/>
      <c r="G949" s="185"/>
      <c r="H949" s="185"/>
      <c r="I949" s="185"/>
      <c r="J949" s="185"/>
      <c r="K949" s="185"/>
      <c r="L949" s="185"/>
      <c r="M949" s="185"/>
      <c r="N949" s="185"/>
      <c r="O949" s="185"/>
      <c r="P949" s="185"/>
      <c r="Q949" s="185"/>
      <c r="R949" s="185"/>
      <c r="S949" s="185"/>
      <c r="T949" s="185"/>
      <c r="U949" s="185"/>
      <c r="V949" s="185"/>
      <c r="W949" s="185"/>
      <c r="X949" s="185"/>
      <c r="Y949" s="185"/>
      <c r="Z949" s="185"/>
    </row>
    <row r="950" spans="1:26" ht="16.5" thickBot="1">
      <c r="A950" s="188"/>
      <c r="B950" s="188"/>
      <c r="C950" s="188"/>
      <c r="D950" s="188"/>
      <c r="E950" s="188"/>
      <c r="F950" s="188"/>
      <c r="G950" s="185"/>
      <c r="H950" s="185"/>
      <c r="I950" s="185"/>
      <c r="J950" s="185"/>
      <c r="K950" s="185"/>
      <c r="L950" s="185"/>
      <c r="M950" s="185"/>
      <c r="N950" s="185"/>
      <c r="O950" s="185"/>
      <c r="P950" s="185"/>
      <c r="Q950" s="185"/>
      <c r="R950" s="185"/>
      <c r="S950" s="185"/>
      <c r="T950" s="185"/>
      <c r="U950" s="185"/>
      <c r="V950" s="185"/>
      <c r="W950" s="185"/>
      <c r="X950" s="185"/>
      <c r="Y950" s="185"/>
      <c r="Z950" s="185"/>
    </row>
    <row r="951" spans="1:26" ht="16.5" thickBot="1">
      <c r="A951" s="188"/>
      <c r="B951" s="188"/>
      <c r="C951" s="188"/>
      <c r="D951" s="188"/>
      <c r="E951" s="188"/>
      <c r="F951" s="188"/>
      <c r="G951" s="185"/>
      <c r="H951" s="185"/>
      <c r="I951" s="185"/>
      <c r="J951" s="185"/>
      <c r="K951" s="185"/>
      <c r="L951" s="185"/>
      <c r="M951" s="185"/>
      <c r="N951" s="185"/>
      <c r="O951" s="185"/>
      <c r="P951" s="185"/>
      <c r="Q951" s="185"/>
      <c r="R951" s="185"/>
      <c r="S951" s="185"/>
      <c r="T951" s="185"/>
      <c r="U951" s="185"/>
      <c r="V951" s="185"/>
      <c r="W951" s="185"/>
      <c r="X951" s="185"/>
      <c r="Y951" s="185"/>
      <c r="Z951" s="185"/>
    </row>
    <row r="952" spans="1:26" ht="16.5" thickBot="1">
      <c r="A952" s="188"/>
      <c r="B952" s="188"/>
      <c r="C952" s="188"/>
      <c r="D952" s="188"/>
      <c r="E952" s="188"/>
      <c r="F952" s="188"/>
      <c r="G952" s="185"/>
      <c r="H952" s="185"/>
      <c r="I952" s="185"/>
      <c r="J952" s="185"/>
      <c r="K952" s="185"/>
      <c r="L952" s="185"/>
      <c r="M952" s="185"/>
      <c r="N952" s="185"/>
      <c r="O952" s="185"/>
      <c r="P952" s="185"/>
      <c r="Q952" s="185"/>
      <c r="R952" s="185"/>
      <c r="S952" s="185"/>
      <c r="T952" s="185"/>
      <c r="U952" s="185"/>
      <c r="V952" s="185"/>
      <c r="W952" s="185"/>
      <c r="X952" s="185"/>
      <c r="Y952" s="185"/>
      <c r="Z952" s="185"/>
    </row>
    <row r="953" spans="1:26" ht="16.5" thickBot="1">
      <c r="A953" s="188"/>
      <c r="B953" s="188"/>
      <c r="C953" s="188"/>
      <c r="D953" s="188"/>
      <c r="E953" s="188"/>
      <c r="F953" s="188"/>
      <c r="G953" s="185"/>
      <c r="H953" s="185"/>
      <c r="I953" s="185"/>
      <c r="J953" s="185"/>
      <c r="K953" s="185"/>
      <c r="L953" s="185"/>
      <c r="M953" s="185"/>
      <c r="N953" s="185"/>
      <c r="O953" s="185"/>
      <c r="P953" s="185"/>
      <c r="Q953" s="185"/>
      <c r="R953" s="185"/>
      <c r="S953" s="185"/>
      <c r="T953" s="185"/>
      <c r="U953" s="185"/>
      <c r="V953" s="185"/>
      <c r="W953" s="185"/>
      <c r="X953" s="185"/>
      <c r="Y953" s="185"/>
      <c r="Z953" s="185"/>
    </row>
    <row r="954" spans="1:26" ht="16.5" thickBot="1">
      <c r="A954" s="188"/>
      <c r="B954" s="188"/>
      <c r="C954" s="188"/>
      <c r="D954" s="188"/>
      <c r="E954" s="188"/>
      <c r="F954" s="188"/>
      <c r="G954" s="185"/>
      <c r="H954" s="185"/>
      <c r="I954" s="185"/>
      <c r="J954" s="185"/>
      <c r="K954" s="185"/>
      <c r="L954" s="185"/>
      <c r="M954" s="185"/>
      <c r="N954" s="185"/>
      <c r="O954" s="185"/>
      <c r="P954" s="185"/>
      <c r="Q954" s="185"/>
      <c r="R954" s="185"/>
      <c r="S954" s="185"/>
      <c r="T954" s="185"/>
      <c r="U954" s="185"/>
      <c r="V954" s="185"/>
      <c r="W954" s="185"/>
      <c r="X954" s="185"/>
      <c r="Y954" s="185"/>
      <c r="Z954" s="185"/>
    </row>
    <row r="955" spans="1:26" ht="16.5" thickBot="1">
      <c r="A955" s="188"/>
      <c r="B955" s="188"/>
      <c r="C955" s="188"/>
      <c r="D955" s="188"/>
      <c r="E955" s="188"/>
      <c r="F955" s="188"/>
      <c r="G955" s="185"/>
      <c r="H955" s="185"/>
      <c r="I955" s="185"/>
      <c r="J955" s="185"/>
      <c r="K955" s="185"/>
      <c r="L955" s="185"/>
      <c r="M955" s="185"/>
      <c r="N955" s="185"/>
      <c r="O955" s="185"/>
      <c r="P955" s="185"/>
      <c r="Q955" s="185"/>
      <c r="R955" s="185"/>
      <c r="S955" s="185"/>
      <c r="T955" s="185"/>
      <c r="U955" s="185"/>
      <c r="V955" s="185"/>
      <c r="W955" s="185"/>
      <c r="X955" s="185"/>
      <c r="Y955" s="185"/>
      <c r="Z955" s="185"/>
    </row>
    <row r="956" spans="1:26" ht="16.5" thickBot="1">
      <c r="A956" s="188"/>
      <c r="B956" s="188"/>
      <c r="C956" s="188"/>
      <c r="D956" s="188"/>
      <c r="E956" s="188"/>
      <c r="F956" s="188"/>
      <c r="G956" s="185"/>
      <c r="H956" s="185"/>
      <c r="I956" s="185"/>
      <c r="J956" s="185"/>
      <c r="K956" s="185"/>
      <c r="L956" s="185"/>
      <c r="M956" s="185"/>
      <c r="N956" s="185"/>
      <c r="O956" s="185"/>
      <c r="P956" s="185"/>
      <c r="Q956" s="185"/>
      <c r="R956" s="185"/>
      <c r="S956" s="185"/>
      <c r="T956" s="185"/>
      <c r="U956" s="185"/>
      <c r="V956" s="185"/>
      <c r="W956" s="185"/>
      <c r="X956" s="185"/>
      <c r="Y956" s="185"/>
      <c r="Z956" s="185"/>
    </row>
    <row r="957" spans="1:26" ht="16.5" thickBot="1">
      <c r="A957" s="188"/>
      <c r="B957" s="188"/>
      <c r="C957" s="188"/>
      <c r="D957" s="188"/>
      <c r="E957" s="188"/>
      <c r="F957" s="188"/>
      <c r="G957" s="185"/>
      <c r="H957" s="185"/>
      <c r="I957" s="185"/>
      <c r="J957" s="185"/>
      <c r="K957" s="185"/>
      <c r="L957" s="185"/>
      <c r="M957" s="185"/>
      <c r="N957" s="185"/>
      <c r="O957" s="185"/>
      <c r="P957" s="185"/>
      <c r="Q957" s="185"/>
      <c r="R957" s="185"/>
      <c r="S957" s="185"/>
      <c r="T957" s="185"/>
      <c r="U957" s="185"/>
      <c r="V957" s="185"/>
      <c r="W957" s="185"/>
      <c r="X957" s="185"/>
      <c r="Y957" s="185"/>
      <c r="Z957" s="185"/>
    </row>
    <row r="958" spans="1:26" ht="16.5" thickBot="1">
      <c r="A958" s="188"/>
      <c r="B958" s="188"/>
      <c r="C958" s="188"/>
      <c r="D958" s="188"/>
      <c r="E958" s="188"/>
      <c r="F958" s="188"/>
      <c r="G958" s="185"/>
      <c r="H958" s="185"/>
      <c r="I958" s="185"/>
      <c r="J958" s="185"/>
      <c r="K958" s="185"/>
      <c r="L958" s="185"/>
      <c r="M958" s="185"/>
      <c r="N958" s="185"/>
      <c r="O958" s="185"/>
      <c r="P958" s="185"/>
      <c r="Q958" s="185"/>
      <c r="R958" s="185"/>
      <c r="S958" s="185"/>
      <c r="T958" s="185"/>
      <c r="U958" s="185"/>
      <c r="V958" s="185"/>
      <c r="W958" s="185"/>
      <c r="X958" s="185"/>
      <c r="Y958" s="185"/>
      <c r="Z958" s="185"/>
    </row>
    <row r="959" spans="1:26" ht="16.5" thickBot="1">
      <c r="A959" s="188"/>
      <c r="B959" s="188"/>
      <c r="C959" s="188"/>
      <c r="D959" s="188"/>
      <c r="E959" s="188"/>
      <c r="F959" s="188"/>
      <c r="G959" s="185"/>
      <c r="H959" s="185"/>
      <c r="I959" s="185"/>
      <c r="J959" s="185"/>
      <c r="K959" s="185"/>
      <c r="L959" s="185"/>
      <c r="M959" s="185"/>
      <c r="N959" s="185"/>
      <c r="O959" s="185"/>
      <c r="P959" s="185"/>
      <c r="Q959" s="185"/>
      <c r="R959" s="185"/>
      <c r="S959" s="185"/>
      <c r="T959" s="185"/>
      <c r="U959" s="185"/>
      <c r="V959" s="185"/>
      <c r="W959" s="185"/>
      <c r="X959" s="185"/>
      <c r="Y959" s="185"/>
      <c r="Z959" s="185"/>
    </row>
    <row r="960" spans="1:26" ht="16.5" thickBot="1">
      <c r="A960" s="188"/>
      <c r="B960" s="188"/>
      <c r="C960" s="188"/>
      <c r="D960" s="188"/>
      <c r="E960" s="188"/>
      <c r="F960" s="188"/>
      <c r="G960" s="185"/>
      <c r="H960" s="185"/>
      <c r="I960" s="185"/>
      <c r="J960" s="185"/>
      <c r="K960" s="185"/>
      <c r="L960" s="185"/>
      <c r="M960" s="185"/>
      <c r="N960" s="185"/>
      <c r="O960" s="185"/>
      <c r="P960" s="185"/>
      <c r="Q960" s="185"/>
      <c r="R960" s="185"/>
      <c r="S960" s="185"/>
      <c r="T960" s="185"/>
      <c r="U960" s="185"/>
      <c r="V960" s="185"/>
      <c r="W960" s="185"/>
      <c r="X960" s="185"/>
      <c r="Y960" s="185"/>
      <c r="Z960" s="185"/>
    </row>
    <row r="961" spans="1:26" ht="16.5" thickBot="1">
      <c r="A961" s="188"/>
      <c r="B961" s="188"/>
      <c r="C961" s="188"/>
      <c r="D961" s="188"/>
      <c r="E961" s="188"/>
      <c r="F961" s="188"/>
      <c r="G961" s="185"/>
      <c r="H961" s="185"/>
      <c r="I961" s="185"/>
      <c r="J961" s="185"/>
      <c r="K961" s="185"/>
      <c r="L961" s="185"/>
      <c r="M961" s="185"/>
      <c r="N961" s="185"/>
      <c r="O961" s="185"/>
      <c r="P961" s="185"/>
      <c r="Q961" s="185"/>
      <c r="R961" s="185"/>
      <c r="S961" s="185"/>
      <c r="T961" s="185"/>
      <c r="U961" s="185"/>
      <c r="V961" s="185"/>
      <c r="W961" s="185"/>
      <c r="X961" s="185"/>
      <c r="Y961" s="185"/>
      <c r="Z961" s="185"/>
    </row>
    <row r="962" spans="1:26" ht="16.5" thickBot="1">
      <c r="A962" s="188"/>
      <c r="B962" s="188"/>
      <c r="C962" s="188"/>
      <c r="D962" s="188"/>
      <c r="E962" s="188"/>
      <c r="F962" s="188"/>
      <c r="G962" s="185"/>
      <c r="H962" s="185"/>
      <c r="I962" s="185"/>
      <c r="J962" s="185"/>
      <c r="K962" s="185"/>
      <c r="L962" s="185"/>
      <c r="M962" s="185"/>
      <c r="N962" s="185"/>
      <c r="O962" s="185"/>
      <c r="P962" s="185"/>
      <c r="Q962" s="185"/>
      <c r="R962" s="185"/>
      <c r="S962" s="185"/>
      <c r="T962" s="185"/>
      <c r="U962" s="185"/>
      <c r="V962" s="185"/>
      <c r="W962" s="185"/>
      <c r="X962" s="185"/>
      <c r="Y962" s="185"/>
      <c r="Z962" s="185"/>
    </row>
    <row r="963" spans="1:26" ht="16.5" thickBot="1">
      <c r="A963" s="188"/>
      <c r="B963" s="188"/>
      <c r="C963" s="188"/>
      <c r="D963" s="188"/>
      <c r="E963" s="188"/>
      <c r="F963" s="188"/>
      <c r="G963" s="185"/>
      <c r="H963" s="185"/>
      <c r="I963" s="185"/>
      <c r="J963" s="185"/>
      <c r="K963" s="185"/>
      <c r="L963" s="185"/>
      <c r="M963" s="185"/>
      <c r="N963" s="185"/>
      <c r="O963" s="185"/>
      <c r="P963" s="185"/>
      <c r="Q963" s="185"/>
      <c r="R963" s="185"/>
      <c r="S963" s="185"/>
      <c r="T963" s="185"/>
      <c r="U963" s="185"/>
      <c r="V963" s="185"/>
      <c r="W963" s="185"/>
      <c r="X963" s="185"/>
      <c r="Y963" s="185"/>
      <c r="Z963" s="185"/>
    </row>
    <row r="964" spans="1:26" ht="16.5" thickBot="1">
      <c r="A964" s="188"/>
      <c r="B964" s="188"/>
      <c r="C964" s="188"/>
      <c r="D964" s="188"/>
      <c r="E964" s="188"/>
      <c r="F964" s="188"/>
      <c r="G964" s="185"/>
      <c r="H964" s="185"/>
      <c r="I964" s="185"/>
      <c r="J964" s="185"/>
      <c r="K964" s="185"/>
      <c r="L964" s="185"/>
      <c r="M964" s="185"/>
      <c r="N964" s="185"/>
      <c r="O964" s="185"/>
      <c r="P964" s="185"/>
      <c r="Q964" s="185"/>
      <c r="R964" s="185"/>
      <c r="S964" s="185"/>
      <c r="T964" s="185"/>
      <c r="U964" s="185"/>
      <c r="V964" s="185"/>
      <c r="W964" s="185"/>
      <c r="X964" s="185"/>
      <c r="Y964" s="185"/>
      <c r="Z964" s="185"/>
    </row>
    <row r="965" spans="1:26" ht="16.5" thickBot="1">
      <c r="A965" s="188"/>
      <c r="B965" s="188"/>
      <c r="C965" s="188"/>
      <c r="D965" s="188"/>
      <c r="E965" s="188"/>
      <c r="F965" s="188"/>
      <c r="G965" s="185"/>
      <c r="H965" s="185"/>
      <c r="I965" s="185"/>
      <c r="J965" s="185"/>
      <c r="K965" s="185"/>
      <c r="L965" s="185"/>
      <c r="M965" s="185"/>
      <c r="N965" s="185"/>
      <c r="O965" s="185"/>
      <c r="P965" s="185"/>
      <c r="Q965" s="185"/>
      <c r="R965" s="185"/>
      <c r="S965" s="185"/>
      <c r="T965" s="185"/>
      <c r="U965" s="185"/>
      <c r="V965" s="185"/>
      <c r="W965" s="185"/>
      <c r="X965" s="185"/>
      <c r="Y965" s="185"/>
      <c r="Z965" s="185"/>
    </row>
    <row r="966" spans="1:26" ht="16.5" thickBot="1">
      <c r="A966" s="188"/>
      <c r="B966" s="188"/>
      <c r="C966" s="188"/>
      <c r="D966" s="188"/>
      <c r="E966" s="188"/>
      <c r="F966" s="188"/>
      <c r="G966" s="185"/>
      <c r="H966" s="185"/>
      <c r="I966" s="185"/>
      <c r="J966" s="185"/>
      <c r="K966" s="185"/>
      <c r="L966" s="185"/>
      <c r="M966" s="185"/>
      <c r="N966" s="185"/>
      <c r="O966" s="185"/>
      <c r="P966" s="185"/>
      <c r="Q966" s="185"/>
      <c r="R966" s="185"/>
      <c r="S966" s="185"/>
      <c r="T966" s="185"/>
      <c r="U966" s="185"/>
      <c r="V966" s="185"/>
      <c r="W966" s="185"/>
      <c r="X966" s="185"/>
      <c r="Y966" s="185"/>
      <c r="Z966" s="185"/>
    </row>
    <row r="967" spans="1:26" ht="16.5" thickBot="1">
      <c r="A967" s="188"/>
      <c r="B967" s="188"/>
      <c r="C967" s="188"/>
      <c r="D967" s="188"/>
      <c r="E967" s="188"/>
      <c r="F967" s="188"/>
      <c r="G967" s="185"/>
      <c r="H967" s="185"/>
      <c r="I967" s="185"/>
      <c r="J967" s="185"/>
      <c r="K967" s="185"/>
      <c r="L967" s="185"/>
      <c r="M967" s="185"/>
      <c r="N967" s="185"/>
      <c r="O967" s="185"/>
      <c r="P967" s="185"/>
      <c r="Q967" s="185"/>
      <c r="R967" s="185"/>
      <c r="S967" s="185"/>
      <c r="T967" s="185"/>
      <c r="U967" s="185"/>
      <c r="V967" s="185"/>
      <c r="W967" s="185"/>
      <c r="X967" s="185"/>
      <c r="Y967" s="185"/>
      <c r="Z967" s="185"/>
    </row>
    <row r="968" spans="1:26" ht="16.5" thickBot="1">
      <c r="A968" s="188"/>
      <c r="B968" s="188"/>
      <c r="C968" s="188"/>
      <c r="D968" s="188"/>
      <c r="E968" s="188"/>
      <c r="F968" s="188"/>
      <c r="G968" s="185"/>
      <c r="H968" s="185"/>
      <c r="I968" s="185"/>
      <c r="J968" s="185"/>
      <c r="K968" s="185"/>
      <c r="L968" s="185"/>
      <c r="M968" s="185"/>
      <c r="N968" s="185"/>
      <c r="O968" s="185"/>
      <c r="P968" s="185"/>
      <c r="Q968" s="185"/>
      <c r="R968" s="185"/>
      <c r="S968" s="185"/>
      <c r="T968" s="185"/>
      <c r="U968" s="185"/>
      <c r="V968" s="185"/>
      <c r="W968" s="185"/>
      <c r="X968" s="185"/>
      <c r="Y968" s="185"/>
      <c r="Z968" s="185"/>
    </row>
    <row r="969" spans="1:26" ht="16.5" thickBot="1">
      <c r="A969" s="188"/>
      <c r="B969" s="188"/>
      <c r="C969" s="188"/>
      <c r="D969" s="188"/>
      <c r="E969" s="188"/>
      <c r="F969" s="188"/>
      <c r="G969" s="185"/>
      <c r="H969" s="185"/>
      <c r="I969" s="185"/>
      <c r="J969" s="185"/>
      <c r="K969" s="185"/>
      <c r="L969" s="185"/>
      <c r="M969" s="185"/>
      <c r="N969" s="185"/>
      <c r="O969" s="185"/>
      <c r="P969" s="185"/>
      <c r="Q969" s="185"/>
      <c r="R969" s="185"/>
      <c r="S969" s="185"/>
      <c r="T969" s="185"/>
      <c r="U969" s="185"/>
      <c r="V969" s="185"/>
      <c r="W969" s="185"/>
      <c r="X969" s="185"/>
      <c r="Y969" s="185"/>
      <c r="Z969" s="185"/>
    </row>
    <row r="970" spans="1:26" ht="16.5" thickBot="1">
      <c r="A970" s="188"/>
      <c r="B970" s="188"/>
      <c r="C970" s="188"/>
      <c r="D970" s="188"/>
      <c r="E970" s="188"/>
      <c r="F970" s="188"/>
      <c r="G970" s="185"/>
      <c r="H970" s="185"/>
      <c r="I970" s="185"/>
      <c r="J970" s="185"/>
      <c r="K970" s="185"/>
      <c r="L970" s="185"/>
      <c r="M970" s="185"/>
      <c r="N970" s="185"/>
      <c r="O970" s="185"/>
      <c r="P970" s="185"/>
      <c r="Q970" s="185"/>
      <c r="R970" s="185"/>
      <c r="S970" s="185"/>
      <c r="T970" s="185"/>
      <c r="U970" s="185"/>
      <c r="V970" s="185"/>
      <c r="W970" s="185"/>
      <c r="X970" s="185"/>
      <c r="Y970" s="185"/>
      <c r="Z970" s="185"/>
    </row>
    <row r="971" spans="1:26" ht="16.5" thickBot="1">
      <c r="A971" s="188"/>
      <c r="B971" s="188"/>
      <c r="C971" s="188"/>
      <c r="D971" s="188"/>
      <c r="E971" s="188"/>
      <c r="F971" s="188"/>
      <c r="G971" s="185"/>
      <c r="H971" s="185"/>
      <c r="I971" s="185"/>
      <c r="J971" s="185"/>
      <c r="K971" s="185"/>
      <c r="L971" s="185"/>
      <c r="M971" s="185"/>
      <c r="N971" s="185"/>
      <c r="O971" s="185"/>
      <c r="P971" s="185"/>
      <c r="Q971" s="185"/>
      <c r="R971" s="185"/>
      <c r="S971" s="185"/>
      <c r="T971" s="185"/>
      <c r="U971" s="185"/>
      <c r="V971" s="185"/>
      <c r="W971" s="185"/>
      <c r="X971" s="185"/>
      <c r="Y971" s="185"/>
      <c r="Z971" s="185"/>
    </row>
    <row r="972" spans="1:26" ht="16.5" thickBot="1">
      <c r="A972" s="188"/>
      <c r="B972" s="188"/>
      <c r="C972" s="188"/>
      <c r="D972" s="188"/>
      <c r="E972" s="188"/>
      <c r="F972" s="188"/>
      <c r="G972" s="185"/>
      <c r="H972" s="185"/>
      <c r="I972" s="185"/>
      <c r="J972" s="185"/>
      <c r="K972" s="185"/>
      <c r="L972" s="185"/>
      <c r="M972" s="185"/>
      <c r="N972" s="185"/>
      <c r="O972" s="185"/>
      <c r="P972" s="185"/>
      <c r="Q972" s="185"/>
      <c r="R972" s="185"/>
      <c r="S972" s="185"/>
      <c r="T972" s="185"/>
      <c r="U972" s="185"/>
      <c r="V972" s="185"/>
      <c r="W972" s="185"/>
      <c r="X972" s="185"/>
      <c r="Y972" s="185"/>
      <c r="Z972" s="185"/>
    </row>
    <row r="973" spans="1:26" ht="16.5" thickBot="1">
      <c r="A973" s="188"/>
      <c r="B973" s="188"/>
      <c r="C973" s="188"/>
      <c r="D973" s="188"/>
      <c r="E973" s="188"/>
      <c r="F973" s="188"/>
      <c r="G973" s="185"/>
      <c r="H973" s="185"/>
      <c r="I973" s="185"/>
      <c r="J973" s="185"/>
      <c r="K973" s="185"/>
      <c r="L973" s="185"/>
      <c r="M973" s="185"/>
      <c r="N973" s="185"/>
      <c r="O973" s="185"/>
      <c r="P973" s="185"/>
      <c r="Q973" s="185"/>
      <c r="R973" s="185"/>
      <c r="S973" s="185"/>
      <c r="T973" s="185"/>
      <c r="U973" s="185"/>
      <c r="V973" s="185"/>
      <c r="W973" s="185"/>
      <c r="X973" s="185"/>
      <c r="Y973" s="185"/>
      <c r="Z973" s="185"/>
    </row>
    <row r="974" spans="1:26" ht="16.5" thickBot="1">
      <c r="A974" s="188"/>
      <c r="B974" s="188"/>
      <c r="C974" s="188"/>
      <c r="D974" s="188"/>
      <c r="E974" s="188"/>
      <c r="F974" s="188"/>
      <c r="G974" s="185"/>
      <c r="H974" s="185"/>
      <c r="I974" s="185"/>
      <c r="J974" s="185"/>
      <c r="K974" s="185"/>
      <c r="L974" s="185"/>
      <c r="M974" s="185"/>
      <c r="N974" s="185"/>
      <c r="O974" s="185"/>
      <c r="P974" s="185"/>
      <c r="Q974" s="185"/>
      <c r="R974" s="185"/>
      <c r="S974" s="185"/>
      <c r="T974" s="185"/>
      <c r="U974" s="185"/>
      <c r="V974" s="185"/>
      <c r="W974" s="185"/>
      <c r="X974" s="185"/>
      <c r="Y974" s="185"/>
      <c r="Z974" s="185"/>
    </row>
    <row r="975" spans="1:26" ht="16.5" thickBot="1">
      <c r="A975" s="188"/>
      <c r="B975" s="188"/>
      <c r="C975" s="188"/>
      <c r="D975" s="188"/>
      <c r="E975" s="188"/>
      <c r="F975" s="188"/>
      <c r="G975" s="185"/>
      <c r="H975" s="185"/>
      <c r="I975" s="185"/>
      <c r="J975" s="185"/>
      <c r="K975" s="185"/>
      <c r="L975" s="185"/>
      <c r="M975" s="185"/>
      <c r="N975" s="185"/>
      <c r="O975" s="185"/>
      <c r="P975" s="185"/>
      <c r="Q975" s="185"/>
      <c r="R975" s="185"/>
      <c r="S975" s="185"/>
      <c r="T975" s="185"/>
      <c r="U975" s="185"/>
      <c r="V975" s="185"/>
      <c r="W975" s="185"/>
      <c r="X975" s="185"/>
      <c r="Y975" s="185"/>
      <c r="Z975" s="185"/>
    </row>
    <row r="976" spans="1:26" ht="16.5" thickBot="1">
      <c r="A976" s="188"/>
      <c r="B976" s="188"/>
      <c r="C976" s="188"/>
      <c r="D976" s="188"/>
      <c r="E976" s="188"/>
      <c r="F976" s="188"/>
      <c r="G976" s="185"/>
      <c r="H976" s="185"/>
      <c r="I976" s="185"/>
      <c r="J976" s="185"/>
      <c r="K976" s="185"/>
      <c r="L976" s="185"/>
      <c r="M976" s="185"/>
      <c r="N976" s="185"/>
      <c r="O976" s="185"/>
      <c r="P976" s="185"/>
      <c r="Q976" s="185"/>
      <c r="R976" s="185"/>
      <c r="S976" s="185"/>
      <c r="T976" s="185"/>
      <c r="U976" s="185"/>
      <c r="V976" s="185"/>
      <c r="W976" s="185"/>
      <c r="X976" s="185"/>
      <c r="Y976" s="185"/>
      <c r="Z976" s="185"/>
    </row>
    <row r="977" spans="1:26" ht="16.5" thickBot="1">
      <c r="A977" s="188"/>
      <c r="B977" s="188"/>
      <c r="C977" s="188"/>
      <c r="D977" s="188"/>
      <c r="E977" s="188"/>
      <c r="F977" s="188"/>
      <c r="G977" s="185"/>
      <c r="H977" s="185"/>
      <c r="I977" s="185"/>
      <c r="J977" s="185"/>
      <c r="K977" s="185"/>
      <c r="L977" s="185"/>
      <c r="M977" s="185"/>
      <c r="N977" s="185"/>
      <c r="O977" s="185"/>
      <c r="P977" s="185"/>
      <c r="Q977" s="185"/>
      <c r="R977" s="185"/>
      <c r="S977" s="185"/>
      <c r="T977" s="185"/>
      <c r="U977" s="185"/>
      <c r="V977" s="185"/>
      <c r="W977" s="185"/>
      <c r="X977" s="185"/>
      <c r="Y977" s="185"/>
      <c r="Z977" s="185"/>
    </row>
    <row r="978" spans="1:26" ht="16.5" thickBot="1">
      <c r="A978" s="188"/>
      <c r="B978" s="188"/>
      <c r="C978" s="188"/>
      <c r="D978" s="188"/>
      <c r="E978" s="188"/>
      <c r="F978" s="188"/>
      <c r="G978" s="185"/>
      <c r="H978" s="185"/>
      <c r="I978" s="185"/>
      <c r="J978" s="185"/>
      <c r="K978" s="185"/>
      <c r="L978" s="185"/>
      <c r="M978" s="185"/>
      <c r="N978" s="185"/>
      <c r="O978" s="185"/>
      <c r="P978" s="185"/>
      <c r="Q978" s="185"/>
      <c r="R978" s="185"/>
      <c r="S978" s="185"/>
      <c r="T978" s="185"/>
      <c r="U978" s="185"/>
      <c r="V978" s="185"/>
      <c r="W978" s="185"/>
      <c r="X978" s="185"/>
      <c r="Y978" s="185"/>
      <c r="Z978" s="185"/>
    </row>
    <row r="979" spans="1:26" ht="16.5" thickBot="1">
      <c r="A979" s="188"/>
      <c r="B979" s="188"/>
      <c r="C979" s="188"/>
      <c r="D979" s="188"/>
      <c r="E979" s="188"/>
      <c r="F979" s="188"/>
      <c r="G979" s="185"/>
      <c r="H979" s="185"/>
      <c r="I979" s="185"/>
      <c r="J979" s="185"/>
      <c r="K979" s="185"/>
      <c r="L979" s="185"/>
      <c r="M979" s="185"/>
      <c r="N979" s="185"/>
      <c r="O979" s="185"/>
      <c r="P979" s="185"/>
      <c r="Q979" s="185"/>
      <c r="R979" s="185"/>
      <c r="S979" s="185"/>
      <c r="T979" s="185"/>
      <c r="U979" s="185"/>
      <c r="V979" s="185"/>
      <c r="W979" s="185"/>
      <c r="X979" s="185"/>
      <c r="Y979" s="185"/>
      <c r="Z979" s="185"/>
    </row>
    <row r="980" spans="1:26" ht="16.5" thickBot="1">
      <c r="A980" s="188"/>
      <c r="B980" s="188"/>
      <c r="C980" s="188"/>
      <c r="D980" s="188"/>
      <c r="E980" s="188"/>
      <c r="F980" s="188"/>
      <c r="G980" s="185"/>
      <c r="H980" s="185"/>
      <c r="I980" s="185"/>
      <c r="J980" s="185"/>
      <c r="K980" s="185"/>
      <c r="L980" s="185"/>
      <c r="M980" s="185"/>
      <c r="N980" s="185"/>
      <c r="O980" s="185"/>
      <c r="P980" s="185"/>
      <c r="Q980" s="185"/>
      <c r="R980" s="185"/>
      <c r="S980" s="185"/>
      <c r="T980" s="185"/>
      <c r="U980" s="185"/>
      <c r="V980" s="185"/>
      <c r="W980" s="185"/>
      <c r="X980" s="185"/>
      <c r="Y980" s="185"/>
      <c r="Z980" s="185"/>
    </row>
    <row r="981" spans="1:26" ht="16.5" thickBot="1">
      <c r="A981" s="188"/>
      <c r="B981" s="188"/>
      <c r="C981" s="188"/>
      <c r="D981" s="188"/>
      <c r="E981" s="188"/>
      <c r="F981" s="188"/>
      <c r="G981" s="185"/>
      <c r="H981" s="185"/>
      <c r="I981" s="185"/>
      <c r="J981" s="185"/>
      <c r="K981" s="185"/>
      <c r="L981" s="185"/>
      <c r="M981" s="185"/>
      <c r="N981" s="185"/>
      <c r="O981" s="185"/>
      <c r="P981" s="185"/>
      <c r="Q981" s="185"/>
      <c r="R981" s="185"/>
      <c r="S981" s="185"/>
      <c r="T981" s="185"/>
      <c r="U981" s="185"/>
      <c r="V981" s="185"/>
      <c r="W981" s="185"/>
      <c r="X981" s="185"/>
      <c r="Y981" s="185"/>
      <c r="Z981" s="185"/>
    </row>
    <row r="982" spans="1:26" ht="16.5" thickBot="1">
      <c r="A982" s="188"/>
      <c r="B982" s="188"/>
      <c r="C982" s="188"/>
      <c r="D982" s="188"/>
      <c r="E982" s="188"/>
      <c r="F982" s="188"/>
      <c r="G982" s="185"/>
      <c r="H982" s="185"/>
      <c r="I982" s="185"/>
      <c r="J982" s="185"/>
      <c r="K982" s="185"/>
      <c r="L982" s="185"/>
      <c r="M982" s="185"/>
      <c r="N982" s="185"/>
      <c r="O982" s="185"/>
      <c r="P982" s="185"/>
      <c r="Q982" s="185"/>
      <c r="R982" s="185"/>
      <c r="S982" s="185"/>
      <c r="T982" s="185"/>
      <c r="U982" s="185"/>
      <c r="V982" s="185"/>
      <c r="W982" s="185"/>
      <c r="X982" s="185"/>
      <c r="Y982" s="185"/>
      <c r="Z982" s="185"/>
    </row>
    <row r="983" spans="1:26" ht="16.5" thickBot="1">
      <c r="A983" s="188"/>
      <c r="B983" s="188"/>
      <c r="C983" s="188"/>
      <c r="D983" s="188"/>
      <c r="E983" s="188"/>
      <c r="F983" s="188"/>
      <c r="G983" s="185"/>
      <c r="H983" s="185"/>
      <c r="I983" s="185"/>
      <c r="J983" s="185"/>
      <c r="K983" s="185"/>
      <c r="L983" s="185"/>
      <c r="M983" s="185"/>
      <c r="N983" s="185"/>
      <c r="O983" s="185"/>
      <c r="P983" s="185"/>
      <c r="Q983" s="185"/>
      <c r="R983" s="185"/>
      <c r="S983" s="185"/>
      <c r="T983" s="185"/>
      <c r="U983" s="185"/>
      <c r="V983" s="185"/>
      <c r="W983" s="185"/>
      <c r="X983" s="185"/>
      <c r="Y983" s="185"/>
      <c r="Z983" s="185"/>
    </row>
    <row r="984" spans="1:26" ht="16.5" thickBot="1">
      <c r="A984" s="188"/>
      <c r="B984" s="188"/>
      <c r="C984" s="188"/>
      <c r="D984" s="188"/>
      <c r="E984" s="188"/>
      <c r="F984" s="188"/>
      <c r="G984" s="185"/>
      <c r="H984" s="185"/>
      <c r="I984" s="185"/>
      <c r="J984" s="185"/>
      <c r="K984" s="185"/>
      <c r="L984" s="185"/>
      <c r="M984" s="185"/>
      <c r="N984" s="185"/>
      <c r="O984" s="185"/>
      <c r="P984" s="185"/>
      <c r="Q984" s="185"/>
      <c r="R984" s="185"/>
      <c r="S984" s="185"/>
      <c r="T984" s="185"/>
      <c r="U984" s="185"/>
      <c r="V984" s="185"/>
      <c r="W984" s="185"/>
      <c r="X984" s="185"/>
      <c r="Y984" s="185"/>
      <c r="Z984" s="185"/>
    </row>
    <row r="985" spans="1:26" ht="16.5" thickBot="1">
      <c r="A985" s="188"/>
      <c r="B985" s="188"/>
      <c r="C985" s="188"/>
      <c r="D985" s="188"/>
      <c r="E985" s="188"/>
      <c r="F985" s="188"/>
      <c r="G985" s="185"/>
      <c r="H985" s="185"/>
      <c r="I985" s="185"/>
      <c r="J985" s="185"/>
      <c r="K985" s="185"/>
      <c r="L985" s="185"/>
      <c r="M985" s="185"/>
      <c r="N985" s="185"/>
      <c r="O985" s="185"/>
      <c r="P985" s="185"/>
      <c r="Q985" s="185"/>
      <c r="R985" s="185"/>
      <c r="S985" s="185"/>
      <c r="T985" s="185"/>
      <c r="U985" s="185"/>
      <c r="V985" s="185"/>
      <c r="W985" s="185"/>
      <c r="X985" s="185"/>
      <c r="Y985" s="185"/>
      <c r="Z985" s="185"/>
    </row>
    <row r="986" spans="1:26" ht="16.5" thickBot="1">
      <c r="A986" s="188"/>
      <c r="B986" s="188"/>
      <c r="C986" s="188"/>
      <c r="D986" s="188"/>
      <c r="E986" s="188"/>
      <c r="F986" s="188"/>
      <c r="G986" s="185"/>
      <c r="H986" s="185"/>
      <c r="I986" s="185"/>
      <c r="J986" s="185"/>
      <c r="K986" s="185"/>
      <c r="L986" s="185"/>
      <c r="M986" s="185"/>
      <c r="N986" s="185"/>
      <c r="O986" s="185"/>
      <c r="P986" s="185"/>
      <c r="Q986" s="185"/>
      <c r="R986" s="185"/>
      <c r="S986" s="185"/>
      <c r="T986" s="185"/>
      <c r="U986" s="185"/>
      <c r="V986" s="185"/>
      <c r="W986" s="185"/>
      <c r="X986" s="185"/>
      <c r="Y986" s="185"/>
      <c r="Z986" s="185"/>
    </row>
    <row r="987" spans="1:26" ht="16.5" thickBot="1">
      <c r="A987" s="188"/>
      <c r="B987" s="188"/>
      <c r="C987" s="188"/>
      <c r="D987" s="188"/>
      <c r="E987" s="188"/>
      <c r="F987" s="188"/>
      <c r="G987" s="185"/>
      <c r="H987" s="185"/>
      <c r="I987" s="185"/>
      <c r="J987" s="185"/>
      <c r="K987" s="185"/>
      <c r="L987" s="185"/>
      <c r="M987" s="185"/>
      <c r="N987" s="185"/>
      <c r="O987" s="185"/>
      <c r="P987" s="185"/>
      <c r="Q987" s="185"/>
      <c r="R987" s="185"/>
      <c r="S987" s="185"/>
      <c r="T987" s="185"/>
      <c r="U987" s="185"/>
      <c r="V987" s="185"/>
      <c r="W987" s="185"/>
      <c r="X987" s="185"/>
      <c r="Y987" s="185"/>
      <c r="Z987" s="185"/>
    </row>
    <row r="988" spans="1:26" ht="16.5" thickBot="1">
      <c r="A988" s="188"/>
      <c r="B988" s="188"/>
      <c r="C988" s="188"/>
      <c r="D988" s="188"/>
      <c r="E988" s="188"/>
      <c r="F988" s="188"/>
      <c r="G988" s="185"/>
      <c r="H988" s="185"/>
      <c r="I988" s="185"/>
      <c r="J988" s="185"/>
      <c r="K988" s="185"/>
      <c r="L988" s="185"/>
      <c r="M988" s="185"/>
      <c r="N988" s="185"/>
      <c r="O988" s="185"/>
      <c r="P988" s="185"/>
      <c r="Q988" s="185"/>
      <c r="R988" s="185"/>
      <c r="S988" s="185"/>
      <c r="T988" s="185"/>
      <c r="U988" s="185"/>
      <c r="V988" s="185"/>
      <c r="W988" s="185"/>
      <c r="X988" s="185"/>
      <c r="Y988" s="185"/>
      <c r="Z988" s="185"/>
    </row>
    <row r="989" spans="1:26" ht="16.5" thickBot="1">
      <c r="A989" s="188"/>
      <c r="B989" s="188"/>
      <c r="C989" s="188"/>
      <c r="D989" s="188"/>
      <c r="E989" s="188"/>
      <c r="F989" s="188"/>
      <c r="G989" s="185"/>
      <c r="H989" s="185"/>
      <c r="I989" s="185"/>
      <c r="J989" s="185"/>
      <c r="K989" s="185"/>
      <c r="L989" s="185"/>
      <c r="M989" s="185"/>
      <c r="N989" s="185"/>
      <c r="O989" s="185"/>
      <c r="P989" s="185"/>
      <c r="Q989" s="185"/>
      <c r="R989" s="185"/>
      <c r="S989" s="185"/>
      <c r="T989" s="185"/>
      <c r="U989" s="185"/>
      <c r="V989" s="185"/>
      <c r="W989" s="185"/>
      <c r="X989" s="185"/>
      <c r="Y989" s="185"/>
      <c r="Z989" s="185"/>
    </row>
    <row r="990" spans="1:26" ht="16.5" thickBot="1">
      <c r="A990" s="188"/>
      <c r="B990" s="188"/>
      <c r="C990" s="188"/>
      <c r="D990" s="188"/>
      <c r="E990" s="188"/>
      <c r="F990" s="188"/>
      <c r="G990" s="185"/>
      <c r="H990" s="185"/>
      <c r="I990" s="185"/>
      <c r="J990" s="185"/>
      <c r="K990" s="185"/>
      <c r="L990" s="185"/>
      <c r="M990" s="185"/>
      <c r="N990" s="185"/>
      <c r="O990" s="185"/>
      <c r="P990" s="185"/>
      <c r="Q990" s="185"/>
      <c r="R990" s="185"/>
      <c r="S990" s="185"/>
      <c r="T990" s="185"/>
      <c r="U990" s="185"/>
      <c r="V990" s="185"/>
      <c r="W990" s="185"/>
      <c r="X990" s="185"/>
      <c r="Y990" s="185"/>
      <c r="Z990" s="185"/>
    </row>
    <row r="991" spans="1:26" ht="16.5" thickBot="1">
      <c r="A991" s="188"/>
      <c r="B991" s="188"/>
      <c r="C991" s="188"/>
      <c r="D991" s="188"/>
      <c r="E991" s="188"/>
      <c r="F991" s="188"/>
      <c r="G991" s="185"/>
      <c r="H991" s="185"/>
      <c r="I991" s="185"/>
      <c r="J991" s="185"/>
      <c r="K991" s="185"/>
      <c r="L991" s="185"/>
      <c r="M991" s="185"/>
      <c r="N991" s="185"/>
      <c r="O991" s="185"/>
      <c r="P991" s="185"/>
      <c r="Q991" s="185"/>
      <c r="R991" s="185"/>
      <c r="S991" s="185"/>
      <c r="T991" s="185"/>
      <c r="U991" s="185"/>
      <c r="V991" s="185"/>
      <c r="W991" s="185"/>
      <c r="X991" s="185"/>
      <c r="Y991" s="185"/>
      <c r="Z991" s="185"/>
    </row>
    <row r="992" spans="1:26" ht="16.5" thickBot="1">
      <c r="A992" s="188"/>
      <c r="B992" s="188"/>
      <c r="C992" s="188"/>
      <c r="D992" s="188"/>
      <c r="E992" s="188"/>
      <c r="F992" s="188"/>
      <c r="G992" s="185"/>
      <c r="H992" s="185"/>
      <c r="I992" s="185"/>
      <c r="J992" s="185"/>
      <c r="K992" s="185"/>
      <c r="L992" s="185"/>
      <c r="M992" s="185"/>
      <c r="N992" s="185"/>
      <c r="O992" s="185"/>
      <c r="P992" s="185"/>
      <c r="Q992" s="185"/>
      <c r="R992" s="185"/>
      <c r="S992" s="185"/>
      <c r="T992" s="185"/>
      <c r="U992" s="185"/>
      <c r="V992" s="185"/>
      <c r="W992" s="185"/>
      <c r="X992" s="185"/>
      <c r="Y992" s="185"/>
      <c r="Z992" s="185"/>
    </row>
    <row r="993" spans="1:26" ht="16.5" thickBot="1">
      <c r="A993" s="188"/>
      <c r="B993" s="188"/>
      <c r="C993" s="188"/>
      <c r="D993" s="188"/>
      <c r="E993" s="188"/>
      <c r="F993" s="188"/>
      <c r="G993" s="185"/>
      <c r="H993" s="185"/>
      <c r="I993" s="185"/>
      <c r="J993" s="185"/>
      <c r="K993" s="185"/>
      <c r="L993" s="185"/>
      <c r="M993" s="185"/>
      <c r="N993" s="185"/>
      <c r="O993" s="185"/>
      <c r="P993" s="185"/>
      <c r="Q993" s="185"/>
      <c r="R993" s="185"/>
      <c r="S993" s="185"/>
      <c r="T993" s="185"/>
      <c r="U993" s="185"/>
      <c r="V993" s="185"/>
      <c r="W993" s="185"/>
      <c r="X993" s="185"/>
      <c r="Y993" s="185"/>
      <c r="Z993" s="185"/>
    </row>
    <row r="994" spans="1:26" ht="16.5" thickBot="1">
      <c r="A994" s="188"/>
      <c r="B994" s="188"/>
      <c r="C994" s="188"/>
      <c r="D994" s="188"/>
      <c r="E994" s="188"/>
      <c r="F994" s="188"/>
      <c r="G994" s="185"/>
      <c r="H994" s="185"/>
      <c r="I994" s="185"/>
      <c r="J994" s="185"/>
      <c r="K994" s="185"/>
      <c r="L994" s="185"/>
      <c r="M994" s="185"/>
      <c r="N994" s="185"/>
      <c r="O994" s="185"/>
      <c r="P994" s="185"/>
      <c r="Q994" s="185"/>
      <c r="R994" s="185"/>
      <c r="S994" s="185"/>
      <c r="T994" s="185"/>
      <c r="U994" s="185"/>
      <c r="V994" s="185"/>
      <c r="W994" s="185"/>
      <c r="X994" s="185"/>
      <c r="Y994" s="185"/>
      <c r="Z994" s="185"/>
    </row>
    <row r="995" spans="1:26" ht="16.5" thickBot="1">
      <c r="A995" s="188"/>
      <c r="B995" s="188"/>
      <c r="C995" s="188"/>
      <c r="D995" s="188"/>
      <c r="E995" s="188"/>
      <c r="F995" s="188"/>
      <c r="G995" s="185"/>
      <c r="H995" s="185"/>
      <c r="I995" s="185"/>
      <c r="J995" s="185"/>
      <c r="K995" s="185"/>
      <c r="L995" s="185"/>
      <c r="M995" s="185"/>
      <c r="N995" s="185"/>
      <c r="O995" s="185"/>
      <c r="P995" s="185"/>
      <c r="Q995" s="185"/>
      <c r="R995" s="185"/>
      <c r="S995" s="185"/>
      <c r="T995" s="185"/>
      <c r="U995" s="185"/>
      <c r="V995" s="185"/>
      <c r="W995" s="185"/>
      <c r="X995" s="185"/>
      <c r="Y995" s="185"/>
      <c r="Z995" s="185"/>
    </row>
    <row r="996" spans="1:26" ht="16.5" thickBot="1">
      <c r="A996" s="188"/>
      <c r="B996" s="188"/>
      <c r="C996" s="188"/>
      <c r="D996" s="188"/>
      <c r="E996" s="188"/>
      <c r="F996" s="188"/>
      <c r="G996" s="185"/>
      <c r="H996" s="185"/>
      <c r="I996" s="185"/>
      <c r="J996" s="185"/>
      <c r="K996" s="185"/>
      <c r="L996" s="185"/>
      <c r="M996" s="185"/>
      <c r="N996" s="185"/>
      <c r="O996" s="185"/>
      <c r="P996" s="185"/>
      <c r="Q996" s="185"/>
      <c r="R996" s="185"/>
      <c r="S996" s="185"/>
      <c r="T996" s="185"/>
      <c r="U996" s="185"/>
      <c r="V996" s="185"/>
      <c r="W996" s="185"/>
      <c r="X996" s="185"/>
      <c r="Y996" s="185"/>
      <c r="Z996" s="185"/>
    </row>
    <row r="997" spans="1:26" ht="16.5" thickBot="1">
      <c r="A997" s="188"/>
      <c r="B997" s="188"/>
      <c r="C997" s="188"/>
      <c r="D997" s="188"/>
      <c r="E997" s="188"/>
      <c r="F997" s="188"/>
      <c r="G997" s="185"/>
      <c r="H997" s="185"/>
      <c r="I997" s="185"/>
      <c r="J997" s="185"/>
      <c r="K997" s="185"/>
      <c r="L997" s="185"/>
      <c r="M997" s="185"/>
      <c r="N997" s="185"/>
      <c r="O997" s="185"/>
      <c r="P997" s="185"/>
      <c r="Q997" s="185"/>
      <c r="R997" s="185"/>
      <c r="S997" s="185"/>
      <c r="T997" s="185"/>
      <c r="U997" s="185"/>
      <c r="V997" s="185"/>
      <c r="W997" s="185"/>
      <c r="X997" s="185"/>
      <c r="Y997" s="185"/>
      <c r="Z997" s="185"/>
    </row>
    <row r="998" spans="1:26" ht="16.5" thickBot="1">
      <c r="A998" s="188"/>
      <c r="B998" s="188"/>
      <c r="C998" s="188"/>
      <c r="D998" s="188"/>
      <c r="E998" s="188"/>
      <c r="F998" s="188"/>
      <c r="G998" s="185"/>
      <c r="H998" s="185"/>
      <c r="I998" s="185"/>
      <c r="J998" s="185"/>
      <c r="K998" s="185"/>
      <c r="L998" s="185"/>
      <c r="M998" s="185"/>
      <c r="N998" s="185"/>
      <c r="O998" s="185"/>
      <c r="P998" s="185"/>
      <c r="Q998" s="185"/>
      <c r="R998" s="185"/>
      <c r="S998" s="185"/>
      <c r="T998" s="185"/>
      <c r="U998" s="185"/>
      <c r="V998" s="185"/>
      <c r="W998" s="185"/>
      <c r="X998" s="185"/>
      <c r="Y998" s="185"/>
      <c r="Z998" s="185"/>
    </row>
    <row r="999" spans="1:26" ht="16.5" thickBot="1">
      <c r="A999" s="188"/>
      <c r="B999" s="188"/>
      <c r="C999" s="188"/>
      <c r="D999" s="188"/>
      <c r="E999" s="188"/>
      <c r="F999" s="188"/>
      <c r="G999" s="185"/>
      <c r="H999" s="185"/>
      <c r="I999" s="185"/>
      <c r="J999" s="185"/>
      <c r="K999" s="185"/>
      <c r="L999" s="185"/>
      <c r="M999" s="185"/>
      <c r="N999" s="185"/>
      <c r="O999" s="185"/>
      <c r="P999" s="185"/>
      <c r="Q999" s="185"/>
      <c r="R999" s="185"/>
      <c r="S999" s="185"/>
      <c r="T999" s="185"/>
      <c r="U999" s="185"/>
      <c r="V999" s="185"/>
      <c r="W999" s="185"/>
      <c r="X999" s="185"/>
      <c r="Y999" s="185"/>
      <c r="Z999" s="185"/>
    </row>
    <row r="1000" spans="1:26" ht="16.5" thickBot="1">
      <c r="A1000" s="188"/>
      <c r="B1000" s="188"/>
      <c r="C1000" s="188"/>
      <c r="D1000" s="188"/>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spans="1:26" ht="16.5" thickBot="1">
      <c r="A1001" s="188"/>
      <c r="B1001" s="188"/>
      <c r="C1001" s="188"/>
      <c r="D1001" s="1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Ghana</vt:lpstr>
      <vt:lpstr>Tanzania</vt:lpstr>
      <vt:lpstr>Sri Lanka</vt:lpstr>
      <vt:lpstr>Tracker</vt:lpstr>
      <vt:lpstr>Project Changes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Babcock, Oliver</dc:creator>
  <cp:lastModifiedBy>Family</cp:lastModifiedBy>
  <dcterms:created xsi:type="dcterms:W3CDTF">2016-04-06T20:49:26Z</dcterms:created>
  <dcterms:modified xsi:type="dcterms:W3CDTF">2016-05-15T22:51:39Z</dcterms:modified>
</cp:coreProperties>
</file>