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jpeg" ContentType="image/jpeg"/>
  <Override PartName="/xl/media/image3.jpeg" ContentType="image/jpeg"/>
  <Override PartName="/xl/media/image2.png" ContentType="image/png"/>
  <Override PartName="/xl/media/image1.jpeg" ContentType="image/jpe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ZE" sheetId="1" state="visible" r:id="rId2"/>
    <sheet name="ZE-Sum" sheetId="2" state="visible" r:id="rId3"/>
    <sheet name="ZE-Plan" sheetId="3" state="visible" r:id="rId4"/>
  </sheets>
  <definedNames>
    <definedName function="false" hidden="false" localSheetId="0" name="_xlnm.Print_Area" vbProcedure="false">ZE!$A$1:$L$86</definedName>
    <definedName function="false" hidden="false" localSheetId="1" name="_xlnm.Print_Area" vbProcedure="false">'ZE-Sum'!$A$1:$O$61</definedName>
    <definedName function="false" hidden="false" localSheetId="0" name="_xlnm.Print_Area" vbProcedure="false">ZE!$A$1:$L$86</definedName>
    <definedName function="false" hidden="false" localSheetId="0" name="_xlnm._FilterDatabase" vbProcedure="false">ZE!$A$7:$L$7</definedName>
    <definedName function="false" hidden="false" localSheetId="1" name="_xlnm.Print_Area" vbProcedure="false">'ZE-Sum'!$A$1:$O$61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<sst xmlns="http://schemas.openxmlformats.org/spreadsheetml/2006/main" count="22" uniqueCount="11">
  <si>
    <t xml:space="preserve">Januar</t>
  </si>
  <si>
    <t xml:space="preserve">Gerald Kahrer</t>
  </si>
  <si>
    <t xml:space="preserve">Pers-Nr.:</t>
  </si>
  <si>
    <t xml:space="preserve">DE</t>
  </si>
  <si>
    <t xml:space="preserve">2.0</t>
  </si>
  <si>
    <t xml:space="preserve">JAMP-6279</t>
  </si>
  <si>
    <t xml:space="preserve">Personeladministration</t>
  </si>
  <si>
    <t xml:space="preserve">Schulung intern Faktor 10</t>
  </si>
  <si>
    <t xml:space="preserve">Product Designer AT</t>
  </si>
  <si>
    <t xml:space="preserve">Wiener Wohnen</t>
  </si>
  <si>
    <t xml:space="preserve">---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</si>
</sst>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[$€-1]_-;\-* #,##0.00\ [$€-1]_-;_-* \-??\ [$€-1]_-"/>
    <numFmt numFmtId="166" formatCode="00"/>
    <numFmt numFmtId="167" formatCode="DDD"/>
    <numFmt numFmtId="168" formatCode="D\-MMM"/>
    <numFmt numFmtId="169" formatCode="H:MM"/>
    <numFmt numFmtId="170" formatCode="0.00"/>
    <numFmt numFmtId="171" formatCode="000,000"/>
    <numFmt numFmtId="172" formatCode="0"/>
    <numFmt numFmtId="173" formatCode="@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  <charset val="1"/>
    </font>
    <font>
      <sz val="11"/>
      <name val="Arial"/>
      <family val="2"/>
      <charset val="1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sz val="10"/>
      <color rgb="FF000080"/>
      <name val="Arial"/>
      <family val="2"/>
      <charset val="1"/>
    </font>
    <font>
      <b val="true"/>
      <sz val="18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33CC"/>
        <bgColor rgb="FF3366FF"/>
      </patternFill>
    </fill>
    <fill>
      <patternFill patternType="solid">
        <fgColor rgb="FFE3E3E3"/>
        <bgColor rgb="FFCCFFCC"/>
      </patternFill>
    </fill>
    <fill>
      <patternFill patternType="solid">
        <fgColor rgb="FFFFFFFF"/>
        <bgColor rgb="FFFFFFCC"/>
      </patternFill>
    </fill>
  </fills>
  <borders count="6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FFFFFF"/>
      </left>
      <right/>
      <top style="thin"/>
      <bottom/>
      <diagonal/>
    </border>
    <border diagonalUp="false" diagonalDown="false">
      <left/>
      <right style="thin">
        <color rgb="FFFFFFFF"/>
      </right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>
        <color rgb="FFFFFFFF"/>
      </left>
      <right style="hair"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/>
      <top/>
      <bottom/>
      <diagonal/>
    </border>
    <border diagonalUp="false" diagonalDown="false">
      <left style="thin"/>
      <right style="thin">
        <color rgb="FFFFFFFF"/>
      </right>
      <top/>
      <bottom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thin">
        <color rgb="FFFFFFFF"/>
      </right>
      <top/>
      <bottom style="hair"/>
      <diagonal/>
    </border>
    <border diagonalUp="false" diagonalDown="false">
      <left/>
      <right style="thin">
        <color rgb="FFFFFFFF"/>
      </right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/>
      <right style="thin"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thin"/>
      <top style="hair"/>
      <bottom style="hair"/>
      <diagonal/>
    </border>
    <border diagonalUp="false" diagonalDown="false">
      <left style="thin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/>
      <right style="thin"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6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1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0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3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0" fillId="3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3" fontId="0" fillId="4" borderId="1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3" fontId="0" fillId="4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3" borderId="2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2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14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2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4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3" fillId="2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1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2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4" fillId="0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3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0" fillId="4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4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3" borderId="16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3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36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37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1" fontId="0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3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3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3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71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0" fillId="0" borderId="1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7" xfId="0" applyFont="true" applyBorder="true" applyAlignment="true" applyProtection="true">
      <alignment horizontal="left" vertical="bottom" textRotation="0" wrapText="false" indent="0" shrinkToFit="false"/>
      <protection locked="false" hidden="true"/>
    </xf>
    <xf numFmtId="171" fontId="0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71" fontId="0" fillId="3" borderId="2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2" fontId="0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3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3" borderId="3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3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4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2" fillId="2" borderId="4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2" fontId="0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0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4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4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3" borderId="4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3" borderId="4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0" fillId="3" borderId="4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3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3" borderId="4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0" fillId="3" borderId="49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5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0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2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0" fillId="0" borderId="4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4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4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0" fillId="3" borderId="2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3" fontId="0" fillId="3" borderId="2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3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0" fillId="3" borderId="3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0" fillId="3" borderId="5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0" fontId="0" fillId="3" borderId="5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3" fontId="0" fillId="3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3" fontId="0" fillId="3" borderId="5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70" fontId="0" fillId="3" borderId="5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4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4" fontId="11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0" fillId="4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3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12" fillId="2" borderId="5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6" fontId="12" fillId="2" borderId="5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2" borderId="5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5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14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14" fillId="3" borderId="1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0" fontId="0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14" fillId="3" borderId="3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0" fontId="0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4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0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4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14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tru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ur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38160</xdr:colOff>
      <xdr:row>0</xdr:row>
      <xdr:rowOff>142920</xdr:rowOff>
    </xdr:from>
    <xdr:to>
      <xdr:col>11</xdr:col>
      <xdr:colOff>637920</xdr:colOff>
      <xdr:row>1</xdr:row>
      <xdr:rowOff>333000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14593320" y="142920"/>
          <a:ext cx="1811520" cy="485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-11796120</xdr:colOff>
      <xdr:row>2</xdr:row>
      <xdr:rowOff>123480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0"/>
          <a:ext cx="360000" cy="761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485640</xdr:colOff>
      <xdr:row>0</xdr:row>
      <xdr:rowOff>142920</xdr:rowOff>
    </xdr:from>
    <xdr:to>
      <xdr:col>14</xdr:col>
      <xdr:colOff>722520</xdr:colOff>
      <xdr:row>1</xdr:row>
      <xdr:rowOff>333000</xdr:rowOff>
    </xdr:to>
    <xdr:pic>
      <xdr:nvPicPr>
        <xdr:cNvPr id="2" name="Picture 5" descr=""/>
        <xdr:cNvPicPr/>
      </xdr:nvPicPr>
      <xdr:blipFill>
        <a:blip r:embed="rId2"/>
        <a:stretch/>
      </xdr:blipFill>
      <xdr:spPr>
        <a:xfrm>
          <a:off x="13644000" y="142920"/>
          <a:ext cx="1681920" cy="485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85680</xdr:colOff>
      <xdr:row>0</xdr:row>
      <xdr:rowOff>85680</xdr:rowOff>
    </xdr:from>
    <xdr:to>
      <xdr:col>6</xdr:col>
      <xdr:colOff>647280</xdr:colOff>
      <xdr:row>1</xdr:row>
      <xdr:rowOff>275760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6041160" y="85680"/>
          <a:ext cx="1245960" cy="485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90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7" topLeftCell="A8" activePane="bottomLeft" state="frozen"/>
      <selection pane="topLeft" activeCell="A1" activeCellId="0" sqref="A1"/>
      <selection pane="bottomLeft" activeCell="J8" activeCellId="0" sqref="J8"/>
    </sheetView>
  </sheetViews>
  <sheetFormatPr defaultRowHeight="13.2"/>
  <cols>
    <col collapsed="false" hidden="false" max="1" min="1" style="1" width="5.96428571428571"/>
    <col collapsed="false" hidden="false" max="5" min="2" style="1" width="8.14285714285714"/>
    <col collapsed="false" hidden="false" max="7" min="6" style="1" width="9.23469387755102"/>
    <col collapsed="false" hidden="false" max="8" min="8" style="1" width="12.4183673469388"/>
    <col collapsed="false" hidden="false" max="9" min="9" style="1" width="43.2857142857143"/>
    <col collapsed="false" hidden="false" max="10" min="10" style="1" width="93.5663265306122"/>
    <col collapsed="false" hidden="false" max="11" min="11" style="1" width="17.1734693877551"/>
    <col collapsed="false" hidden="false" max="12" min="12" style="1" width="9.23469387755102"/>
    <col collapsed="false" hidden="false" max="13" min="13" style="1" width="10.9897959183673"/>
    <col collapsed="false" hidden="false" max="14" min="14" style="1" width="5.29081632653061"/>
    <col collapsed="false" hidden="false" max="17" min="15" style="1" width="10.2397959183673"/>
    <col collapsed="false" hidden="false" max="18" min="18" style="1" width="5.63265306122449"/>
    <col collapsed="false" hidden="false" max="19" min="19" style="1" width="4.75"/>
    <col collapsed="false" hidden="false" max="20" min="20" style="1" width="12.8979591836735"/>
    <col collapsed="false" hidden="false" max="21" min="21" style="1" width="10.4489795918367"/>
    <col collapsed="false" hidden="false" max="23" min="22" style="1" width="9.69897959183673"/>
    <col collapsed="false" hidden="false" max="32" min="24" style="1" width="4.61734693877551"/>
    <col collapsed="false" hidden="false" max="1025" min="33" style="1" width="9.69897959183673"/>
  </cols>
  <sheetData>
    <row r="1" s="7" customFormat="true" ht="23.25" hidden="false" customHeight="true" outlineLevel="0" collapsed="false">
      <c r="A1" s="2" t="str">
        <f aca="false">IF(C3="DE","Zeiterfassung",IF(C3="EN","Time Recording","---"))</f>
        <v>Zeiterfassung</v>
      </c>
      <c r="B1" s="2"/>
      <c r="C1" s="2"/>
      <c r="D1" s="2"/>
      <c r="E1" s="3" t="s">
        <v>0</v>
      </c>
      <c r="F1" s="3"/>
      <c r="G1" s="3"/>
      <c r="H1" s="4" t="n">
        <v>2018</v>
      </c>
      <c r="I1" s="5"/>
      <c r="J1" s="6"/>
    </row>
    <row r="2" s="11" customFormat="true" ht="27" hidden="false" customHeight="true" outlineLevel="0" collapsed="false">
      <c r="A2" s="8" t="s">
        <v>1</v>
      </c>
      <c r="B2" s="8"/>
      <c r="C2" s="8"/>
      <c r="D2" s="8"/>
      <c r="E2" s="8"/>
      <c r="F2" s="8"/>
      <c r="G2" s="8" t="s">
        <v>2</v>
      </c>
      <c r="H2" s="8"/>
      <c r="I2" s="9"/>
      <c r="J2" s="10"/>
    </row>
    <row r="3" s="7" customFormat="true" ht="27" hidden="false" customHeight="true" outlineLevel="0" collapsed="false">
      <c r="A3" s="12" t="str">
        <f aca="false">IF(C3="DE","Sprache:",IF(C3="EN","Language:","---"))</f>
        <v>Sprache:</v>
      </c>
      <c r="B3" s="12"/>
      <c r="C3" s="13" t="s">
        <v>3</v>
      </c>
      <c r="D3" s="14"/>
      <c r="E3" s="14"/>
      <c r="F3" s="15" t="n">
        <f aca="false">IF(OR(E1="Januar",E1="January"),1,IF(OR(E1="Februar",E1="February"),2,IF(OR(E1="März",E1="Marz"),3,IF(OR(E1="April",E1="April"),4,IF(OR(E1="Mai",E1="May"),5,IF(OR(E1="Juni",E1="June"),6," "))))))</f>
        <v>1</v>
      </c>
      <c r="G3" s="15" t="str">
        <f aca="false">IF(OR(E1="Juli",E1="July"),7,IF(E1="August",8,IF(E1="September",9,IF(OR(E1="Oktober",E1="October"),10,IF(E1="November",11,IF(OR(E1="Dezember",E1="December"),12," "))))))</f>
        <v> </v>
      </c>
      <c r="H3" s="15" t="n">
        <f aca="false">IF(F3&lt;&gt;" ",F3,IF(G3&lt;&gt;" ",G3,0))</f>
        <v>1</v>
      </c>
      <c r="I3" s="14"/>
      <c r="K3" s="16" t="str">
        <f aca="false">IF(C3="DE","Zeiterfassung",IF(C3="EN","Time Recording","---"))</f>
        <v>Zeiterfassung</v>
      </c>
      <c r="L3" s="7" t="s">
        <v>4</v>
      </c>
    </row>
    <row r="4" customFormat="false" ht="12.75" hidden="false" customHeight="true" outlineLevel="0" collapsed="false">
      <c r="A4" s="17"/>
      <c r="B4" s="18"/>
      <c r="C4" s="19"/>
      <c r="D4" s="18"/>
      <c r="E4" s="20"/>
      <c r="F4" s="21"/>
      <c r="G4" s="18"/>
      <c r="H4" s="22"/>
      <c r="I4" s="20"/>
      <c r="J4" s="23"/>
      <c r="K4" s="24"/>
      <c r="L4" s="24"/>
      <c r="M4" s="24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2" customFormat="true" ht="12.75" hidden="false" customHeight="true" outlineLevel="0" collapsed="false">
      <c r="A5" s="25"/>
      <c r="B5" s="26"/>
      <c r="C5" s="27" t="str">
        <f aca="false">IF(C3="DE","Arbeitszeiten",IF(C3="EN","Working Hours","---"))</f>
        <v>Arbeitszeiten</v>
      </c>
      <c r="D5" s="27"/>
      <c r="E5" s="27"/>
      <c r="F5" s="28" t="str">
        <f aca="false">IF(C3="DE","Arbeits-",IF(C3="EN","Working","---"))</f>
        <v>Arbeits-</v>
      </c>
      <c r="G5" s="26" t="str">
        <f aca="false">IF(C3="DE","Reise-",IF(C3="EN","Travel","---"))</f>
        <v>Reise-</v>
      </c>
      <c r="H5" s="27" t="str">
        <f aca="false">IF(C3="DE","Kostenstelle",IF(C3="EN","Cost centre","---"))</f>
        <v>Kostenstelle</v>
      </c>
      <c r="I5" s="27"/>
      <c r="J5" s="29"/>
      <c r="K5" s="30"/>
      <c r="L5" s="31" t="str">
        <f aca="false">IF(C3="DE","Arbeits-",IF(C3="EN","Work","---"))</f>
        <v>Arbeits-</v>
      </c>
      <c r="M5" s="31" t="str">
        <f aca="false">IF(C3="DE","Reisekosten-",IF(C3="EN","Per diem","---"))</f>
        <v>Reisekosten-</v>
      </c>
    </row>
    <row r="6" customFormat="false" ht="12.75" hidden="false" customHeight="true" outlineLevel="0" collapsed="false">
      <c r="A6" s="25" t="str">
        <f aca="false">IF(C3="DE","Tag",IF(C3="EN","Day","---"))</f>
        <v>Tag</v>
      </c>
      <c r="B6" s="33" t="str">
        <f aca="false">IF(C3="DE","Datum",IF(C3="EN","Date","---"))</f>
        <v>Datum</v>
      </c>
      <c r="C6" s="34" t="str">
        <f aca="false">IF(C3="DE","von",IF(C3="EN","From","---"))</f>
        <v>von</v>
      </c>
      <c r="D6" s="35" t="str">
        <f aca="false">IF(C3="DE","bis",IF(C3="EN","To","---"))</f>
        <v>bis</v>
      </c>
      <c r="E6" s="33" t="str">
        <f aca="false">IF(C3="DE","Pause",IF(C3="EN","Break","---"))</f>
        <v>Pause</v>
      </c>
      <c r="F6" s="28" t="str">
        <f aca="false">IF(C3="DE","zeit",IF(C3="EN","Hours","---"))</f>
        <v>zeit</v>
      </c>
      <c r="G6" s="26" t="str">
        <f aca="false">IF(C3="DE","zeit",IF(C3="EN","Time","---"))</f>
        <v>zeit</v>
      </c>
      <c r="H6" s="36" t="str">
        <f aca="false">IF(C3="DE","Kst-Nr.",IF(C3="EN","No.","---"))</f>
        <v>Kst-Nr.</v>
      </c>
      <c r="I6" s="37" t="str">
        <f aca="false">IF(C3="DE","Kst-Bezeichnung",IF(C3="EN","Description","---"))</f>
        <v>Kst-Bezeichnung</v>
      </c>
      <c r="J6" s="26" t="str">
        <f aca="false">IF(C3="DE","Tätigkeiten",IF(C3="EN","Activities","---"))</f>
        <v>Tätigkeiten</v>
      </c>
      <c r="K6" s="31" t="str">
        <f aca="false">IF(C3="DE","Fakturatyp",IF(C3="EN","Invoice Type","---"))</f>
        <v>Fakturatyp</v>
      </c>
      <c r="L6" s="31" t="str">
        <f aca="false">IF(C3="DE","paket",IF(C3="EN","Package","---"))</f>
        <v>paket</v>
      </c>
      <c r="M6" s="31" t="str">
        <f aca="false">IF(C3="DE","pauschale",IF(C3="EN","","---"))</f>
        <v>pauschale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25"/>
      <c r="B7" s="33"/>
      <c r="C7" s="34"/>
      <c r="D7" s="35"/>
      <c r="E7" s="33"/>
      <c r="F7" s="38"/>
      <c r="G7" s="39"/>
      <c r="H7" s="40"/>
      <c r="I7" s="41"/>
      <c r="J7" s="39"/>
      <c r="K7" s="30"/>
      <c r="L7" s="30"/>
      <c r="M7" s="3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52" customFormat="true" ht="13.2" hidden="false" customHeight="false" outlineLevel="0" collapsed="false">
      <c r="A8" s="42" t="n">
        <f aca="false">IF(B8&gt;0,B8," ")</f>
        <v>43132</v>
      </c>
      <c r="B8" s="43" t="n">
        <v>43132</v>
      </c>
      <c r="C8" s="44" t="n">
        <v>0.279166666666667</v>
      </c>
      <c r="D8" s="44" t="n">
        <v>0.65625</v>
      </c>
      <c r="E8" s="44" t="n">
        <v>0.0229166666666667</v>
      </c>
      <c r="F8" s="45" t="n">
        <f aca="false">IF(AND(C8&gt;0,D8&gt;0),HOUR(D8-C8-E8)+MINUTE(D8-C8-E8)/60," ")</f>
        <v>8.5</v>
      </c>
      <c r="G8" s="44"/>
      <c r="H8" s="46" t="n">
        <v>672001</v>
      </c>
      <c r="I8" s="47" t="str">
        <f aca="false">IF(H8=0," ",IF(ISERROR(VLOOKUP(H8,'ZE-Sum'!$A$8:$B$60,2,0)),IF(ISERROR(VLOOKUP(H8,'ZE-Sum'!$J$8:$K$46,2,0)),"Achtung! FEHLER! Kostenstelle prüfen!",VLOOKUP(H8,'ZE-Sum'!$J$8:$K$46,2,0)),VLOOKUP(H8,'ZE-Sum'!$A$8:$B$60,2,0)))</f>
        <v>Wiener Wohnen</v>
      </c>
      <c r="J8" s="48" t="s">
        <v>5</v>
      </c>
      <c r="K8" s="49"/>
      <c r="L8" s="50"/>
      <c r="M8" s="51"/>
    </row>
    <row r="9" s="52" customFormat="true" ht="13.2" hidden="false" customHeight="false" outlineLevel="0" collapsed="false">
      <c r="A9" s="42" t="str">
        <f aca="false">IF(B9&gt;0,B9," ")</f>
        <v> </v>
      </c>
      <c r="B9" s="43"/>
      <c r="C9" s="44"/>
      <c r="D9" s="44"/>
      <c r="E9" s="44"/>
      <c r="F9" s="45" t="str">
        <f aca="false">IF(AND(C9&gt;0,D9&gt;0),HOUR(D9-C9-E9)+MINUTE(D9-C9-E9)/60," ")</f>
        <v> </v>
      </c>
      <c r="G9" s="44"/>
      <c r="H9" s="46"/>
      <c r="I9" s="47" t="str">
        <f aca="false">IF(H9=0," ",IF(ISERROR(VLOOKUP(H9,'ZE-Sum'!$A$8:$B$60,2,0)),IF(ISERROR(VLOOKUP(H9,'ZE-Sum'!$J$8:$K$46,2,0)),"Achtung! FEHLER! Kostenstelle prüfen!",VLOOKUP(H9,'ZE-Sum'!$J$8:$K$46,2,0)),VLOOKUP(H9,'ZE-Sum'!$A$8:$B$60,2,0)))</f>
        <v> </v>
      </c>
      <c r="J9" s="48"/>
      <c r="K9" s="49"/>
      <c r="L9" s="50"/>
      <c r="M9" s="51"/>
    </row>
    <row r="10" s="52" customFormat="true" ht="13.2" hidden="false" customHeight="false" outlineLevel="0" collapsed="false">
      <c r="A10" s="42" t="str">
        <f aca="false">IF(B10&gt;0,B10," ")</f>
        <v> </v>
      </c>
      <c r="B10" s="43"/>
      <c r="C10" s="44"/>
      <c r="D10" s="44"/>
      <c r="E10" s="44"/>
      <c r="F10" s="45" t="str">
        <f aca="false">IF(AND(C10&gt;0,D10&gt;0),HOUR(D10-C10-E10)+MINUTE(D10-C10-E10)/60," ")</f>
        <v> </v>
      </c>
      <c r="G10" s="44"/>
      <c r="H10" s="46"/>
      <c r="I10" s="47" t="str">
        <f aca="false">IF(H10=0," ",IF(ISERROR(VLOOKUP(H10,'ZE-Sum'!$A$8:$B$60,2,0)),IF(ISERROR(VLOOKUP(H10,'ZE-Sum'!$J$8:$K$46,2,0)),"Achtung! FEHLER! Kostenstelle prüfen!",VLOOKUP(H10,'ZE-Sum'!$J$8:$K$46,2,0)),VLOOKUP(H10,'ZE-Sum'!$A$8:$B$60,2,0)))</f>
        <v> </v>
      </c>
      <c r="J10" s="48"/>
      <c r="K10" s="49"/>
      <c r="L10" s="50"/>
      <c r="M10" s="51"/>
    </row>
    <row r="11" s="52" customFormat="true" ht="13.2" hidden="false" customHeight="false" outlineLevel="0" collapsed="false">
      <c r="A11" s="42" t="str">
        <f aca="false">IF(B11&gt;0,B11," ")</f>
        <v> </v>
      </c>
      <c r="B11" s="43"/>
      <c r="C11" s="44"/>
      <c r="D11" s="44"/>
      <c r="E11" s="44"/>
      <c r="F11" s="45" t="str">
        <f aca="false">IF(AND(C11&gt;0,D11&gt;0),HOUR(D11-C11-E11)+MINUTE(D11-C11-E11)/60," ")</f>
        <v> </v>
      </c>
      <c r="G11" s="44"/>
      <c r="H11" s="46"/>
      <c r="I11" s="47" t="str">
        <f aca="false">IF(H11=0," ",IF(ISERROR(VLOOKUP(H11,'ZE-Sum'!$A$8:$B$60,2,0)),IF(ISERROR(VLOOKUP(H11,'ZE-Sum'!$J$8:$K$46,2,0)),"Achtung! FEHLER! Kostenstelle prüfen!",VLOOKUP(H11,'ZE-Sum'!$J$8:$K$46,2,0)),VLOOKUP(H11,'ZE-Sum'!$A$8:$B$60,2,0)))</f>
        <v> </v>
      </c>
      <c r="J11" s="48"/>
      <c r="K11" s="49"/>
      <c r="L11" s="50"/>
      <c r="M11" s="51"/>
    </row>
    <row r="12" s="52" customFormat="true" ht="13.2" hidden="false" customHeight="false" outlineLevel="0" collapsed="false">
      <c r="A12" s="42" t="str">
        <f aca="false">IF(B12&gt;0,B12," ")</f>
        <v> </v>
      </c>
      <c r="B12" s="43"/>
      <c r="C12" s="44"/>
      <c r="D12" s="44"/>
      <c r="E12" s="44"/>
      <c r="F12" s="45" t="str">
        <f aca="false">IF(AND(C12&gt;0,D12&gt;0),HOUR(D12-C12-E12)+MINUTE(D12-C12-E12)/60," ")</f>
        <v> </v>
      </c>
      <c r="G12" s="44"/>
      <c r="H12" s="46"/>
      <c r="I12" s="47" t="str">
        <f aca="false">IF(H12=0," ",IF(ISERROR(VLOOKUP(H12,'ZE-Sum'!$A$8:$B$60,2,0)),IF(ISERROR(VLOOKUP(H12,'ZE-Sum'!$J$8:$K$46,2,0)),"Achtung! FEHLER! Kostenstelle prüfen!",VLOOKUP(H12,'ZE-Sum'!$J$8:$K$46,2,0)),VLOOKUP(H12,'ZE-Sum'!$A$8:$B$60,2,0)))</f>
        <v> </v>
      </c>
      <c r="J12" s="48"/>
      <c r="K12" s="49"/>
      <c r="L12" s="50"/>
      <c r="M12" s="51"/>
    </row>
    <row r="13" s="52" customFormat="true" ht="13.2" hidden="false" customHeight="false" outlineLevel="0" collapsed="false">
      <c r="A13" s="42" t="str">
        <f aca="false">IF(B13&gt;0,B13," ")</f>
        <v> </v>
      </c>
      <c r="B13" s="43"/>
      <c r="C13" s="44"/>
      <c r="D13" s="44"/>
      <c r="E13" s="44"/>
      <c r="F13" s="45" t="str">
        <f aca="false">IF(AND(C13&gt;0,D13&gt;0),HOUR(D13-C13-E13)+MINUTE(D13-C13-E13)/60," ")</f>
        <v> </v>
      </c>
      <c r="G13" s="44"/>
      <c r="H13" s="46"/>
      <c r="I13" s="47" t="str">
        <f aca="false">IF(H13=0," ",IF(ISERROR(VLOOKUP(H13,'ZE-Sum'!$A$8:$B$60,2,0)),IF(ISERROR(VLOOKUP(H13,'ZE-Sum'!$J$8:$K$46,2,0)),"Achtung! FEHLER! Kostenstelle prüfen!",VLOOKUP(H13,'ZE-Sum'!$J$8:$K$46,2,0)),VLOOKUP(H13,'ZE-Sum'!$A$8:$B$60,2,0)))</f>
        <v> </v>
      </c>
      <c r="J13" s="48"/>
      <c r="K13" s="49"/>
      <c r="L13" s="50"/>
      <c r="M13" s="51"/>
    </row>
    <row r="14" s="52" customFormat="true" ht="13.2" hidden="false" customHeight="false" outlineLevel="0" collapsed="false">
      <c r="A14" s="42" t="str">
        <f aca="false">IF(B14&gt;0,B14," ")</f>
        <v> </v>
      </c>
      <c r="B14" s="43"/>
      <c r="C14" s="44"/>
      <c r="D14" s="44"/>
      <c r="E14" s="44"/>
      <c r="F14" s="45" t="str">
        <f aca="false">IF(AND(C14&gt;0,D14&gt;0),HOUR(D14-C14-E14)+MINUTE(D14-C14-E14)/60," ")</f>
        <v> </v>
      </c>
      <c r="G14" s="44"/>
      <c r="H14" s="46"/>
      <c r="I14" s="47" t="str">
        <f aca="false">IF(H14=0," ",IF(ISERROR(VLOOKUP(H14,'ZE-Sum'!$A$8:$B$60,2,0)),IF(ISERROR(VLOOKUP(H14,'ZE-Sum'!$J$8:$K$46,2,0)),"Achtung! FEHLER! Kostenstelle prüfen!",VLOOKUP(H14,'ZE-Sum'!$J$8:$K$46,2,0)),VLOOKUP(H14,'ZE-Sum'!$A$8:$B$60,2,0)))</f>
        <v> </v>
      </c>
      <c r="J14" s="48"/>
      <c r="K14" s="49"/>
      <c r="L14" s="50"/>
      <c r="M14" s="51"/>
    </row>
    <row r="15" s="52" customFormat="true" ht="13.2" hidden="false" customHeight="false" outlineLevel="0" collapsed="false">
      <c r="A15" s="42" t="str">
        <f aca="false">IF(B15&gt;0,B15," ")</f>
        <v> </v>
      </c>
      <c r="B15" s="43"/>
      <c r="C15" s="44"/>
      <c r="D15" s="44"/>
      <c r="E15" s="44"/>
      <c r="F15" s="45" t="str">
        <f aca="false">IF(AND(C15&gt;0,D15&gt;0),HOUR(D15-C15-E15)+MINUTE(D15-C15-E15)/60," ")</f>
        <v> </v>
      </c>
      <c r="G15" s="44"/>
      <c r="H15" s="46"/>
      <c r="I15" s="47" t="str">
        <f aca="false">IF(H15=0," ",IF(ISERROR(VLOOKUP(H15,'ZE-Sum'!$A$8:$B$60,2,0)),IF(ISERROR(VLOOKUP(H15,'ZE-Sum'!$J$8:$K$46,2,0)),"Achtung! FEHLER! Kostenstelle prüfen!",VLOOKUP(H15,'ZE-Sum'!$J$8:$K$46,2,0)),VLOOKUP(H15,'ZE-Sum'!$A$8:$B$60,2,0)))</f>
        <v> </v>
      </c>
      <c r="J15" s="48"/>
      <c r="K15" s="49"/>
      <c r="L15" s="50"/>
      <c r="M15" s="51"/>
    </row>
    <row r="16" s="52" customFormat="true" ht="13.2" hidden="false" customHeight="false" outlineLevel="0" collapsed="false">
      <c r="A16" s="42" t="str">
        <f aca="false">IF(B16&gt;0,B16," ")</f>
        <v> </v>
      </c>
      <c r="B16" s="43"/>
      <c r="C16" s="44"/>
      <c r="D16" s="44"/>
      <c r="E16" s="44"/>
      <c r="F16" s="45" t="str">
        <f aca="false">IF(AND(C16&gt;0,D16&gt;0),HOUR(D16-C16-E16)+MINUTE(D16-C16-E16)/60," ")</f>
        <v> </v>
      </c>
      <c r="G16" s="44"/>
      <c r="H16" s="46"/>
      <c r="I16" s="47" t="str">
        <f aca="false">IF(H16=0," ",IF(ISERROR(VLOOKUP(H16,'ZE-Sum'!$A$8:$B$60,2,0)),IF(ISERROR(VLOOKUP(H16,'ZE-Sum'!$J$8:$K$46,2,0)),"Achtung! FEHLER! Kostenstelle prüfen!",VLOOKUP(H16,'ZE-Sum'!$J$8:$K$46,2,0)),VLOOKUP(H16,'ZE-Sum'!$A$8:$B$60,2,0)))</f>
        <v> </v>
      </c>
      <c r="J16" s="48"/>
      <c r="K16" s="49"/>
      <c r="L16" s="50"/>
      <c r="M16" s="51"/>
    </row>
    <row r="17" s="52" customFormat="true" ht="13.2" hidden="false" customHeight="false" outlineLevel="0" collapsed="false">
      <c r="A17" s="42" t="str">
        <f aca="false">IF(B17&gt;0,B17," ")</f>
        <v> </v>
      </c>
      <c r="B17" s="43"/>
      <c r="C17" s="44"/>
      <c r="D17" s="44"/>
      <c r="E17" s="44"/>
      <c r="F17" s="45" t="str">
        <f aca="false">IF(AND(C17&gt;0,D17&gt;0),HOUR(D17-C17-E17)+MINUTE(D17-C17-E17)/60," ")</f>
        <v> </v>
      </c>
      <c r="G17" s="44"/>
      <c r="H17" s="46"/>
      <c r="I17" s="47" t="str">
        <f aca="false">IF(H17=0," ",IF(ISERROR(VLOOKUP(H17,'ZE-Sum'!$A$8:$B$60,2,0)),IF(ISERROR(VLOOKUP(H17,'ZE-Sum'!$J$8:$K$46,2,0)),"Achtung! FEHLER! Kostenstelle prüfen!",VLOOKUP(H17,'ZE-Sum'!$J$8:$K$46,2,0)),VLOOKUP(H17,'ZE-Sum'!$A$8:$B$60,2,0)))</f>
        <v> </v>
      </c>
      <c r="J17" s="48"/>
      <c r="K17" s="49"/>
      <c r="L17" s="50"/>
      <c r="M17" s="51"/>
    </row>
    <row r="18" s="52" customFormat="true" ht="13.2" hidden="false" customHeight="false" outlineLevel="0" collapsed="false">
      <c r="A18" s="42" t="str">
        <f aca="false">IF(B18&gt;0,B18," ")</f>
        <v> </v>
      </c>
      <c r="B18" s="43"/>
      <c r="C18" s="44"/>
      <c r="D18" s="44"/>
      <c r="E18" s="44"/>
      <c r="F18" s="45" t="str">
        <f aca="false">IF(AND(C18&gt;0,D18&gt;0),HOUR(D18-C18-E18)+MINUTE(D18-C18-E18)/60," ")</f>
        <v> </v>
      </c>
      <c r="G18" s="44"/>
      <c r="H18" s="46"/>
      <c r="I18" s="47" t="str">
        <f aca="false">IF(H18=0," ",IF(ISERROR(VLOOKUP(H18,'ZE-Sum'!$A$8:$B$60,2,0)),IF(ISERROR(VLOOKUP(H18,'ZE-Sum'!$J$8:$K$46,2,0)),"Achtung! FEHLER! Kostenstelle prüfen!",VLOOKUP(H18,'ZE-Sum'!$J$8:$K$46,2,0)),VLOOKUP(H18,'ZE-Sum'!$A$8:$B$60,2,0)))</f>
        <v> </v>
      </c>
      <c r="J18" s="48"/>
      <c r="K18" s="49"/>
      <c r="L18" s="50"/>
      <c r="M18" s="51"/>
    </row>
    <row r="19" s="52" customFormat="true" ht="13.2" hidden="false" customHeight="false" outlineLevel="0" collapsed="false">
      <c r="A19" s="42" t="str">
        <f aca="false">IF(B19&gt;0,B19," ")</f>
        <v> </v>
      </c>
      <c r="B19" s="43"/>
      <c r="C19" s="44"/>
      <c r="D19" s="44"/>
      <c r="E19" s="44"/>
      <c r="F19" s="45" t="str">
        <f aca="false">IF(AND(C19&gt;0,D19&gt;0),HOUR(D19-C19-E19)+MINUTE(D19-C19-E19)/60," ")</f>
        <v> </v>
      </c>
      <c r="G19" s="44"/>
      <c r="H19" s="46"/>
      <c r="I19" s="47" t="str">
        <f aca="false">IF(H19=0," ",IF(ISERROR(VLOOKUP(H19,'ZE-Sum'!$A$8:$B$60,2,0)),IF(ISERROR(VLOOKUP(H19,'ZE-Sum'!$J$8:$K$46,2,0)),"Achtung! FEHLER! Kostenstelle prüfen!",VLOOKUP(H19,'ZE-Sum'!$J$8:$K$46,2,0)),VLOOKUP(H19,'ZE-Sum'!$A$8:$B$60,2,0)))</f>
        <v> </v>
      </c>
      <c r="J19" s="48"/>
      <c r="K19" s="49"/>
      <c r="L19" s="50"/>
      <c r="M19" s="51"/>
    </row>
    <row r="20" s="52" customFormat="true" ht="13.2" hidden="false" customHeight="false" outlineLevel="0" collapsed="false">
      <c r="A20" s="42" t="str">
        <f aca="false">IF(B20&gt;0,B20," ")</f>
        <v> </v>
      </c>
      <c r="B20" s="43"/>
      <c r="C20" s="44"/>
      <c r="D20" s="44"/>
      <c r="E20" s="44"/>
      <c r="F20" s="45" t="str">
        <f aca="false">IF(AND(C20&gt;0,D20&gt;0),HOUR(D20-C20-E20)+MINUTE(D20-C20-E20)/60," ")</f>
        <v> </v>
      </c>
      <c r="G20" s="44"/>
      <c r="H20" s="46"/>
      <c r="I20" s="47" t="str">
        <f aca="false">IF(H20=0," ",IF(ISERROR(VLOOKUP(H20,'ZE-Sum'!$A$8:$B$60,2,0)),IF(ISERROR(VLOOKUP(H20,'ZE-Sum'!$J$8:$K$46,2,0)),"Achtung! FEHLER! Kostenstelle prüfen!",VLOOKUP(H20,'ZE-Sum'!$J$8:$K$46,2,0)),VLOOKUP(H20,'ZE-Sum'!$A$8:$B$60,2,0)))</f>
        <v> </v>
      </c>
      <c r="J20" s="48"/>
      <c r="K20" s="49"/>
      <c r="L20" s="50"/>
      <c r="M20" s="51"/>
    </row>
    <row r="21" s="52" customFormat="true" ht="13.2" hidden="false" customHeight="false" outlineLevel="0" collapsed="false">
      <c r="A21" s="42" t="str">
        <f aca="false">IF(B21&gt;0,B21," ")</f>
        <v> </v>
      </c>
      <c r="B21" s="43"/>
      <c r="C21" s="44"/>
      <c r="D21" s="44"/>
      <c r="E21" s="44"/>
      <c r="F21" s="45" t="str">
        <f aca="false">IF(AND(C21&gt;0,D21&gt;0),HOUR(D21-C21-E21)+MINUTE(D21-C21-E21)/60," ")</f>
        <v> </v>
      </c>
      <c r="G21" s="44"/>
      <c r="H21" s="46"/>
      <c r="I21" s="47" t="str">
        <f aca="false">IF(H21=0," ",IF(ISERROR(VLOOKUP(H21,'ZE-Sum'!$A$8:$B$60,2,0)),IF(ISERROR(VLOOKUP(H21,'ZE-Sum'!$J$8:$K$46,2,0)),"Achtung! FEHLER! Kostenstelle prüfen!",VLOOKUP(H21,'ZE-Sum'!$J$8:$K$46,2,0)),VLOOKUP(H21,'ZE-Sum'!$A$8:$B$60,2,0)))</f>
        <v> </v>
      </c>
      <c r="J21" s="48"/>
      <c r="K21" s="49"/>
      <c r="L21" s="50"/>
      <c r="M21" s="51"/>
    </row>
    <row r="22" s="52" customFormat="true" ht="12.75" hidden="false" customHeight="true" outlineLevel="0" collapsed="false">
      <c r="A22" s="42" t="str">
        <f aca="false">IF(B22&gt;0,B22," ")</f>
        <v> </v>
      </c>
      <c r="B22" s="43"/>
      <c r="C22" s="44"/>
      <c r="D22" s="44"/>
      <c r="E22" s="44"/>
      <c r="F22" s="45" t="str">
        <f aca="false">IF(AND(C22&gt;0,D22&gt;0),HOUR(D22-C22-E22)+MINUTE(D22-C22-E22)/60," ")</f>
        <v> </v>
      </c>
      <c r="G22" s="44"/>
      <c r="H22" s="46"/>
      <c r="I22" s="47" t="str">
        <f aca="false">IF(H22=0," ",IF(ISERROR(VLOOKUP(H22,'ZE-Sum'!$A$8:$B$60,2,0)),IF(ISERROR(VLOOKUP(H22,'ZE-Sum'!$J$8:$K$46,2,0)),"Achtung! FEHLER! Kostenstelle prüfen!",VLOOKUP(H22,'ZE-Sum'!$J$8:$K$46,2,0)),VLOOKUP(H22,'ZE-Sum'!$A$8:$B$60,2,0)))</f>
        <v> </v>
      </c>
      <c r="J22" s="48"/>
      <c r="K22" s="49"/>
      <c r="L22" s="50"/>
      <c r="M22" s="51"/>
    </row>
    <row r="23" s="52" customFormat="true" ht="13.2" hidden="false" customHeight="false" outlineLevel="0" collapsed="false">
      <c r="A23" s="42" t="str">
        <f aca="false">IF(B23&gt;0,B23," ")</f>
        <v> </v>
      </c>
      <c r="B23" s="43"/>
      <c r="C23" s="44"/>
      <c r="D23" s="44"/>
      <c r="E23" s="44"/>
      <c r="F23" s="45" t="str">
        <f aca="false">IF(AND(C23&gt;0,D23&gt;0),HOUR(D23-C23-E23)+MINUTE(D23-C23-E23)/60," ")</f>
        <v> </v>
      </c>
      <c r="G23" s="44"/>
      <c r="H23" s="46"/>
      <c r="I23" s="47" t="str">
        <f aca="false">IF(H23=0," ",IF(ISERROR(VLOOKUP(H23,'ZE-Sum'!$A$8:$B$60,2,0)),IF(ISERROR(VLOOKUP(H23,'ZE-Sum'!$J$8:$K$46,2,0)),"Achtung! FEHLER! Kostenstelle prüfen!",VLOOKUP(H23,'ZE-Sum'!$J$8:$K$46,2,0)),VLOOKUP(H23,'ZE-Sum'!$A$8:$B$60,2,0)))</f>
        <v> </v>
      </c>
      <c r="J23" s="48"/>
      <c r="K23" s="49"/>
      <c r="L23" s="50"/>
      <c r="M23" s="51"/>
    </row>
    <row r="24" s="52" customFormat="true" ht="12.75" hidden="false" customHeight="true" outlineLevel="0" collapsed="false">
      <c r="A24" s="42" t="str">
        <f aca="false">IF(B24&gt;0,B24," ")</f>
        <v> </v>
      </c>
      <c r="B24" s="43"/>
      <c r="C24" s="44"/>
      <c r="D24" s="44"/>
      <c r="E24" s="44"/>
      <c r="F24" s="45" t="str">
        <f aca="false">IF(AND(C24&gt;0,D24&gt;0),HOUR(D24-C24-E24)+MINUTE(D24-C24-E24)/60," ")</f>
        <v> </v>
      </c>
      <c r="G24" s="44"/>
      <c r="H24" s="46"/>
      <c r="I24" s="47" t="str">
        <f aca="false">IF(H24=0," ",IF(ISERROR(VLOOKUP(H24,'ZE-Sum'!$A$8:$B$60,2,0)),IF(ISERROR(VLOOKUP(H24,'ZE-Sum'!$J$8:$K$46,2,0)),"Achtung! FEHLER! Kostenstelle prüfen!",VLOOKUP(H24,'ZE-Sum'!$J$8:$K$46,2,0)),VLOOKUP(H24,'ZE-Sum'!$A$8:$B$60,2,0)))</f>
        <v> </v>
      </c>
      <c r="J24" s="48"/>
      <c r="K24" s="49"/>
      <c r="L24" s="50"/>
      <c r="M24" s="51"/>
    </row>
    <row r="25" s="52" customFormat="true" ht="13.2" hidden="false" customHeight="false" outlineLevel="0" collapsed="false">
      <c r="A25" s="42" t="str">
        <f aca="false">IF(B25&gt;0,B25," ")</f>
        <v> </v>
      </c>
      <c r="B25" s="43"/>
      <c r="C25" s="44"/>
      <c r="D25" s="44"/>
      <c r="E25" s="44"/>
      <c r="F25" s="45" t="str">
        <f aca="false">IF(AND(C25&gt;0,D25&gt;0),HOUR(D25-C25-E25)+MINUTE(D25-C25-E25)/60," ")</f>
        <v> </v>
      </c>
      <c r="G25" s="44"/>
      <c r="H25" s="46"/>
      <c r="I25" s="47" t="str">
        <f aca="false">IF(H25=0," ",IF(ISERROR(VLOOKUP(H25,'ZE-Sum'!$A$8:$B$60,2,0)),IF(ISERROR(VLOOKUP(H25,'ZE-Sum'!$J$8:$K$46,2,0)),"Achtung! FEHLER! Kostenstelle prüfen!",VLOOKUP(H25,'ZE-Sum'!$J$8:$K$46,2,0)),VLOOKUP(H25,'ZE-Sum'!$A$8:$B$60,2,0)))</f>
        <v> </v>
      </c>
      <c r="J25" s="48"/>
      <c r="K25" s="49"/>
      <c r="L25" s="50"/>
      <c r="M25" s="51"/>
    </row>
    <row r="26" s="52" customFormat="true" ht="13.2" hidden="false" customHeight="false" outlineLevel="0" collapsed="false">
      <c r="A26" s="42" t="str">
        <f aca="false">IF(B26&gt;0,B26," ")</f>
        <v> </v>
      </c>
      <c r="B26" s="43"/>
      <c r="C26" s="44"/>
      <c r="D26" s="44"/>
      <c r="E26" s="44"/>
      <c r="F26" s="45" t="str">
        <f aca="false">IF(AND(C26&gt;0,D26&gt;0),HOUR(D26-C26-E26)+MINUTE(D26-C26-E26)/60," ")</f>
        <v> </v>
      </c>
      <c r="G26" s="44"/>
      <c r="H26" s="46"/>
      <c r="I26" s="47" t="str">
        <f aca="false">IF(H26=0," ",IF(ISERROR(VLOOKUP(H26,'ZE-Sum'!$A$8:$B$60,2,0)),IF(ISERROR(VLOOKUP(H26,'ZE-Sum'!$J$8:$K$46,2,0)),"Achtung! FEHLER! Kostenstelle prüfen!",VLOOKUP(H26,'ZE-Sum'!$J$8:$K$46,2,0)),VLOOKUP(H26,'ZE-Sum'!$A$8:$B$60,2,0)))</f>
        <v> </v>
      </c>
      <c r="J26" s="48"/>
      <c r="K26" s="49"/>
      <c r="L26" s="50"/>
      <c r="M26" s="51"/>
    </row>
    <row r="27" s="52" customFormat="true" ht="13.2" hidden="false" customHeight="false" outlineLevel="0" collapsed="false">
      <c r="A27" s="42" t="str">
        <f aca="false">IF(B27&gt;0,B27," ")</f>
        <v> </v>
      </c>
      <c r="B27" s="43"/>
      <c r="C27" s="44"/>
      <c r="D27" s="44"/>
      <c r="E27" s="44"/>
      <c r="F27" s="45" t="str">
        <f aca="false">IF(AND(C27&gt;0,D27&gt;0),HOUR(D27-C27-E27)+MINUTE(D27-C27-E27)/60," ")</f>
        <v> </v>
      </c>
      <c r="G27" s="44"/>
      <c r="H27" s="46"/>
      <c r="I27" s="47" t="str">
        <f aca="false">IF(H27=0," ",IF(ISERROR(VLOOKUP(H27,'ZE-Sum'!$A$8:$B$60,2,0)),IF(ISERROR(VLOOKUP(H27,'ZE-Sum'!$J$8:$K$46,2,0)),"Achtung! FEHLER! Kostenstelle prüfen!",VLOOKUP(H27,'ZE-Sum'!$J$8:$K$46,2,0)),VLOOKUP(H27,'ZE-Sum'!$A$8:$B$60,2,0)))</f>
        <v> </v>
      </c>
      <c r="J27" s="48"/>
      <c r="K27" s="49"/>
      <c r="L27" s="50"/>
      <c r="M27" s="51"/>
    </row>
    <row r="28" s="52" customFormat="true" ht="13.2" hidden="false" customHeight="false" outlineLevel="0" collapsed="false">
      <c r="A28" s="42" t="str">
        <f aca="false">IF(B28&gt;0,B28," ")</f>
        <v> </v>
      </c>
      <c r="B28" s="43"/>
      <c r="C28" s="44"/>
      <c r="D28" s="44"/>
      <c r="E28" s="44"/>
      <c r="F28" s="45" t="str">
        <f aca="false">IF(AND(C28&gt;0,D28&gt;0),HOUR(D28-C28-E28)+MINUTE(D28-C28-E28)/60," ")</f>
        <v> </v>
      </c>
      <c r="G28" s="44"/>
      <c r="H28" s="46"/>
      <c r="I28" s="47" t="str">
        <f aca="false">IF(H28=0," ",IF(ISERROR(VLOOKUP(H28,'ZE-Sum'!$A$8:$B$60,2,0)),IF(ISERROR(VLOOKUP(H28,'ZE-Sum'!$J$8:$K$46,2,0)),"Achtung! FEHLER! Kostenstelle prüfen!",VLOOKUP(H28,'ZE-Sum'!$J$8:$K$46,2,0)),VLOOKUP(H28,'ZE-Sum'!$A$8:$B$60,2,0)))</f>
        <v> </v>
      </c>
      <c r="J28" s="48"/>
      <c r="K28" s="49"/>
      <c r="L28" s="50"/>
      <c r="M28" s="51"/>
    </row>
    <row r="29" s="52" customFormat="true" ht="13.2" hidden="false" customHeight="false" outlineLevel="0" collapsed="false">
      <c r="A29" s="42" t="str">
        <f aca="false">IF(B29&gt;0,B29," ")</f>
        <v> </v>
      </c>
      <c r="B29" s="43"/>
      <c r="C29" s="44"/>
      <c r="D29" s="44"/>
      <c r="E29" s="44"/>
      <c r="F29" s="45" t="str">
        <f aca="false">IF(AND(C29&gt;0,D29&gt;0),HOUR(D29-C29-E29)+MINUTE(D29-C29-E29)/60," ")</f>
        <v> </v>
      </c>
      <c r="G29" s="44"/>
      <c r="H29" s="46"/>
      <c r="I29" s="47" t="str">
        <f aca="false">IF(H29=0," ",IF(ISERROR(VLOOKUP(H29,'ZE-Sum'!$A$8:$B$60,2,0)),IF(ISERROR(VLOOKUP(H29,'ZE-Sum'!$J$8:$K$46,2,0)),"Achtung! FEHLER! Kostenstelle prüfen!",VLOOKUP(H29,'ZE-Sum'!$J$8:$K$46,2,0)),VLOOKUP(H29,'ZE-Sum'!$A$8:$B$60,2,0)))</f>
        <v> </v>
      </c>
      <c r="J29" s="48"/>
      <c r="K29" s="49"/>
      <c r="L29" s="50"/>
      <c r="M29" s="51"/>
    </row>
    <row r="30" s="53" customFormat="true" ht="13.2" hidden="false" customHeight="false" outlineLevel="0" collapsed="false">
      <c r="A30" s="42" t="str">
        <f aca="false">IF(B30&gt;0,B30," ")</f>
        <v> </v>
      </c>
      <c r="B30" s="43"/>
      <c r="C30" s="44"/>
      <c r="D30" s="44"/>
      <c r="E30" s="44"/>
      <c r="F30" s="45" t="str">
        <f aca="false">IF(AND(C30&gt;0,D30&gt;0),HOUR(D30-C30-E30)+MINUTE(D30-C30-E30)/60," ")</f>
        <v> </v>
      </c>
      <c r="G30" s="44"/>
      <c r="H30" s="46"/>
      <c r="I30" s="47" t="str">
        <f aca="false">IF(H30=0," ",IF(ISERROR(VLOOKUP(H30,'ZE-Sum'!$A$8:$B$60,2,0)),IF(ISERROR(VLOOKUP(H30,'ZE-Sum'!$J$8:$K$46,2,0)),"Achtung! FEHLER! Kostenstelle prüfen!",VLOOKUP(H30,'ZE-Sum'!$J$8:$K$46,2,0)),VLOOKUP(H30,'ZE-Sum'!$A$8:$B$60,2,0)))</f>
        <v> </v>
      </c>
      <c r="J30" s="48"/>
      <c r="K30" s="49"/>
      <c r="L30" s="50"/>
      <c r="M30" s="51"/>
    </row>
    <row r="31" s="53" customFormat="true" ht="13.2" hidden="false" customHeight="false" outlineLevel="0" collapsed="false">
      <c r="A31" s="42" t="str">
        <f aca="false">IF(B31&gt;0,B31," ")</f>
        <v> </v>
      </c>
      <c r="B31" s="43"/>
      <c r="C31" s="44"/>
      <c r="D31" s="44"/>
      <c r="E31" s="44"/>
      <c r="F31" s="45" t="str">
        <f aca="false">IF(AND(C31&gt;0,D31&gt;0),HOUR(D31-C31-E31)+MINUTE(D31-C31-E31)/60," ")</f>
        <v> </v>
      </c>
      <c r="G31" s="44"/>
      <c r="H31" s="46"/>
      <c r="I31" s="47" t="str">
        <f aca="false">IF(H31=0," ",IF(ISERROR(VLOOKUP(H31,'ZE-Sum'!$A$8:$B$60,2,0)),IF(ISERROR(VLOOKUP(H31,'ZE-Sum'!$J$8:$K$46,2,0)),"Achtung! FEHLER! Kostenstelle prüfen!",VLOOKUP(H31,'ZE-Sum'!$J$8:$K$46,2,0)),VLOOKUP(H31,'ZE-Sum'!$A$8:$B$60,2,0)))</f>
        <v> </v>
      </c>
      <c r="J31" s="48"/>
      <c r="K31" s="49"/>
      <c r="L31" s="50"/>
      <c r="M31" s="51"/>
    </row>
    <row r="32" s="53" customFormat="true" ht="13.2" hidden="false" customHeight="false" outlineLevel="0" collapsed="false">
      <c r="A32" s="42" t="str">
        <f aca="false">IF(B32&gt;0,B32," ")</f>
        <v> </v>
      </c>
      <c r="B32" s="43"/>
      <c r="C32" s="44"/>
      <c r="D32" s="44"/>
      <c r="E32" s="44"/>
      <c r="F32" s="45" t="str">
        <f aca="false">IF(AND(C32&gt;0,D32&gt;0),HOUR(D32-C32-E32)+MINUTE(D32-C32-E32)/60," ")</f>
        <v> </v>
      </c>
      <c r="G32" s="44"/>
      <c r="H32" s="46"/>
      <c r="I32" s="47" t="str">
        <f aca="false">IF(H32=0," ",IF(ISERROR(VLOOKUP(H32,'ZE-Sum'!$A$8:$B$60,2,0)),IF(ISERROR(VLOOKUP(H32,'ZE-Sum'!$J$8:$K$46,2,0)),"Achtung! FEHLER! Kostenstelle prüfen!",VLOOKUP(H32,'ZE-Sum'!$J$8:$K$46,2,0)),VLOOKUP(H32,'ZE-Sum'!$A$8:$B$60,2,0)))</f>
        <v> </v>
      </c>
      <c r="J32" s="48"/>
      <c r="K32" s="49"/>
      <c r="L32" s="50"/>
      <c r="M32" s="51"/>
    </row>
    <row r="33" s="53" customFormat="true" ht="13.2" hidden="false" customHeight="false" outlineLevel="0" collapsed="false">
      <c r="A33" s="42" t="str">
        <f aca="false">IF(B33&gt;0,B33," ")</f>
        <v> </v>
      </c>
      <c r="B33" s="43"/>
      <c r="C33" s="44"/>
      <c r="D33" s="44"/>
      <c r="E33" s="44"/>
      <c r="F33" s="45" t="str">
        <f aca="false">IF(AND(C33&gt;0,D33&gt;0),HOUR(D33-C33-E33)+MINUTE(D33-C33-E33)/60," ")</f>
        <v> </v>
      </c>
      <c r="G33" s="44"/>
      <c r="H33" s="46"/>
      <c r="I33" s="47" t="str">
        <f aca="false">IF(H33=0," ",IF(ISERROR(VLOOKUP(H33,'ZE-Sum'!$A$8:$B$60,2,0)),IF(ISERROR(VLOOKUP(H33,'ZE-Sum'!$J$8:$K$46,2,0)),"Achtung! FEHLER! Kostenstelle prüfen!",VLOOKUP(H33,'ZE-Sum'!$J$8:$K$46,2,0)),VLOOKUP(H33,'ZE-Sum'!$A$8:$B$60,2,0)))</f>
        <v> </v>
      </c>
      <c r="J33" s="48"/>
      <c r="K33" s="49"/>
      <c r="L33" s="50"/>
      <c r="M33" s="51"/>
    </row>
    <row r="34" s="53" customFormat="true" ht="13.2" hidden="false" customHeight="false" outlineLevel="0" collapsed="false">
      <c r="A34" s="42" t="str">
        <f aca="false">IF(B34&gt;0,B34," ")</f>
        <v> </v>
      </c>
      <c r="B34" s="43"/>
      <c r="C34" s="44"/>
      <c r="D34" s="44"/>
      <c r="E34" s="44"/>
      <c r="F34" s="45" t="str">
        <f aca="false">IF(AND(C34&gt;0,D34&gt;0),HOUR(D34-C34-E34)+MINUTE(D34-C34-E34)/60," ")</f>
        <v> </v>
      </c>
      <c r="G34" s="44"/>
      <c r="H34" s="46"/>
      <c r="I34" s="47" t="str">
        <f aca="false">IF(H34=0," ",IF(ISERROR(VLOOKUP(H34,'ZE-Sum'!$A$8:$B$60,2,0)),IF(ISERROR(VLOOKUP(H34,'ZE-Sum'!$J$8:$K$46,2,0)),"Achtung! FEHLER! Kostenstelle prüfen!",VLOOKUP(H34,'ZE-Sum'!$J$8:$K$46,2,0)),VLOOKUP(H34,'ZE-Sum'!$A$8:$B$60,2,0)))</f>
        <v> </v>
      </c>
      <c r="J34" s="48"/>
      <c r="K34" s="49"/>
      <c r="L34" s="50"/>
      <c r="M34" s="51"/>
    </row>
    <row r="35" s="53" customFormat="true" ht="13.2" hidden="false" customHeight="false" outlineLevel="0" collapsed="false">
      <c r="A35" s="42" t="str">
        <f aca="false">IF(B35&gt;0,B35," ")</f>
        <v> </v>
      </c>
      <c r="B35" s="43"/>
      <c r="C35" s="44"/>
      <c r="D35" s="44"/>
      <c r="E35" s="44"/>
      <c r="F35" s="45" t="str">
        <f aca="false">IF(AND(C35&gt;0,D35&gt;0),HOUR(D35-C35-E35)+MINUTE(D35-C35-E35)/60," ")</f>
        <v> </v>
      </c>
      <c r="G35" s="44"/>
      <c r="H35" s="46"/>
      <c r="I35" s="47" t="str">
        <f aca="false">IF(H35=0," ",IF(ISERROR(VLOOKUP(H35,'ZE-Sum'!$A$8:$B$60,2,0)),IF(ISERROR(VLOOKUP(H35,'ZE-Sum'!$J$8:$K$46,2,0)),"Achtung! FEHLER! Kostenstelle prüfen!",VLOOKUP(H35,'ZE-Sum'!$J$8:$K$46,2,0)),VLOOKUP(H35,'ZE-Sum'!$A$8:$B$60,2,0)))</f>
        <v> </v>
      </c>
      <c r="J35" s="48"/>
      <c r="K35" s="49"/>
      <c r="L35" s="50"/>
      <c r="M35" s="51"/>
    </row>
    <row r="36" s="53" customFormat="true" ht="13.2" hidden="false" customHeight="false" outlineLevel="0" collapsed="false">
      <c r="A36" s="42" t="str">
        <f aca="false">IF(B36&gt;0,B36," ")</f>
        <v> </v>
      </c>
      <c r="B36" s="43"/>
      <c r="C36" s="44"/>
      <c r="D36" s="44"/>
      <c r="E36" s="44"/>
      <c r="F36" s="45" t="str">
        <f aca="false">IF(AND(C36&gt;0,D36&gt;0),HOUR(D36-C36-E36)+MINUTE(D36-C36-E36)/60," ")</f>
        <v> </v>
      </c>
      <c r="G36" s="44"/>
      <c r="H36" s="46"/>
      <c r="I36" s="47" t="str">
        <f aca="false">IF(H36=0," ",IF(ISERROR(VLOOKUP(H36,'ZE-Sum'!$A$8:$B$60,2,0)),IF(ISERROR(VLOOKUP(H36,'ZE-Sum'!$J$8:$K$46,2,0)),"Achtung! FEHLER! Kostenstelle prüfen!",VLOOKUP(H36,'ZE-Sum'!$J$8:$K$46,2,0)),VLOOKUP(H36,'ZE-Sum'!$A$8:$B$60,2,0)))</f>
        <v> </v>
      </c>
      <c r="J36" s="48"/>
      <c r="K36" s="49"/>
      <c r="L36" s="50"/>
      <c r="M36" s="51"/>
    </row>
    <row r="37" s="53" customFormat="true" ht="13.2" hidden="false" customHeight="false" outlineLevel="0" collapsed="false">
      <c r="A37" s="42" t="str">
        <f aca="false">IF(B37&gt;0,B37," ")</f>
        <v> </v>
      </c>
      <c r="B37" s="43"/>
      <c r="C37" s="44"/>
      <c r="D37" s="44"/>
      <c r="E37" s="44"/>
      <c r="F37" s="45" t="str">
        <f aca="false">IF(AND(C37&gt;0,D37&gt;0),HOUR(D37-C37-E37)+MINUTE(D37-C37-E37)/60," ")</f>
        <v> </v>
      </c>
      <c r="G37" s="44"/>
      <c r="H37" s="46"/>
      <c r="I37" s="47" t="str">
        <f aca="false">IF(H37=0," ",IF(ISERROR(VLOOKUP(H37,'ZE-Sum'!$A$8:$B$60,2,0)),IF(ISERROR(VLOOKUP(H37,'ZE-Sum'!$J$8:$K$46,2,0)),"Achtung! FEHLER! Kostenstelle prüfen!",VLOOKUP(H37,'ZE-Sum'!$J$8:$K$46,2,0)),VLOOKUP(H37,'ZE-Sum'!$A$8:$B$60,2,0)))</f>
        <v> </v>
      </c>
      <c r="J37" s="48"/>
      <c r="K37" s="49"/>
      <c r="L37" s="50"/>
      <c r="M37" s="51"/>
    </row>
    <row r="38" s="53" customFormat="true" ht="12.75" hidden="false" customHeight="true" outlineLevel="0" collapsed="false">
      <c r="A38" s="42" t="str">
        <f aca="false">IF(B38&gt;0,B38," ")</f>
        <v> </v>
      </c>
      <c r="B38" s="43"/>
      <c r="C38" s="44"/>
      <c r="D38" s="44"/>
      <c r="E38" s="44"/>
      <c r="F38" s="45" t="str">
        <f aca="false">IF(AND(C38&gt;0,D38&gt;0),HOUR(D38-C38-E38)+MINUTE(D38-C38-E38)/60," ")</f>
        <v> </v>
      </c>
      <c r="G38" s="44"/>
      <c r="H38" s="46"/>
      <c r="I38" s="47" t="str">
        <f aca="false">IF(H38=0," ",IF(ISERROR(VLOOKUP(H38,'ZE-Sum'!$A$8:$B$60,2,0)),IF(ISERROR(VLOOKUP(H38,'ZE-Sum'!$J$8:$K$46,2,0)),"Achtung! FEHLER! Kostenstelle prüfen!",VLOOKUP(H38,'ZE-Sum'!$J$8:$K$46,2,0)),VLOOKUP(H38,'ZE-Sum'!$A$8:$B$60,2,0)))</f>
        <v> </v>
      </c>
      <c r="J38" s="48"/>
      <c r="K38" s="49"/>
      <c r="L38" s="50"/>
      <c r="M38" s="51"/>
    </row>
    <row r="39" s="53" customFormat="true" ht="13.2" hidden="false" customHeight="false" outlineLevel="0" collapsed="false">
      <c r="A39" s="42" t="str">
        <f aca="false">IF(B39&gt;0,B39," ")</f>
        <v> </v>
      </c>
      <c r="B39" s="43"/>
      <c r="C39" s="44"/>
      <c r="D39" s="44"/>
      <c r="E39" s="44"/>
      <c r="F39" s="45" t="str">
        <f aca="false">IF(AND(C39&gt;0,D39&gt;0),HOUR(D39-C39-E39)+MINUTE(D39-C39-E39)/60," ")</f>
        <v> </v>
      </c>
      <c r="G39" s="44"/>
      <c r="H39" s="46"/>
      <c r="I39" s="47" t="str">
        <f aca="false">IF(H39=0," ",IF(ISERROR(VLOOKUP(H39,'ZE-Sum'!$A$8:$B$60,2,0)),IF(ISERROR(VLOOKUP(H39,'ZE-Sum'!$J$8:$K$46,2,0)),"Achtung! FEHLER! Kostenstelle prüfen!",VLOOKUP(H39,'ZE-Sum'!$J$8:$K$46,2,0)),VLOOKUP(H39,'ZE-Sum'!$A$8:$B$60,2,0)))</f>
        <v> </v>
      </c>
      <c r="J39" s="48"/>
      <c r="K39" s="49"/>
      <c r="L39" s="50"/>
      <c r="M39" s="51"/>
    </row>
    <row r="40" s="53" customFormat="true" ht="12.75" hidden="false" customHeight="true" outlineLevel="0" collapsed="false">
      <c r="A40" s="42" t="str">
        <f aca="false">IF(B40&gt;0,B40," ")</f>
        <v> </v>
      </c>
      <c r="B40" s="43"/>
      <c r="C40" s="44"/>
      <c r="D40" s="44"/>
      <c r="E40" s="44"/>
      <c r="F40" s="45" t="str">
        <f aca="false">IF(AND(C40&gt;0,D40&gt;0),HOUR(D40-C40-E40)+MINUTE(D40-C40-E40)/60," ")</f>
        <v> </v>
      </c>
      <c r="G40" s="44"/>
      <c r="H40" s="46"/>
      <c r="I40" s="47" t="str">
        <f aca="false">IF(H40=0," ",IF(ISERROR(VLOOKUP(H40,'ZE-Sum'!$A$8:$B$60,2,0)),IF(ISERROR(VLOOKUP(H40,'ZE-Sum'!$J$8:$K$46,2,0)),"Achtung! FEHLER! Kostenstelle prüfen!",VLOOKUP(H40,'ZE-Sum'!$J$8:$K$46,2,0)),VLOOKUP(H40,'ZE-Sum'!$A$8:$B$60,2,0)))</f>
        <v> </v>
      </c>
      <c r="J40" s="48"/>
      <c r="K40" s="49"/>
      <c r="L40" s="50"/>
      <c r="M40" s="51"/>
    </row>
    <row r="41" s="53" customFormat="true" ht="12.75" hidden="false" customHeight="true" outlineLevel="0" collapsed="false">
      <c r="A41" s="42" t="str">
        <f aca="false">IF(B41&gt;0,B41," ")</f>
        <v> </v>
      </c>
      <c r="B41" s="43"/>
      <c r="C41" s="44"/>
      <c r="D41" s="44"/>
      <c r="E41" s="44"/>
      <c r="F41" s="45" t="str">
        <f aca="false">IF(AND(C41&gt;0,D41&gt;0),HOUR(D41-C41-E41)+MINUTE(D41-C41-E41)/60," ")</f>
        <v> </v>
      </c>
      <c r="G41" s="44"/>
      <c r="H41" s="46"/>
      <c r="I41" s="47" t="str">
        <f aca="false">IF(H41=0," ",IF(ISERROR(VLOOKUP(H41,'ZE-Sum'!$A$8:$B$60,2,0)),IF(ISERROR(VLOOKUP(H41,'ZE-Sum'!$J$8:$K$46,2,0)),"Achtung! FEHLER! Kostenstelle prüfen!",VLOOKUP(H41,'ZE-Sum'!$J$8:$K$46,2,0)),VLOOKUP(H41,'ZE-Sum'!$A$8:$B$60,2,0)))</f>
        <v> </v>
      </c>
      <c r="J41" s="48"/>
      <c r="K41" s="49"/>
      <c r="L41" s="50"/>
      <c r="M41" s="51"/>
    </row>
    <row r="42" s="53" customFormat="true" ht="12.75" hidden="false" customHeight="true" outlineLevel="0" collapsed="false">
      <c r="A42" s="42" t="str">
        <f aca="false">IF(B42&gt;0,B42," ")</f>
        <v> </v>
      </c>
      <c r="B42" s="43"/>
      <c r="C42" s="44"/>
      <c r="D42" s="44"/>
      <c r="E42" s="44"/>
      <c r="F42" s="45" t="str">
        <f aca="false">IF(AND(C42&gt;0,D42&gt;0),HOUR(D42-C42-E42)+MINUTE(D42-C42-E42)/60," ")</f>
        <v> </v>
      </c>
      <c r="G42" s="44"/>
      <c r="H42" s="46"/>
      <c r="I42" s="47" t="str">
        <f aca="false">IF(H42=0," ",IF(ISERROR(VLOOKUP(H42,'ZE-Sum'!$A$8:$B$60,2,0)),IF(ISERROR(VLOOKUP(H42,'ZE-Sum'!$J$8:$K$46,2,0)),"Achtung! FEHLER! Kostenstelle prüfen!",VLOOKUP(H42,'ZE-Sum'!$J$8:$K$46,2,0)),VLOOKUP(H42,'ZE-Sum'!$A$8:$B$60,2,0)))</f>
        <v> </v>
      </c>
      <c r="J42" s="48"/>
      <c r="K42" s="49"/>
      <c r="L42" s="50"/>
      <c r="M42" s="51"/>
    </row>
    <row r="43" s="53" customFormat="true" ht="12.75" hidden="false" customHeight="true" outlineLevel="0" collapsed="false">
      <c r="A43" s="42" t="str">
        <f aca="false">IF(B43&gt;0,B43," ")</f>
        <v> </v>
      </c>
      <c r="B43" s="43"/>
      <c r="C43" s="44"/>
      <c r="D43" s="44"/>
      <c r="E43" s="44"/>
      <c r="F43" s="45" t="str">
        <f aca="false">IF(AND(C43&gt;0,D43&gt;0),HOUR(D43-C43-E43)+MINUTE(D43-C43-E43)/60," ")</f>
        <v> </v>
      </c>
      <c r="G43" s="44"/>
      <c r="H43" s="46"/>
      <c r="I43" s="47" t="str">
        <f aca="false">IF(H43=0," ",IF(ISERROR(VLOOKUP(H43,'ZE-Sum'!$A$8:$B$60,2,0)),IF(ISERROR(VLOOKUP(H43,'ZE-Sum'!$J$8:$K$46,2,0)),"Achtung! FEHLER! Kostenstelle prüfen!",VLOOKUP(H43,'ZE-Sum'!$J$8:$K$46,2,0)),VLOOKUP(H43,'ZE-Sum'!$A$8:$B$60,2,0)))</f>
        <v> </v>
      </c>
      <c r="J43" s="48"/>
      <c r="K43" s="49"/>
      <c r="L43" s="50"/>
      <c r="M43" s="51"/>
    </row>
    <row r="44" s="53" customFormat="true" ht="12.75" hidden="false" customHeight="true" outlineLevel="0" collapsed="false">
      <c r="A44" s="42" t="str">
        <f aca="false">IF(B44&gt;0,B44," ")</f>
        <v> </v>
      </c>
      <c r="B44" s="43"/>
      <c r="C44" s="44"/>
      <c r="D44" s="44"/>
      <c r="E44" s="44"/>
      <c r="F44" s="45" t="str">
        <f aca="false">IF(AND(C44&gt;0,D44&gt;0),HOUR(D44-C44-E44)+MINUTE(D44-C44-E44)/60," ")</f>
        <v> </v>
      </c>
      <c r="G44" s="44"/>
      <c r="H44" s="46"/>
      <c r="I44" s="47" t="str">
        <f aca="false">IF(H44=0," ",IF(ISERROR(VLOOKUP(H44,'ZE-Sum'!$A$8:$B$60,2,0)),IF(ISERROR(VLOOKUP(H44,'ZE-Sum'!$J$8:$K$46,2,0)),"Achtung! FEHLER! Kostenstelle prüfen!",VLOOKUP(H44,'ZE-Sum'!$J$8:$K$46,2,0)),VLOOKUP(H44,'ZE-Sum'!$A$8:$B$60,2,0)))</f>
        <v> </v>
      </c>
      <c r="J44" s="48"/>
      <c r="K44" s="49"/>
      <c r="L44" s="50"/>
      <c r="M44" s="51"/>
    </row>
    <row r="45" s="53" customFormat="true" ht="13.2" hidden="false" customHeight="false" outlineLevel="0" collapsed="false">
      <c r="A45" s="42" t="str">
        <f aca="false">IF(B45&gt;0,B45," ")</f>
        <v> </v>
      </c>
      <c r="B45" s="43"/>
      <c r="C45" s="44"/>
      <c r="D45" s="44"/>
      <c r="E45" s="44"/>
      <c r="F45" s="45" t="str">
        <f aca="false">IF(AND(C45&gt;0,D45&gt;0),HOUR(D45-C45-E45)+MINUTE(D45-C45-E45)/60," ")</f>
        <v> </v>
      </c>
      <c r="G45" s="44"/>
      <c r="H45" s="46"/>
      <c r="I45" s="47" t="str">
        <f aca="false">IF(H45=0," ",IF(ISERROR(VLOOKUP(H45,'ZE-Sum'!$A$8:$B$60,2,0)),IF(ISERROR(VLOOKUP(H45,'ZE-Sum'!$J$8:$K$46,2,0)),"Achtung! FEHLER! Kostenstelle prüfen!",VLOOKUP(H45,'ZE-Sum'!$J$8:$K$46,2,0)),VLOOKUP(H45,'ZE-Sum'!$A$8:$B$60,2,0)))</f>
        <v> </v>
      </c>
      <c r="J45" s="48"/>
      <c r="K45" s="49"/>
      <c r="L45" s="50"/>
      <c r="M45" s="51"/>
    </row>
    <row r="46" s="53" customFormat="true" ht="13.2" hidden="false" customHeight="false" outlineLevel="0" collapsed="false">
      <c r="A46" s="42" t="str">
        <f aca="false">IF(B46&gt;0,B46," ")</f>
        <v> </v>
      </c>
      <c r="B46" s="43"/>
      <c r="C46" s="44"/>
      <c r="D46" s="44"/>
      <c r="E46" s="44"/>
      <c r="F46" s="45" t="str">
        <f aca="false">IF(AND(C46&gt;0,D46&gt;0),HOUR(D46-C46-E46)+MINUTE(D46-C46-E46)/60," ")</f>
        <v> </v>
      </c>
      <c r="G46" s="44"/>
      <c r="H46" s="46"/>
      <c r="I46" s="47" t="str">
        <f aca="false">IF(H46=0," ",IF(ISERROR(VLOOKUP(H46,'ZE-Sum'!$A$8:$B$60,2,0)),IF(ISERROR(VLOOKUP(H46,'ZE-Sum'!$J$8:$K$46,2,0)),"Achtung! FEHLER! Kostenstelle prüfen!",VLOOKUP(H46,'ZE-Sum'!$J$8:$K$46,2,0)),VLOOKUP(H46,'ZE-Sum'!$A$8:$B$60,2,0)))</f>
        <v> </v>
      </c>
      <c r="J46" s="48"/>
      <c r="K46" s="49"/>
      <c r="L46" s="50"/>
      <c r="M46" s="51"/>
    </row>
    <row r="47" s="53" customFormat="true" ht="13.2" hidden="false" customHeight="false" outlineLevel="0" collapsed="false">
      <c r="A47" s="42" t="str">
        <f aca="false">IF(B47&gt;0,B47," ")</f>
        <v> </v>
      </c>
      <c r="B47" s="43"/>
      <c r="C47" s="44"/>
      <c r="D47" s="44"/>
      <c r="E47" s="44"/>
      <c r="F47" s="45" t="str">
        <f aca="false">IF(AND(C47&gt;0,D47&gt;0),HOUR(D47-C47-E47)+MINUTE(D47-C47-E47)/60," ")</f>
        <v> </v>
      </c>
      <c r="G47" s="44"/>
      <c r="H47" s="46"/>
      <c r="I47" s="47" t="str">
        <f aca="false">IF(H47=0," ",IF(ISERROR(VLOOKUP(H47,'ZE-Sum'!$A$8:$B$60,2,0)),IF(ISERROR(VLOOKUP(H47,'ZE-Sum'!$J$8:$K$46,2,0)),"Achtung! FEHLER! Kostenstelle prüfen!",VLOOKUP(H47,'ZE-Sum'!$J$8:$K$46,2,0)),VLOOKUP(H47,'ZE-Sum'!$A$8:$B$60,2,0)))</f>
        <v> </v>
      </c>
      <c r="J47" s="48"/>
      <c r="K47" s="49"/>
      <c r="L47" s="50"/>
      <c r="M47" s="51"/>
    </row>
    <row r="48" s="53" customFormat="true" ht="13.2" hidden="false" customHeight="false" outlineLevel="0" collapsed="false">
      <c r="A48" s="42" t="str">
        <f aca="false">IF(B48&gt;0,B48," ")</f>
        <v> </v>
      </c>
      <c r="B48" s="43"/>
      <c r="C48" s="44"/>
      <c r="D48" s="44"/>
      <c r="E48" s="44"/>
      <c r="F48" s="45" t="str">
        <f aca="false">IF(AND(C48&gt;0,D48&gt;0),HOUR(D48-C48-E48)+MINUTE(D48-C48-E48)/60," ")</f>
        <v> </v>
      </c>
      <c r="G48" s="44"/>
      <c r="H48" s="46"/>
      <c r="I48" s="47" t="str">
        <f aca="false">IF(H48=0," ",IF(ISERROR(VLOOKUP(H48,'ZE-Sum'!$A$8:$B$60,2,0)),IF(ISERROR(VLOOKUP(H48,'ZE-Sum'!$J$8:$K$46,2,0)),"Achtung! FEHLER! Kostenstelle prüfen!",VLOOKUP(H48,'ZE-Sum'!$J$8:$K$46,2,0)),VLOOKUP(H48,'ZE-Sum'!$A$8:$B$60,2,0)))</f>
        <v> </v>
      </c>
      <c r="J48" s="48"/>
      <c r="K48" s="49"/>
      <c r="L48" s="50"/>
      <c r="M48" s="51"/>
    </row>
    <row r="49" s="53" customFormat="true" ht="13.2" hidden="false" customHeight="false" outlineLevel="0" collapsed="false">
      <c r="A49" s="42" t="str">
        <f aca="false">IF(B49&gt;0,B49," ")</f>
        <v> </v>
      </c>
      <c r="B49" s="43"/>
      <c r="C49" s="44"/>
      <c r="D49" s="44"/>
      <c r="E49" s="44"/>
      <c r="F49" s="45" t="str">
        <f aca="false">IF(AND(C49&gt;0,D49&gt;0),HOUR(D49-C49-E49)+MINUTE(D49-C49-E49)/60," ")</f>
        <v> </v>
      </c>
      <c r="G49" s="44"/>
      <c r="H49" s="46"/>
      <c r="I49" s="47" t="str">
        <f aca="false">IF(H49=0," ",IF(ISERROR(VLOOKUP(H49,'ZE-Sum'!$A$8:$B$60,2,0)),IF(ISERROR(VLOOKUP(H49,'ZE-Sum'!$J$8:$K$46,2,0)),"Achtung! FEHLER! Kostenstelle prüfen!",VLOOKUP(H49,'ZE-Sum'!$J$8:$K$46,2,0)),VLOOKUP(H49,'ZE-Sum'!$A$8:$B$60,2,0)))</f>
        <v> </v>
      </c>
      <c r="J49" s="48"/>
      <c r="K49" s="49"/>
      <c r="L49" s="50"/>
      <c r="M49" s="51"/>
    </row>
    <row r="50" s="53" customFormat="true" ht="13.2" hidden="false" customHeight="false" outlineLevel="0" collapsed="false">
      <c r="A50" s="42" t="str">
        <f aca="false">IF(B50&gt;0,B50," ")</f>
        <v> </v>
      </c>
      <c r="B50" s="43"/>
      <c r="C50" s="44"/>
      <c r="D50" s="44"/>
      <c r="E50" s="44"/>
      <c r="F50" s="45" t="str">
        <f aca="false">IF(AND(C50&gt;0,D50&gt;0),HOUR(D50-C50-E50)+MINUTE(D50-C50-E50)/60," ")</f>
        <v> </v>
      </c>
      <c r="G50" s="44"/>
      <c r="H50" s="46"/>
      <c r="I50" s="47" t="str">
        <f aca="false">IF(H50=0," ",IF(ISERROR(VLOOKUP(H50,'ZE-Sum'!$A$8:$B$60,2,0)),IF(ISERROR(VLOOKUP(H50,'ZE-Sum'!$J$8:$K$46,2,0)),"Achtung! FEHLER! Kostenstelle prüfen!",VLOOKUP(H50,'ZE-Sum'!$J$8:$K$46,2,0)),VLOOKUP(H50,'ZE-Sum'!$A$8:$B$60,2,0)))</f>
        <v> </v>
      </c>
      <c r="J50" s="48"/>
      <c r="K50" s="49"/>
      <c r="L50" s="50"/>
      <c r="M50" s="51"/>
    </row>
    <row r="51" s="53" customFormat="true" ht="13.2" hidden="false" customHeight="false" outlineLevel="0" collapsed="false">
      <c r="A51" s="42" t="str">
        <f aca="false">IF(B51&gt;0,B51," ")</f>
        <v> </v>
      </c>
      <c r="B51" s="43"/>
      <c r="C51" s="44"/>
      <c r="D51" s="44"/>
      <c r="E51" s="44"/>
      <c r="F51" s="45" t="str">
        <f aca="false">IF(AND(C51&gt;0,D51&gt;0),HOUR(D51-C51-E51)+MINUTE(D51-C51-E51)/60," ")</f>
        <v> </v>
      </c>
      <c r="G51" s="44"/>
      <c r="H51" s="46"/>
      <c r="I51" s="47" t="str">
        <f aca="false">IF(H51=0," ",IF(ISERROR(VLOOKUP(H51,'ZE-Sum'!$A$8:$B$60,2,0)),IF(ISERROR(VLOOKUP(H51,'ZE-Sum'!$J$8:$K$46,2,0)),"Achtung! FEHLER! Kostenstelle prüfen!",VLOOKUP(H51,'ZE-Sum'!$J$8:$K$46,2,0)),VLOOKUP(H51,'ZE-Sum'!$A$8:$B$60,2,0)))</f>
        <v> </v>
      </c>
      <c r="J51" s="48"/>
      <c r="K51" s="49"/>
      <c r="L51" s="50"/>
      <c r="M51" s="51"/>
    </row>
    <row r="52" s="53" customFormat="true" ht="13.2" hidden="false" customHeight="false" outlineLevel="0" collapsed="false">
      <c r="A52" s="42" t="str">
        <f aca="false">IF(B52&gt;0,B52," ")</f>
        <v> </v>
      </c>
      <c r="B52" s="43"/>
      <c r="C52" s="44"/>
      <c r="D52" s="44"/>
      <c r="E52" s="44"/>
      <c r="F52" s="45" t="str">
        <f aca="false">IF(AND(C52&gt;0,D52&gt;0),HOUR(D52-C52-E52)+MINUTE(D52-C52-E52)/60," ")</f>
        <v> </v>
      </c>
      <c r="G52" s="44"/>
      <c r="H52" s="46"/>
      <c r="I52" s="47" t="str">
        <f aca="false">IF(H52=0," ",IF(ISERROR(VLOOKUP(H52,'ZE-Sum'!$A$8:$B$60,2,0)),IF(ISERROR(VLOOKUP(H52,'ZE-Sum'!$J$8:$K$46,2,0)),"Achtung! FEHLER! Kostenstelle prüfen!",VLOOKUP(H52,'ZE-Sum'!$J$8:$K$46,2,0)),VLOOKUP(H52,'ZE-Sum'!$A$8:$B$60,2,0)))</f>
        <v> </v>
      </c>
      <c r="J52" s="48"/>
      <c r="K52" s="49"/>
      <c r="L52" s="50"/>
      <c r="M52" s="51"/>
    </row>
    <row r="53" s="53" customFormat="true" ht="13.2" hidden="false" customHeight="false" outlineLevel="0" collapsed="false">
      <c r="A53" s="42" t="str">
        <f aca="false">IF(B53&gt;0,B53," ")</f>
        <v> </v>
      </c>
      <c r="B53" s="43"/>
      <c r="C53" s="44"/>
      <c r="D53" s="44"/>
      <c r="E53" s="44"/>
      <c r="F53" s="45" t="str">
        <f aca="false">IF(AND(C53&gt;0,D53&gt;0),HOUR(D53-C53-E53)+MINUTE(D53-C53-E53)/60," ")</f>
        <v> </v>
      </c>
      <c r="G53" s="44"/>
      <c r="H53" s="46"/>
      <c r="I53" s="47" t="str">
        <f aca="false">IF(H53=0," ",IF(ISERROR(VLOOKUP(H53,'ZE-Sum'!$A$8:$B$60,2,0)),IF(ISERROR(VLOOKUP(H53,'ZE-Sum'!$J$8:$K$46,2,0)),"Achtung! FEHLER! Kostenstelle prüfen!",VLOOKUP(H53,'ZE-Sum'!$J$8:$K$46,2,0)),VLOOKUP(H53,'ZE-Sum'!$A$8:$B$60,2,0)))</f>
        <v> </v>
      </c>
      <c r="J53" s="48"/>
      <c r="K53" s="49"/>
      <c r="L53" s="50"/>
      <c r="M53" s="51"/>
    </row>
    <row r="54" s="53" customFormat="true" ht="13.2" hidden="false" customHeight="false" outlineLevel="0" collapsed="false">
      <c r="A54" s="42" t="str">
        <f aca="false">IF(B54&gt;0,B54," ")</f>
        <v> </v>
      </c>
      <c r="B54" s="43"/>
      <c r="C54" s="44"/>
      <c r="D54" s="44"/>
      <c r="E54" s="44"/>
      <c r="F54" s="45" t="str">
        <f aca="false">IF(AND(C54&gt;0,D54&gt;0),HOUR(D54-C54-E54)+MINUTE(D54-C54-E54)/60," ")</f>
        <v> </v>
      </c>
      <c r="G54" s="44"/>
      <c r="H54" s="46"/>
      <c r="I54" s="47" t="str">
        <f aca="false">IF(H54=0," ",IF(ISERROR(VLOOKUP(H54,'ZE-Sum'!$A$8:$B$60,2,0)),IF(ISERROR(VLOOKUP(H54,'ZE-Sum'!$J$8:$K$46,2,0)),"Achtung! FEHLER! Kostenstelle prüfen!",VLOOKUP(H54,'ZE-Sum'!$J$8:$K$46,2,0)),VLOOKUP(H54,'ZE-Sum'!$A$8:$B$60,2,0)))</f>
        <v> </v>
      </c>
      <c r="J54" s="48"/>
      <c r="K54" s="49"/>
      <c r="L54" s="50"/>
      <c r="M54" s="51"/>
    </row>
    <row r="55" s="53" customFormat="true" ht="13.2" hidden="false" customHeight="false" outlineLevel="0" collapsed="false">
      <c r="A55" s="42" t="str">
        <f aca="false">IF(B55&gt;0,B55," ")</f>
        <v> </v>
      </c>
      <c r="B55" s="43"/>
      <c r="C55" s="44"/>
      <c r="D55" s="44"/>
      <c r="E55" s="44"/>
      <c r="F55" s="45" t="str">
        <f aca="false">IF(AND(C55&gt;0,D55&gt;0),HOUR(D55-C55-E55)+MINUTE(D55-C55-E55)/60," ")</f>
        <v> </v>
      </c>
      <c r="G55" s="44"/>
      <c r="H55" s="46"/>
      <c r="I55" s="47" t="str">
        <f aca="false">IF(H55=0," ",IF(ISERROR(VLOOKUP(H55,'ZE-Sum'!$A$8:$B$60,2,0)),IF(ISERROR(VLOOKUP(H55,'ZE-Sum'!$J$8:$K$46,2,0)),"Achtung! FEHLER! Kostenstelle prüfen!",VLOOKUP(H55,'ZE-Sum'!$J$8:$K$46,2,0)),VLOOKUP(H55,'ZE-Sum'!$A$8:$B$60,2,0)))</f>
        <v> </v>
      </c>
      <c r="J55" s="48"/>
      <c r="K55" s="49"/>
      <c r="L55" s="50"/>
      <c r="M55" s="51"/>
    </row>
    <row r="56" s="53" customFormat="true" ht="13.2" hidden="false" customHeight="false" outlineLevel="0" collapsed="false">
      <c r="A56" s="42" t="str">
        <f aca="false">IF(B56&gt;0,B56," ")</f>
        <v> </v>
      </c>
      <c r="B56" s="43"/>
      <c r="C56" s="44"/>
      <c r="D56" s="44"/>
      <c r="E56" s="44"/>
      <c r="F56" s="45" t="str">
        <f aca="false">IF(AND(C56&gt;0,D56&gt;0),HOUR(D56-C56-E56)+MINUTE(D56-C56-E56)/60," ")</f>
        <v> </v>
      </c>
      <c r="G56" s="44"/>
      <c r="H56" s="46"/>
      <c r="I56" s="47" t="str">
        <f aca="false">IF(H56=0," ",IF(ISERROR(VLOOKUP(H56,'ZE-Sum'!$A$8:$B$60,2,0)),IF(ISERROR(VLOOKUP(H56,'ZE-Sum'!$J$8:$K$46,2,0)),"Achtung! FEHLER! Kostenstelle prüfen!",VLOOKUP(H56,'ZE-Sum'!$J$8:$K$46,2,0)),VLOOKUP(H56,'ZE-Sum'!$A$8:$B$60,2,0)))</f>
        <v> </v>
      </c>
      <c r="J56" s="48"/>
      <c r="K56" s="49"/>
      <c r="L56" s="50"/>
      <c r="M56" s="51"/>
    </row>
    <row r="57" s="53" customFormat="true" ht="13.2" hidden="false" customHeight="false" outlineLevel="0" collapsed="false">
      <c r="A57" s="42" t="str">
        <f aca="false">IF(B57&gt;0,B57," ")</f>
        <v> </v>
      </c>
      <c r="B57" s="43"/>
      <c r="C57" s="44"/>
      <c r="D57" s="44"/>
      <c r="E57" s="44"/>
      <c r="F57" s="45" t="str">
        <f aca="false">IF(AND(C57&gt;0,D57&gt;0),HOUR(D57-C57-E57)+MINUTE(D57-C57-E57)/60," ")</f>
        <v> </v>
      </c>
      <c r="G57" s="44"/>
      <c r="H57" s="46"/>
      <c r="I57" s="47" t="str">
        <f aca="false">IF(H57=0," ",IF(ISERROR(VLOOKUP(H57,'ZE-Sum'!$A$8:$B$60,2,0)),IF(ISERROR(VLOOKUP(H57,'ZE-Sum'!$J$8:$K$46,2,0)),"Achtung! FEHLER! Kostenstelle prüfen!",VLOOKUP(H57,'ZE-Sum'!$J$8:$K$46,2,0)),VLOOKUP(H57,'ZE-Sum'!$A$8:$B$60,2,0)))</f>
        <v> </v>
      </c>
      <c r="J57" s="48"/>
      <c r="K57" s="49"/>
      <c r="L57" s="50"/>
      <c r="M57" s="51"/>
    </row>
    <row r="58" s="53" customFormat="true" ht="13.2" hidden="false" customHeight="false" outlineLevel="0" collapsed="false">
      <c r="A58" s="42" t="str">
        <f aca="false">IF(B58&gt;0,B58," ")</f>
        <v> </v>
      </c>
      <c r="B58" s="43"/>
      <c r="C58" s="44"/>
      <c r="D58" s="44"/>
      <c r="E58" s="44"/>
      <c r="F58" s="45" t="str">
        <f aca="false">IF(AND(C58&gt;0,D58&gt;0),HOUR(D58-C58-E58)+MINUTE(D58-C58-E58)/60," ")</f>
        <v> </v>
      </c>
      <c r="G58" s="44"/>
      <c r="H58" s="46"/>
      <c r="I58" s="47" t="str">
        <f aca="false">IF(H58=0," ",IF(ISERROR(VLOOKUP(H58,'ZE-Sum'!$A$8:$B$60,2,0)),IF(ISERROR(VLOOKUP(H58,'ZE-Sum'!$J$8:$K$46,2,0)),"Achtung! FEHLER! Kostenstelle prüfen!",VLOOKUP(H58,'ZE-Sum'!$J$8:$K$46,2,0)),VLOOKUP(H58,'ZE-Sum'!$A$8:$B$60,2,0)))</f>
        <v> </v>
      </c>
      <c r="J58" s="48"/>
      <c r="K58" s="49"/>
      <c r="L58" s="50"/>
      <c r="M58" s="51"/>
    </row>
    <row r="59" s="53" customFormat="true" ht="13.2" hidden="false" customHeight="false" outlineLevel="0" collapsed="false">
      <c r="A59" s="42" t="str">
        <f aca="false">IF(B59&gt;0,B59," ")</f>
        <v> </v>
      </c>
      <c r="B59" s="43"/>
      <c r="C59" s="44"/>
      <c r="D59" s="44"/>
      <c r="E59" s="44"/>
      <c r="F59" s="45" t="str">
        <f aca="false">IF(AND(C59&gt;0,D59&gt;0),HOUR(D59-C59-E59)+MINUTE(D59-C59-E59)/60," ")</f>
        <v> </v>
      </c>
      <c r="G59" s="44"/>
      <c r="H59" s="46"/>
      <c r="I59" s="47" t="str">
        <f aca="false">IF(H59=0," ",IF(ISERROR(VLOOKUP(H59,'ZE-Sum'!$A$8:$B$60,2,0)),IF(ISERROR(VLOOKUP(H59,'ZE-Sum'!$J$8:$K$46,2,0)),"Achtung! FEHLER! Kostenstelle prüfen!",VLOOKUP(H59,'ZE-Sum'!$J$8:$K$46,2,0)),VLOOKUP(H59,'ZE-Sum'!$A$8:$B$60,2,0)))</f>
        <v> </v>
      </c>
      <c r="J59" s="48"/>
      <c r="K59" s="49"/>
      <c r="L59" s="50"/>
      <c r="M59" s="51"/>
    </row>
    <row r="60" s="53" customFormat="true" ht="13.2" hidden="false" customHeight="false" outlineLevel="0" collapsed="false">
      <c r="A60" s="42" t="str">
        <f aca="false">IF(B60&gt;0,B60," ")</f>
        <v> </v>
      </c>
      <c r="B60" s="43"/>
      <c r="C60" s="44"/>
      <c r="D60" s="44"/>
      <c r="E60" s="44"/>
      <c r="F60" s="45" t="str">
        <f aca="false">IF(AND(C60&gt;0,D60&gt;0),HOUR(D60-C60-E60)+MINUTE(D60-C60-E60)/60," ")</f>
        <v> </v>
      </c>
      <c r="G60" s="44"/>
      <c r="H60" s="46"/>
      <c r="I60" s="47" t="str">
        <f aca="false">IF(H60=0," ",IF(ISERROR(VLOOKUP(H60,'ZE-Sum'!$A$8:$B$60,2,0)),IF(ISERROR(VLOOKUP(H60,'ZE-Sum'!$J$8:$K$46,2,0)),"Achtung! FEHLER! Kostenstelle prüfen!",VLOOKUP(H60,'ZE-Sum'!$J$8:$K$46,2,0)),VLOOKUP(H60,'ZE-Sum'!$A$8:$B$60,2,0)))</f>
        <v> </v>
      </c>
      <c r="J60" s="48"/>
      <c r="K60" s="49"/>
      <c r="L60" s="50"/>
      <c r="M60" s="51"/>
    </row>
    <row r="61" s="53" customFormat="true" ht="13.2" hidden="false" customHeight="false" outlineLevel="0" collapsed="false">
      <c r="A61" s="42" t="str">
        <f aca="false">IF(B61&gt;0,B61," ")</f>
        <v> </v>
      </c>
      <c r="B61" s="43"/>
      <c r="C61" s="44"/>
      <c r="D61" s="44"/>
      <c r="E61" s="44"/>
      <c r="F61" s="45" t="str">
        <f aca="false">IF(AND(C61&gt;0,D61&gt;0),HOUR(D61-C61-E61)+MINUTE(D61-C61-E61)/60," ")</f>
        <v> </v>
      </c>
      <c r="G61" s="44"/>
      <c r="H61" s="46"/>
      <c r="I61" s="47" t="str">
        <f aca="false">IF(H61=0," ",IF(ISERROR(VLOOKUP(H61,'ZE-Sum'!$A$8:$B$60,2,0)),IF(ISERROR(VLOOKUP(H61,'ZE-Sum'!$J$8:$K$46,2,0)),"Achtung! FEHLER! Kostenstelle prüfen!",VLOOKUP(H61,'ZE-Sum'!$J$8:$K$46,2,0)),VLOOKUP(H61,'ZE-Sum'!$A$8:$B$60,2,0)))</f>
        <v> </v>
      </c>
      <c r="J61" s="48"/>
      <c r="K61" s="49"/>
      <c r="L61" s="50"/>
      <c r="M61" s="51"/>
    </row>
    <row r="62" s="53" customFormat="true" ht="13.2" hidden="false" customHeight="false" outlineLevel="0" collapsed="false">
      <c r="A62" s="42" t="str">
        <f aca="false">IF(B62&gt;0,B62," ")</f>
        <v> </v>
      </c>
      <c r="B62" s="43"/>
      <c r="C62" s="44"/>
      <c r="D62" s="44"/>
      <c r="E62" s="44"/>
      <c r="F62" s="45" t="str">
        <f aca="false">IF(AND(C62&gt;0,D62&gt;0),HOUR(D62-C62-E62)+MINUTE(D62-C62-E62)/60," ")</f>
        <v> </v>
      </c>
      <c r="G62" s="44"/>
      <c r="H62" s="46"/>
      <c r="I62" s="47" t="str">
        <f aca="false">IF(H62=0," ",IF(ISERROR(VLOOKUP(H62,'ZE-Sum'!$A$8:$B$60,2,0)),IF(ISERROR(VLOOKUP(H62,'ZE-Sum'!$J$8:$K$46,2,0)),"Achtung! FEHLER! Kostenstelle prüfen!",VLOOKUP(H62,'ZE-Sum'!$J$8:$K$46,2,0)),VLOOKUP(H62,'ZE-Sum'!$A$8:$B$60,2,0)))</f>
        <v> </v>
      </c>
      <c r="J62" s="48"/>
      <c r="K62" s="49"/>
      <c r="L62" s="50"/>
      <c r="M62" s="51"/>
    </row>
    <row r="63" s="53" customFormat="true" ht="13.2" hidden="false" customHeight="false" outlineLevel="0" collapsed="false">
      <c r="A63" s="42" t="str">
        <f aca="false">IF(B63&gt;0,B63," ")</f>
        <v> </v>
      </c>
      <c r="B63" s="43"/>
      <c r="C63" s="44"/>
      <c r="D63" s="44"/>
      <c r="E63" s="44"/>
      <c r="F63" s="45" t="str">
        <f aca="false">IF(AND(C63&gt;0,D63&gt;0),HOUR(D63-C63-E63)+MINUTE(D63-C63-E63)/60," ")</f>
        <v> </v>
      </c>
      <c r="G63" s="44"/>
      <c r="H63" s="46"/>
      <c r="I63" s="47" t="str">
        <f aca="false">IF(H63=0," ",IF(ISERROR(VLOOKUP(H63,'ZE-Sum'!$A$8:$B$60,2,0)),IF(ISERROR(VLOOKUP(H63,'ZE-Sum'!$J$8:$K$46,2,0)),"Achtung! FEHLER! Kostenstelle prüfen!",VLOOKUP(H63,'ZE-Sum'!$J$8:$K$46,2,0)),VLOOKUP(H63,'ZE-Sum'!$A$8:$B$60,2,0)))</f>
        <v> </v>
      </c>
      <c r="J63" s="48"/>
      <c r="K63" s="49"/>
      <c r="L63" s="50"/>
      <c r="M63" s="51"/>
    </row>
    <row r="64" s="53" customFormat="true" ht="13.2" hidden="false" customHeight="false" outlineLevel="0" collapsed="false">
      <c r="A64" s="42" t="str">
        <f aca="false">IF(B64&gt;0,B64," ")</f>
        <v> </v>
      </c>
      <c r="B64" s="43"/>
      <c r="C64" s="44"/>
      <c r="D64" s="44"/>
      <c r="E64" s="44"/>
      <c r="F64" s="45" t="str">
        <f aca="false">IF(AND(C64&gt;0,D64&gt;0),HOUR(D64-C64-E64)+MINUTE(D64-C64-E64)/60," ")</f>
        <v> </v>
      </c>
      <c r="G64" s="44"/>
      <c r="H64" s="46"/>
      <c r="I64" s="47" t="str">
        <f aca="false">IF(H64=0," ",IF(ISERROR(VLOOKUP(H64,'ZE-Sum'!$A$8:$B$60,2,0)),IF(ISERROR(VLOOKUP(H64,'ZE-Sum'!$J$8:$K$46,2,0)),"Achtung! FEHLER! Kostenstelle prüfen!",VLOOKUP(H64,'ZE-Sum'!$J$8:$K$46,2,0)),VLOOKUP(H64,'ZE-Sum'!$A$8:$B$60,2,0)))</f>
        <v> </v>
      </c>
      <c r="J64" s="48"/>
      <c r="K64" s="49"/>
      <c r="L64" s="50"/>
      <c r="M64" s="51"/>
    </row>
    <row r="65" s="53" customFormat="true" ht="13.2" hidden="false" customHeight="false" outlineLevel="0" collapsed="false">
      <c r="A65" s="42" t="str">
        <f aca="false">IF(B65&gt;0,B65," ")</f>
        <v> </v>
      </c>
      <c r="B65" s="43"/>
      <c r="C65" s="44"/>
      <c r="D65" s="44"/>
      <c r="E65" s="44"/>
      <c r="F65" s="45" t="str">
        <f aca="false">IF(AND(C65&gt;0,D65&gt;0),HOUR(D65-C65-E65)+MINUTE(D65-C65-E65)/60," ")</f>
        <v> </v>
      </c>
      <c r="G65" s="44"/>
      <c r="H65" s="46"/>
      <c r="I65" s="47" t="str">
        <f aca="false">IF(H65=0," ",IF(ISERROR(VLOOKUP(H65,'ZE-Sum'!$A$8:$B$60,2,0)),IF(ISERROR(VLOOKUP(H65,'ZE-Sum'!$J$8:$K$46,2,0)),"Achtung! FEHLER! Kostenstelle prüfen!",VLOOKUP(H65,'ZE-Sum'!$J$8:$K$46,2,0)),VLOOKUP(H65,'ZE-Sum'!$A$8:$B$60,2,0)))</f>
        <v> </v>
      </c>
      <c r="J65" s="48"/>
      <c r="K65" s="49"/>
      <c r="L65" s="50"/>
      <c r="M65" s="51"/>
    </row>
    <row r="66" s="53" customFormat="true" ht="13.2" hidden="false" customHeight="false" outlineLevel="0" collapsed="false">
      <c r="A66" s="42" t="str">
        <f aca="false">IF(B66&gt;0,B66," ")</f>
        <v> </v>
      </c>
      <c r="B66" s="43"/>
      <c r="C66" s="44"/>
      <c r="D66" s="44"/>
      <c r="E66" s="44"/>
      <c r="F66" s="45" t="str">
        <f aca="false">IF(AND(C66&gt;0,D66&gt;0),HOUR(D66-C66-E66)+MINUTE(D66-C66-E66)/60," ")</f>
        <v> </v>
      </c>
      <c r="G66" s="44"/>
      <c r="H66" s="46"/>
      <c r="I66" s="47" t="str">
        <f aca="false">IF(H66=0," ",IF(ISERROR(VLOOKUP(H66,'ZE-Sum'!$A$8:$B$60,2,0)),IF(ISERROR(VLOOKUP(H66,'ZE-Sum'!$J$8:$K$46,2,0)),"Achtung! FEHLER! Kostenstelle prüfen!",VLOOKUP(H66,'ZE-Sum'!$J$8:$K$46,2,0)),VLOOKUP(H66,'ZE-Sum'!$A$8:$B$60,2,0)))</f>
        <v> </v>
      </c>
      <c r="J66" s="48"/>
      <c r="K66" s="49"/>
      <c r="L66" s="50"/>
      <c r="M66" s="51"/>
    </row>
    <row r="67" s="53" customFormat="true" ht="13.2" hidden="false" customHeight="false" outlineLevel="0" collapsed="false">
      <c r="A67" s="42" t="str">
        <f aca="false">IF(B67&gt;0,B67," ")</f>
        <v> </v>
      </c>
      <c r="B67" s="43"/>
      <c r="C67" s="44"/>
      <c r="D67" s="44"/>
      <c r="E67" s="44"/>
      <c r="F67" s="45" t="str">
        <f aca="false">IF(AND(C67&gt;0,D67&gt;0),HOUR(D67-C67-E67)+MINUTE(D67-C67-E67)/60," ")</f>
        <v> </v>
      </c>
      <c r="G67" s="44"/>
      <c r="H67" s="46"/>
      <c r="I67" s="47" t="str">
        <f aca="false">IF(H67=0," ",IF(ISERROR(VLOOKUP(H67,'ZE-Sum'!$A$8:$B$60,2,0)),IF(ISERROR(VLOOKUP(H67,'ZE-Sum'!$J$8:$K$46,2,0)),"Achtung! FEHLER! Kostenstelle prüfen!",VLOOKUP(H67,'ZE-Sum'!$J$8:$K$46,2,0)),VLOOKUP(H67,'ZE-Sum'!$A$8:$B$60,2,0)))</f>
        <v> </v>
      </c>
      <c r="J67" s="48"/>
      <c r="K67" s="49"/>
      <c r="L67" s="50"/>
      <c r="M67" s="51"/>
    </row>
    <row r="68" s="53" customFormat="true" ht="13.2" hidden="false" customHeight="false" outlineLevel="0" collapsed="false">
      <c r="A68" s="42" t="str">
        <f aca="false">IF(B68&gt;0,B68," ")</f>
        <v> </v>
      </c>
      <c r="B68" s="43"/>
      <c r="C68" s="44"/>
      <c r="D68" s="44"/>
      <c r="E68" s="44"/>
      <c r="F68" s="45" t="str">
        <f aca="false">IF(AND(C68&gt;0,D68&gt;0),HOUR(D68-C68-E68)+MINUTE(D68-C68-E68)/60," ")</f>
        <v> </v>
      </c>
      <c r="G68" s="44"/>
      <c r="H68" s="46"/>
      <c r="I68" s="47" t="str">
        <f aca="false">IF(H68=0," ",IF(ISERROR(VLOOKUP(H68,'ZE-Sum'!$A$8:$B$60,2,0)),IF(ISERROR(VLOOKUP(H68,'ZE-Sum'!$J$8:$K$46,2,0)),"Achtung! FEHLER! Kostenstelle prüfen!",VLOOKUP(H68,'ZE-Sum'!$J$8:$K$46,2,0)),VLOOKUP(H68,'ZE-Sum'!$A$8:$B$60,2,0)))</f>
        <v> </v>
      </c>
      <c r="J68" s="48"/>
      <c r="K68" s="49"/>
      <c r="L68" s="50"/>
      <c r="M68" s="51"/>
    </row>
    <row r="69" s="53" customFormat="true" ht="13.2" hidden="false" customHeight="false" outlineLevel="0" collapsed="false">
      <c r="A69" s="42" t="str">
        <f aca="false">IF(B69&gt;0,B69," ")</f>
        <v> </v>
      </c>
      <c r="B69" s="43"/>
      <c r="C69" s="44"/>
      <c r="D69" s="44"/>
      <c r="E69" s="44"/>
      <c r="F69" s="45" t="str">
        <f aca="false">IF(AND(C69&gt;0,D69&gt;0),HOUR(D69-C69-E69)+MINUTE(D69-C69-E69)/60," ")</f>
        <v> </v>
      </c>
      <c r="G69" s="44"/>
      <c r="H69" s="46"/>
      <c r="I69" s="47" t="str">
        <f aca="false">IF(H69=0," ",IF(ISERROR(VLOOKUP(H69,'ZE-Sum'!$A$8:$B$60,2,0)),IF(ISERROR(VLOOKUP(H69,'ZE-Sum'!$J$8:$K$46,2,0)),"Achtung! FEHLER! Kostenstelle prüfen!",VLOOKUP(H69,'ZE-Sum'!$J$8:$K$46,2,0)),VLOOKUP(H69,'ZE-Sum'!$A$8:$B$60,2,0)))</f>
        <v> </v>
      </c>
      <c r="J69" s="48"/>
      <c r="K69" s="49"/>
      <c r="L69" s="50"/>
      <c r="M69" s="51"/>
    </row>
    <row r="70" s="53" customFormat="true" ht="13.2" hidden="false" customHeight="false" outlineLevel="0" collapsed="false">
      <c r="A70" s="42" t="str">
        <f aca="false">IF(B70&gt;0,B70," ")</f>
        <v> </v>
      </c>
      <c r="B70" s="43"/>
      <c r="C70" s="44"/>
      <c r="D70" s="44"/>
      <c r="E70" s="44"/>
      <c r="F70" s="45" t="str">
        <f aca="false">IF(AND(C70&gt;0,D70&gt;0),HOUR(D70-C70-E70)+MINUTE(D70-C70-E70)/60," ")</f>
        <v> </v>
      </c>
      <c r="G70" s="44"/>
      <c r="H70" s="46"/>
      <c r="I70" s="47" t="str">
        <f aca="false">IF(H70=0," ",IF(ISERROR(VLOOKUP(H70,'ZE-Sum'!$A$8:$B$60,2,0)),IF(ISERROR(VLOOKUP(H70,'ZE-Sum'!$J$8:$K$46,2,0)),"Achtung! FEHLER! Kostenstelle prüfen!",VLOOKUP(H70,'ZE-Sum'!$J$8:$K$46,2,0)),VLOOKUP(H70,'ZE-Sum'!$A$8:$B$60,2,0)))</f>
        <v> </v>
      </c>
      <c r="J70" s="48"/>
      <c r="K70" s="49"/>
      <c r="L70" s="50"/>
      <c r="M70" s="51"/>
    </row>
    <row r="71" s="53" customFormat="true" ht="13.2" hidden="false" customHeight="false" outlineLevel="0" collapsed="false">
      <c r="A71" s="42" t="str">
        <f aca="false">IF(B71&gt;0,B71," ")</f>
        <v> </v>
      </c>
      <c r="B71" s="43"/>
      <c r="C71" s="44"/>
      <c r="D71" s="44"/>
      <c r="E71" s="44"/>
      <c r="F71" s="45" t="str">
        <f aca="false">IF(AND(C71&gt;0,D71&gt;0),HOUR(D71-C71-E71)+MINUTE(D71-C71-E71)/60," ")</f>
        <v> </v>
      </c>
      <c r="G71" s="44"/>
      <c r="H71" s="46"/>
      <c r="I71" s="47" t="str">
        <f aca="false">IF(H71=0," ",IF(ISERROR(VLOOKUP(H71,'ZE-Sum'!$A$8:$B$60,2,0)),IF(ISERROR(VLOOKUP(H71,'ZE-Sum'!$J$8:$K$46,2,0)),"Achtung! FEHLER! Kostenstelle prüfen!",VLOOKUP(H71,'ZE-Sum'!$J$8:$K$46,2,0)),VLOOKUP(H71,'ZE-Sum'!$A$8:$B$60,2,0)))</f>
        <v> </v>
      </c>
      <c r="J71" s="48"/>
      <c r="K71" s="49"/>
      <c r="L71" s="50"/>
      <c r="M71" s="51"/>
    </row>
    <row r="72" s="53" customFormat="true" ht="13.2" hidden="false" customHeight="false" outlineLevel="0" collapsed="false">
      <c r="A72" s="42" t="str">
        <f aca="false">IF(B72&gt;0,B72," ")</f>
        <v> </v>
      </c>
      <c r="B72" s="43"/>
      <c r="C72" s="44"/>
      <c r="D72" s="44"/>
      <c r="E72" s="44"/>
      <c r="F72" s="45" t="str">
        <f aca="false">IF(AND(C72&gt;0,D72&gt;0),HOUR(D72-C72-E72)+MINUTE(D72-C72-E72)/60," ")</f>
        <v> </v>
      </c>
      <c r="G72" s="44"/>
      <c r="H72" s="46"/>
      <c r="I72" s="47" t="str">
        <f aca="false">IF(H72=0," ",IF(ISERROR(VLOOKUP(H72,'ZE-Sum'!$A$8:$B$60,2,0)),IF(ISERROR(VLOOKUP(H72,'ZE-Sum'!$J$8:$K$46,2,0)),"Achtung! FEHLER! Kostenstelle prüfen!",VLOOKUP(H72,'ZE-Sum'!$J$8:$K$46,2,0)),VLOOKUP(H72,'ZE-Sum'!$A$8:$B$60,2,0)))</f>
        <v> </v>
      </c>
      <c r="J72" s="48"/>
      <c r="K72" s="49"/>
      <c r="L72" s="50"/>
      <c r="M72" s="51"/>
    </row>
    <row r="73" s="53" customFormat="true" ht="13.2" hidden="false" customHeight="false" outlineLevel="0" collapsed="false">
      <c r="A73" s="42" t="str">
        <f aca="false">IF(B73&gt;0,B73," ")</f>
        <v> </v>
      </c>
      <c r="B73" s="43"/>
      <c r="C73" s="44"/>
      <c r="D73" s="44"/>
      <c r="E73" s="44"/>
      <c r="F73" s="45" t="str">
        <f aca="false">IF(AND(C73&gt;0,D73&gt;0),HOUR(D73-C73-E73)+MINUTE(D73-C73-E73)/60," ")</f>
        <v> </v>
      </c>
      <c r="G73" s="44"/>
      <c r="H73" s="46"/>
      <c r="I73" s="47" t="str">
        <f aca="false">IF(H73=0," ",IF(ISERROR(VLOOKUP(H73,'ZE-Sum'!$A$8:$B$60,2,0)),IF(ISERROR(VLOOKUP(H73,'ZE-Sum'!$J$8:$K$46,2,0)),"Achtung! FEHLER! Kostenstelle prüfen!",VLOOKUP(H73,'ZE-Sum'!$J$8:$K$46,2,0)),VLOOKUP(H73,'ZE-Sum'!$A$8:$B$60,2,0)))</f>
        <v> </v>
      </c>
      <c r="J73" s="48"/>
      <c r="K73" s="49"/>
      <c r="L73" s="50"/>
      <c r="M73" s="51"/>
    </row>
    <row r="74" s="53" customFormat="true" ht="13.2" hidden="false" customHeight="false" outlineLevel="0" collapsed="false">
      <c r="A74" s="42" t="str">
        <f aca="false">IF(B74&gt;0,B74," ")</f>
        <v> </v>
      </c>
      <c r="B74" s="43"/>
      <c r="C74" s="44"/>
      <c r="D74" s="44"/>
      <c r="E74" s="44"/>
      <c r="F74" s="45" t="str">
        <f aca="false">IF(AND(C74&gt;0,D74&gt;0),HOUR(D74-C74-E74)+MINUTE(D74-C74-E74)/60," ")</f>
        <v> </v>
      </c>
      <c r="G74" s="44"/>
      <c r="H74" s="46"/>
      <c r="I74" s="47" t="str">
        <f aca="false">IF(H74=0," ",IF(ISERROR(VLOOKUP(H74,'ZE-Sum'!$A$8:$B$60,2,0)),IF(ISERROR(VLOOKUP(H74,'ZE-Sum'!$J$8:$K$46,2,0)),"Achtung! FEHLER! Kostenstelle prüfen!",VLOOKUP(H74,'ZE-Sum'!$J$8:$K$46,2,0)),VLOOKUP(H74,'ZE-Sum'!$A$8:$B$60,2,0)))</f>
        <v> </v>
      </c>
      <c r="J74" s="48"/>
      <c r="K74" s="49"/>
      <c r="L74" s="50"/>
      <c r="M74" s="51"/>
    </row>
    <row r="75" s="53" customFormat="true" ht="12.75" hidden="false" customHeight="true" outlineLevel="0" collapsed="false">
      <c r="A75" s="42" t="str">
        <f aca="false">IF(B75&gt;0,B75," ")</f>
        <v> </v>
      </c>
      <c r="B75" s="43"/>
      <c r="C75" s="44"/>
      <c r="D75" s="44"/>
      <c r="E75" s="44"/>
      <c r="F75" s="45" t="str">
        <f aca="false">IF(AND(C75&gt;0,D75&gt;0),HOUR(D75-C75-E75)+MINUTE(D75-C75-E75)/60," ")</f>
        <v> </v>
      </c>
      <c r="G75" s="44"/>
      <c r="H75" s="46"/>
      <c r="I75" s="47" t="str">
        <f aca="false">IF(H75=0," ",IF(ISERROR(VLOOKUP(H75,'ZE-Sum'!$A$8:$B$60,2,0)),IF(ISERROR(VLOOKUP(H75,'ZE-Sum'!$J$8:$K$46,2,0)),"Achtung! FEHLER! Kostenstelle prüfen!",VLOOKUP(H75,'ZE-Sum'!$J$8:$K$46,2,0)),VLOOKUP(H75,'ZE-Sum'!$A$8:$B$60,2,0)))</f>
        <v> </v>
      </c>
      <c r="J75" s="48"/>
      <c r="K75" s="49"/>
      <c r="L75" s="50"/>
      <c r="M75" s="51"/>
    </row>
    <row r="76" s="53" customFormat="true" ht="12.75" hidden="false" customHeight="true" outlineLevel="0" collapsed="false">
      <c r="A76" s="42" t="str">
        <f aca="false">IF(B76&gt;0,B76," ")</f>
        <v> </v>
      </c>
      <c r="B76" s="43"/>
      <c r="C76" s="44"/>
      <c r="D76" s="44"/>
      <c r="E76" s="44"/>
      <c r="F76" s="45" t="str">
        <f aca="false">IF(AND(C76&gt;0,D76&gt;0),HOUR(D76-C76-E76)+MINUTE(D76-C76-E76)/60," ")</f>
        <v> </v>
      </c>
      <c r="G76" s="44"/>
      <c r="H76" s="46"/>
      <c r="I76" s="47" t="str">
        <f aca="false">IF(H76=0," ",IF(ISERROR(VLOOKUP(H76,'ZE-Sum'!$A$8:$B$60,2,0)),IF(ISERROR(VLOOKUP(H76,'ZE-Sum'!$J$8:$K$46,2,0)),"Achtung! FEHLER! Kostenstelle prüfen!",VLOOKUP(H76,'ZE-Sum'!$J$8:$K$46,2,0)),VLOOKUP(H76,'ZE-Sum'!$A$8:$B$60,2,0)))</f>
        <v> </v>
      </c>
      <c r="J76" s="48"/>
      <c r="K76" s="49"/>
      <c r="L76" s="50"/>
      <c r="M76" s="51"/>
    </row>
    <row r="77" s="53" customFormat="true" ht="13.2" hidden="false" customHeight="false" outlineLevel="0" collapsed="false">
      <c r="A77" s="42" t="str">
        <f aca="false">IF(B77&gt;0,B77," ")</f>
        <v> </v>
      </c>
      <c r="B77" s="43"/>
      <c r="C77" s="44"/>
      <c r="D77" s="44"/>
      <c r="E77" s="44"/>
      <c r="F77" s="45" t="str">
        <f aca="false">IF(AND(C77&gt;0,D77&gt;0),HOUR(D77-C77-E77)+MINUTE(D77-C77-E77)/60," ")</f>
        <v> </v>
      </c>
      <c r="G77" s="44"/>
      <c r="H77" s="46"/>
      <c r="I77" s="47" t="str">
        <f aca="false">IF(H77=0," ",IF(ISERROR(VLOOKUP(H77,'ZE-Sum'!$A$8:$B$60,2,0)),IF(ISERROR(VLOOKUP(H77,'ZE-Sum'!$J$8:$K$46,2,0)),"Achtung! FEHLER! Kostenstelle prüfen!",VLOOKUP(H77,'ZE-Sum'!$J$8:$K$46,2,0)),VLOOKUP(H77,'ZE-Sum'!$A$8:$B$60,2,0)))</f>
        <v> </v>
      </c>
      <c r="J77" s="48"/>
      <c r="K77" s="49"/>
      <c r="L77" s="50"/>
      <c r="M77" s="51"/>
    </row>
    <row r="78" s="53" customFormat="true" ht="13.2" hidden="false" customHeight="false" outlineLevel="0" collapsed="false">
      <c r="A78" s="42" t="str">
        <f aca="false">IF(B78&gt;0,B78," ")</f>
        <v> </v>
      </c>
      <c r="B78" s="43"/>
      <c r="C78" s="44"/>
      <c r="D78" s="44"/>
      <c r="E78" s="44"/>
      <c r="F78" s="45" t="str">
        <f aca="false">IF(AND(C78&gt;0,D78&gt;0),HOUR(D78-C78-E78)+MINUTE(D78-C78-E78)/60," ")</f>
        <v> </v>
      </c>
      <c r="G78" s="44"/>
      <c r="H78" s="46"/>
      <c r="I78" s="47" t="str">
        <f aca="false">IF(H78=0," ",IF(ISERROR(VLOOKUP(H78,'ZE-Sum'!$A$8:$B$60,2,0)),IF(ISERROR(VLOOKUP(H78,'ZE-Sum'!$J$8:$K$46,2,0)),"Achtung! FEHLER! Kostenstelle prüfen!",VLOOKUP(H78,'ZE-Sum'!$J$8:$K$46,2,0)),VLOOKUP(H78,'ZE-Sum'!$A$8:$B$60,2,0)))</f>
        <v> </v>
      </c>
      <c r="J78" s="48"/>
      <c r="K78" s="49"/>
      <c r="L78" s="50"/>
      <c r="M78" s="51"/>
    </row>
    <row r="79" s="53" customFormat="true" ht="13.2" hidden="false" customHeight="false" outlineLevel="0" collapsed="false">
      <c r="A79" s="42" t="str">
        <f aca="false">IF(B79&gt;0,B79," ")</f>
        <v> </v>
      </c>
      <c r="B79" s="43"/>
      <c r="C79" s="44"/>
      <c r="D79" s="44"/>
      <c r="E79" s="44"/>
      <c r="F79" s="45" t="str">
        <f aca="false">IF(AND(C79&gt;0,D79&gt;0),HOUR(D79-C79-E79)+MINUTE(D79-C79-E79)/60," ")</f>
        <v> </v>
      </c>
      <c r="G79" s="44"/>
      <c r="H79" s="46"/>
      <c r="I79" s="47" t="str">
        <f aca="false">IF(H79=0," ",IF(ISERROR(VLOOKUP(H79,'ZE-Sum'!$A$8:$B$60,2,0)),IF(ISERROR(VLOOKUP(H79,'ZE-Sum'!$J$8:$K$46,2,0)),"Achtung! FEHLER! Kostenstelle prüfen!",VLOOKUP(H79,'ZE-Sum'!$J$8:$K$46,2,0)),VLOOKUP(H79,'ZE-Sum'!$A$8:$B$60,2,0)))</f>
        <v> </v>
      </c>
      <c r="J79" s="48"/>
      <c r="K79" s="49"/>
      <c r="L79" s="50"/>
      <c r="M79" s="51"/>
    </row>
    <row r="80" s="53" customFormat="true" ht="13.2" hidden="false" customHeight="false" outlineLevel="0" collapsed="false">
      <c r="A80" s="42" t="str">
        <f aca="false">IF(B80&gt;0,B80," ")</f>
        <v> </v>
      </c>
      <c r="B80" s="43"/>
      <c r="C80" s="44"/>
      <c r="D80" s="44"/>
      <c r="E80" s="44"/>
      <c r="F80" s="45" t="str">
        <f aca="false">IF(AND(C80&gt;0,D80&gt;0),HOUR(D80-C80-E80)+MINUTE(D80-C80-E80)/60," ")</f>
        <v> </v>
      </c>
      <c r="G80" s="44"/>
      <c r="H80" s="46"/>
      <c r="I80" s="47" t="str">
        <f aca="false">IF(H80=0," ",IF(ISERROR(VLOOKUP(H80,'ZE-Sum'!$A$8:$B$60,2,0)),IF(ISERROR(VLOOKUP(H80,'ZE-Sum'!$J$8:$K$46,2,0)),"Achtung! FEHLER! Kostenstelle prüfen!",VLOOKUP(H80,'ZE-Sum'!$J$8:$K$46,2,0)),VLOOKUP(H80,'ZE-Sum'!$A$8:$B$60,2,0)))</f>
        <v> </v>
      </c>
      <c r="J80" s="48"/>
      <c r="K80" s="49"/>
      <c r="L80" s="50"/>
      <c r="M80" s="51"/>
    </row>
    <row r="81" s="53" customFormat="true" ht="13.2" hidden="false" customHeight="false" outlineLevel="0" collapsed="false">
      <c r="A81" s="42" t="str">
        <f aca="false">IF(B81&gt;0,B81," ")</f>
        <v> </v>
      </c>
      <c r="B81" s="43"/>
      <c r="C81" s="44"/>
      <c r="D81" s="44"/>
      <c r="E81" s="44"/>
      <c r="F81" s="45" t="str">
        <f aca="false">IF(AND(C81&gt;0,D81&gt;0),HOUR(D81-C81-E81)+MINUTE(D81-C81-E81)/60," ")</f>
        <v> </v>
      </c>
      <c r="G81" s="44"/>
      <c r="H81" s="46"/>
      <c r="I81" s="47" t="str">
        <f aca="false">IF(H81=0," ",IF(ISERROR(VLOOKUP(H81,'ZE-Sum'!$A$8:$B$60,2,0)),IF(ISERROR(VLOOKUP(H81,'ZE-Sum'!$J$8:$K$46,2,0)),"Achtung! FEHLER! Kostenstelle prüfen!",VLOOKUP(H81,'ZE-Sum'!$J$8:$K$46,2,0)),VLOOKUP(H81,'ZE-Sum'!$A$8:$B$60,2,0)))</f>
        <v> </v>
      </c>
      <c r="J81" s="48"/>
      <c r="K81" s="49"/>
      <c r="L81" s="50"/>
      <c r="M81" s="51"/>
    </row>
    <row r="82" s="53" customFormat="true" ht="13.2" hidden="false" customHeight="false" outlineLevel="0" collapsed="false">
      <c r="A82" s="42" t="str">
        <f aca="false">IF(B82&gt;0,B82," ")</f>
        <v> </v>
      </c>
      <c r="B82" s="43"/>
      <c r="C82" s="44"/>
      <c r="D82" s="44"/>
      <c r="E82" s="44"/>
      <c r="F82" s="45" t="str">
        <f aca="false">IF(AND(C82&gt;0,D82&gt;0),HOUR(D82-C82-E82)+MINUTE(D82-C82-E82)/60," ")</f>
        <v> </v>
      </c>
      <c r="G82" s="44"/>
      <c r="H82" s="46"/>
      <c r="I82" s="47" t="str">
        <f aca="false">IF(H82=0," ",IF(ISERROR(VLOOKUP(H82,'ZE-Sum'!$A$8:$B$60,2,0)),IF(ISERROR(VLOOKUP(H82,'ZE-Sum'!$J$8:$K$46,2,0)),"Achtung! FEHLER! Kostenstelle prüfen!",VLOOKUP(H82,'ZE-Sum'!$J$8:$K$46,2,0)),VLOOKUP(H82,'ZE-Sum'!$A$8:$B$60,2,0)))</f>
        <v> </v>
      </c>
      <c r="J82" s="48"/>
      <c r="K82" s="49"/>
      <c r="L82" s="50"/>
      <c r="M82" s="51"/>
    </row>
    <row r="83" s="53" customFormat="true" ht="13.2" hidden="false" customHeight="false" outlineLevel="0" collapsed="false">
      <c r="A83" s="42" t="str">
        <f aca="false">IF(B83&gt;0,B83," ")</f>
        <v> </v>
      </c>
      <c r="B83" s="43"/>
      <c r="C83" s="44"/>
      <c r="D83" s="44"/>
      <c r="E83" s="44"/>
      <c r="F83" s="45" t="str">
        <f aca="false">IF(AND(C83&gt;0,D83&gt;0),HOUR(D83-C83-E83)+MINUTE(D83-C83-E83)/60," ")</f>
        <v> </v>
      </c>
      <c r="G83" s="44"/>
      <c r="H83" s="46"/>
      <c r="I83" s="47" t="str">
        <f aca="false">IF(H83=0," ",IF(ISERROR(VLOOKUP(H83,'ZE-Sum'!$A$8:$B$60,2,0)),IF(ISERROR(VLOOKUP(H83,'ZE-Sum'!$J$8:$K$46,2,0)),"Achtung! FEHLER! Kostenstelle prüfen!",VLOOKUP(H83,'ZE-Sum'!$J$8:$K$46,2,0)),VLOOKUP(H83,'ZE-Sum'!$A$8:$B$60,2,0)))</f>
        <v> </v>
      </c>
      <c r="J83" s="48"/>
      <c r="K83" s="49"/>
      <c r="L83" s="50"/>
      <c r="M83" s="51"/>
    </row>
    <row r="84" s="53" customFormat="true" ht="13.2" hidden="false" customHeight="false" outlineLevel="0" collapsed="false">
      <c r="A84" s="42" t="str">
        <f aca="false">IF(B84&gt;0,B84," ")</f>
        <v> </v>
      </c>
      <c r="B84" s="43"/>
      <c r="C84" s="44"/>
      <c r="D84" s="44"/>
      <c r="E84" s="44"/>
      <c r="F84" s="45" t="str">
        <f aca="false">IF(AND(C84&gt;0,D84&gt;0),HOUR(D84-C84-E84)+MINUTE(D84-C84-E84)/60," ")</f>
        <v> </v>
      </c>
      <c r="G84" s="44"/>
      <c r="H84" s="46"/>
      <c r="I84" s="47" t="str">
        <f aca="false">IF(H84=0," ",IF(ISERROR(VLOOKUP(H84,'ZE-Sum'!$A$8:$B$60,2,0)),IF(ISERROR(VLOOKUP(H84,'ZE-Sum'!$J$8:$K$46,2,0)),"Achtung! FEHLER! Kostenstelle prüfen!",VLOOKUP(H84,'ZE-Sum'!$J$8:$K$46,2,0)),VLOOKUP(H84,'ZE-Sum'!$A$8:$B$60,2,0)))</f>
        <v> </v>
      </c>
      <c r="J84" s="48"/>
      <c r="K84" s="49"/>
      <c r="L84" s="50"/>
      <c r="M84" s="51"/>
    </row>
    <row r="85" customFormat="false" ht="13.2" hidden="false" customHeight="false" outlineLevel="0" collapsed="false">
      <c r="A85" s="54"/>
      <c r="B85" s="55"/>
      <c r="C85" s="56"/>
      <c r="D85" s="56"/>
      <c r="E85" s="57" t="str">
        <f aca="false">IF(C3="DE","Summe in Stunden",IF(C3="EN","Amount hours","---"))</f>
        <v>Summe in Stunden</v>
      </c>
      <c r="F85" s="58" t="n">
        <f aca="false">SUM(F8:F84)</f>
        <v>8.5</v>
      </c>
      <c r="G85" s="58" t="n">
        <f aca="false">SUM(G8:G84)</f>
        <v>0</v>
      </c>
      <c r="H85" s="59"/>
      <c r="I85" s="59"/>
      <c r="J85" s="59"/>
    </row>
    <row r="86" customFormat="false" ht="13.2" hidden="false" customHeight="false" outlineLevel="0" collapsed="false">
      <c r="A86" s="60"/>
      <c r="B86" s="61"/>
      <c r="C86" s="62"/>
      <c r="D86" s="56"/>
      <c r="E86" s="57" t="str">
        <f aca="false">IF(C3="DE","Summe in Tagen",IF(C3="EN","Amount days","---"))</f>
        <v>Summe in Tagen</v>
      </c>
      <c r="F86" s="58" t="n">
        <f aca="false">'ZE-Sum'!E61+'ZE-Sum'!M47</f>
        <v>1.0625</v>
      </c>
      <c r="G86" s="58" t="n">
        <f aca="false">'ZE-Sum'!F61+'ZE-Sum'!N47</f>
        <v>0</v>
      </c>
    </row>
    <row r="87" customFormat="false" ht="13.2" hidden="false" customHeight="false" outlineLevel="0" collapsed="false">
      <c r="B87" s="0"/>
      <c r="C87" s="63"/>
      <c r="D87" s="63"/>
      <c r="E87" s="64"/>
      <c r="F87" s="65"/>
      <c r="G87" s="66"/>
    </row>
    <row r="89" customFormat="false" ht="15.6" hidden="false" customHeight="false" outlineLevel="0" collapsed="false"/>
    <row r="90" customFormat="false" ht="15" hidden="false" customHeight="false" outlineLevel="0" collapsed="false"/>
  </sheetData>
  <sheetProtection sheet="true" password="cf04" insertRows="false" selectLockedCells="true"/>
  <mergeCells count="7">
    <mergeCell ref="A1:D1"/>
    <mergeCell ref="E1:G1"/>
    <mergeCell ref="A2:F2"/>
    <mergeCell ref="G2:H2"/>
    <mergeCell ref="A3:B3"/>
    <mergeCell ref="C5:E5"/>
    <mergeCell ref="H5:I5"/>
  </mergeCells>
  <dataValidations count="11">
    <dataValidation allowBlank="true" operator="between" prompt="Bitte pflegen!&#13;" promptTitle="Monat/Jahr" showDropDown="false" showErrorMessage="true" showInputMessage="true" sqref="I1" type="none">
      <formula1>0</formula1>
      <formula2>0</formula2>
    </dataValidation>
    <dataValidation allowBlank="true" operator="between" prompt="Please fill in your name.&#13;--------------------&#13;Bitte den Name pflegen." promptTitle="Name" showDropDown="false" showErrorMessage="true" showInputMessage="true" sqref="A2:F2" type="none">
      <formula1>0</formula1>
      <formula2>0</formula2>
    </dataValidation>
    <dataValidation allowBlank="true" operator="between" prompt="Please fill in your personal number.&#13;--------------------&#13;Bitte die Personalnummer pflegen.&#13;" promptTitle="Pers-Nr." showDropDown="false" showErrorMessage="true" showInputMessage="true" sqref="G2:H2" type="none">
      <formula1>0</formula1>
      <formula2>0</formula2>
    </dataValidation>
    <dataValidation allowBlank="true" error="Please always maintain the current year.&#13; -----------------------------------------------&#13;  Bitte immer das aktuelle Jahr pflegen." errorTitle="Year / Jahr" operator="between" prompt="Please always maintain the current year.&#13;-------------------------&#13;Bitte immer das aktuelle Jahr pflegen." promptTitle="Year / Jahr" showDropDown="false" showErrorMessage="true" showInputMessage="true" sqref="H1" type="list">
      <formula1>"2007,2008,2009,2010,2011,2012,2013,2014,2015,2016,2017,2018,2019,2020,2021,2022,2023,2024,2025,2026,2027,2028,2029,2030"</formula1>
      <formula2>0</formula2>
    </dataValidation>
    <dataValidation allowBlank="true" operator="between" prompt="&#13;" showDropDown="false" showErrorMessage="true" showInputMessage="false" sqref="A1:D1" type="none">
      <formula1>0</formula1>
      <formula2>0</formula2>
    </dataValidation>
    <dataValidation allowBlank="true" error="Please always maintain the current month.&#13; -------------------------------------------------&#13; Bitte immer den aktuellen Monat pflegen.&#13;" errorTitle="Month / Monat" operator="between" prompt="Please always maintain the current month.&#13;------------------------------&#13;Bitte immer den aktuellen Monat pflegen." promptTitle="Month / Monat" showDropDown="false" showErrorMessage="true" showInputMessage="true" sqref="E1:G1" type="list">
      <formula1>"January,February,Marz,April,May,June,July,August,September,October,November,December,---------------,Januar,Februar,März,April,Mai,Juni,Juli,August,September,Oktober,November,Dezember"</formula1>
      <formula2>0</formula2>
    </dataValidation>
    <dataValidation allowBlank="true" operator="between" showDropDown="false" showErrorMessage="true" showInputMessage="true" sqref="C3" type="list">
      <formula1>"DE,EN"</formula1>
      <formula2>0</formula2>
    </dataValidation>
    <dataValidation allowBlank="true" operator="between" prompt="Attention, with manual input the formula will be overwritten and therefore invalid.&#13;--------------------------------------&#13;Achtung, bei manueller Eingabe &#13;wird die Formel gelöscht." promptTitle="Working Hours / Arbeitszeit" showDropDown="false" showErrorMessage="true" showInputMessage="true" sqref="F8:F35 F38:F54 F56:F84" type="none">
      <formula1>0</formula1>
      <formula2>0</formula2>
    </dataValidation>
    <dataValidation allowBlank="true" error=" Please, choose a value from the list.&#13;---------------------------------------------&#13;Bitte einen Wert aus der Liste wählen." errorTitle="Invoice Type / Fakturatyp" operator="between" prompt="Please, choose a value &#13;from the list.&#13;----------------------------&#13;Bitte einen Wert aus &#13;der Liste wählen." promptTitle="Invoice Type / Fakturatyp" showDropDown="false" showErrorMessage="true" showInputMessage="true" sqref="K8:K35 K38:K84" type="list">
      <formula1>"Standard,Frontoffice,Backoffice,Fixprice,No Invoice,------------------,Standardsatz,Frontoffice,Backoffice,Festpreis,Keine Fakturierung"</formula1>
      <formula2>0</formula2>
    </dataValidation>
    <dataValidation allowBlank="true" operator="between" prompt="Attention, fill in only if your project &#13;has work packages.&#13;--------------------------------------------&#13;Achtung, gilt nur für Projekte, die &#13;Arbeitspakete haben." promptTitle="Work Package / Arbeitspaket" showDropDown="false" showErrorMessage="true" showInputMessage="true" sqref="L8:L84" type="none">
      <formula1>0</formula1>
      <formula2>0</formula2>
    </dataValidation>
    <dataValidation allowBlank="false" operator="between" showDropDown="false" showErrorMessage="true" showInputMessage="true" sqref="M8:M84" type="list">
      <formula1>"X,"</formula1>
      <formula2>0</formula2>
    </dataValidation>
  </dataValidations>
  <printOptions headings="false" gridLines="false" gridLinesSet="true" horizontalCentered="true" verticalCentered="false"/>
  <pageMargins left="0.590277777777778" right="0.590277777777778" top="0.590277777777778" bottom="0.590277777777778" header="0.511805555555555" footer="0.511805555555555"/>
  <pageSetup paperSize="9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35" activePane="bottomLeft" state="frozen"/>
      <selection pane="topLeft" activeCell="A1" activeCellId="0" sqref="A1"/>
      <selection pane="bottomLeft" activeCell="A42" activeCellId="0" sqref="A42"/>
    </sheetView>
  </sheetViews>
  <sheetFormatPr defaultRowHeight="13.2"/>
  <cols>
    <col collapsed="false" hidden="false" max="1" min="1" style="1" width="10.2397959183673"/>
    <col collapsed="false" hidden="false" max="2" min="2" style="1" width="44.1683673469388"/>
    <col collapsed="false" hidden="false" max="3" min="3" style="1" width="8.95408163265306"/>
    <col collapsed="false" hidden="false" max="8" min="4" style="1" width="10.2397959183673"/>
    <col collapsed="false" hidden="false" max="9" min="9" style="1" width="5.77040816326531"/>
    <col collapsed="false" hidden="false" max="10" min="10" style="1" width="10.2397959183673"/>
    <col collapsed="false" hidden="false" max="11" min="11" style="1" width="45.6632653061225"/>
    <col collapsed="false" hidden="false" max="15" min="12" style="1" width="10.2397959183673"/>
    <col collapsed="false" hidden="false" max="16" min="16" style="1" width="4.61734693877551"/>
    <col collapsed="false" hidden="false" max="17" min="17" style="1" width="4.94897959183674"/>
    <col collapsed="false" hidden="false" max="18" min="18" style="1" width="8.14285714285714"/>
    <col collapsed="false" hidden="false" max="19" min="19" style="1" width="5.29081632653061"/>
    <col collapsed="false" hidden="false" max="22" min="20" style="1" width="10.2397959183673"/>
    <col collapsed="false" hidden="false" max="23" min="23" style="1" width="5.63265306122449"/>
    <col collapsed="false" hidden="false" max="24" min="24" style="1" width="4.75"/>
    <col collapsed="false" hidden="false" max="25" min="25" style="1" width="12.8979591836735"/>
    <col collapsed="false" hidden="false" max="26" min="26" style="1" width="10.4489795918367"/>
    <col collapsed="false" hidden="false" max="28" min="27" style="1" width="9.69897959183673"/>
    <col collapsed="false" hidden="false" max="37" min="29" style="1" width="4.61734693877551"/>
    <col collapsed="false" hidden="false" max="1025" min="38" style="1" width="9.69897959183673"/>
  </cols>
  <sheetData>
    <row r="1" customFormat="false" ht="23.25" hidden="false" customHeight="true" outlineLevel="0" collapsed="false">
      <c r="A1" s="67" t="str">
        <f aca="false">IF(ZE!C3="DE","Zeiterfassungs-Übersicht",IF(ZE!C3="EN","Time Registration Overview ","---"))</f>
        <v>Zeiterfassungs-Übersicht</v>
      </c>
      <c r="B1" s="67"/>
      <c r="C1" s="67"/>
      <c r="D1" s="67"/>
      <c r="E1" s="67"/>
      <c r="F1" s="67"/>
      <c r="G1" s="67"/>
      <c r="H1" s="67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9" customFormat="true" ht="27" hidden="false" customHeight="true" outlineLevel="0" collapsed="false">
      <c r="A2" s="68" t="str">
        <f aca="false">ZE!A2</f>
        <v>Gerald Kahrer</v>
      </c>
      <c r="B2" s="68"/>
      <c r="D2" s="68" t="str">
        <f aca="false">ZE!G2</f>
        <v>Pers-Nr.:</v>
      </c>
      <c r="E2" s="68"/>
      <c r="F2" s="68"/>
      <c r="G2" s="70"/>
      <c r="H2" s="71"/>
      <c r="I2" s="71"/>
      <c r="J2" s="72"/>
      <c r="K2" s="71"/>
      <c r="L2" s="71"/>
      <c r="M2" s="71"/>
    </row>
    <row r="3" customFormat="false" ht="27" hidden="false" customHeight="true" outlineLevel="0" collapsed="false">
      <c r="A3" s="73"/>
      <c r="B3" s="73"/>
      <c r="C3" s="73"/>
      <c r="D3" s="0"/>
      <c r="E3" s="0"/>
      <c r="F3" s="0"/>
      <c r="G3" s="0"/>
      <c r="H3" s="0"/>
      <c r="I3" s="0"/>
      <c r="J3" s="73"/>
      <c r="K3" s="73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true" outlineLevel="0" collapsed="false">
      <c r="A4" s="17"/>
      <c r="B4" s="18"/>
      <c r="C4" s="20"/>
      <c r="D4" s="23"/>
      <c r="E4" s="74"/>
      <c r="F4" s="23"/>
      <c r="G4" s="38"/>
      <c r="H4" s="75"/>
      <c r="I4" s="0"/>
      <c r="J4" s="17"/>
      <c r="K4" s="20"/>
      <c r="L4" s="23"/>
      <c r="M4" s="74"/>
      <c r="N4" s="38"/>
      <c r="O4" s="75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32" customFormat="true" ht="12.75" hidden="false" customHeight="true" outlineLevel="0" collapsed="false">
      <c r="A5" s="76" t="str">
        <f aca="false">IF(ZE!C3="DE","Externe Kostenstellen",IF(ZE!C3="EN","External cost centres","---"))</f>
        <v>Externe Kostenstellen</v>
      </c>
      <c r="B5" s="76"/>
      <c r="C5" s="77"/>
      <c r="D5" s="77" t="str">
        <f aca="false">IF(ZE!C3="DE","Arbeitszeiten",IF(ZE!C3="EN","Work Schedule","---"))</f>
        <v>Arbeitszeiten</v>
      </c>
      <c r="E5" s="77"/>
      <c r="F5" s="26" t="str">
        <f aca="false">IF(ZE!C3="DE","Reise-",IF(ZE!C3="EN","Days","---"))</f>
        <v>Reise-</v>
      </c>
      <c r="G5" s="28" t="str">
        <f aca="false">IF(ZE!C3="DE","Faktura-",IF(ZE!C3="EN","Days","---"))</f>
        <v>Faktura-</v>
      </c>
      <c r="H5" s="78" t="str">
        <f aca="false">IF(ZE!C3="DE","AZ-Kto-",IF(ZE!C3="EN","Total","---"))</f>
        <v>AZ-Kto-</v>
      </c>
      <c r="J5" s="79" t="str">
        <f aca="false">IF(ZE!C3="DE","Interne Kostenstellen",IF(ZE!C3="EN","Internal cost centres","---"))</f>
        <v>Interne Kostenstellen</v>
      </c>
      <c r="K5" s="79"/>
      <c r="L5" s="27" t="str">
        <f aca="false">IF(ZE!C3="DE","Arbeitszeiten",IF(ZE!C3="EN","Work Schedule","---"))</f>
        <v>Arbeitszeiten</v>
      </c>
      <c r="M5" s="27"/>
      <c r="N5" s="28" t="str">
        <f aca="false">IF(ZE!C3="DE","Reise-",IF(ZE!C3="EN","Days","---"))</f>
        <v>Reise-</v>
      </c>
      <c r="O5" s="78" t="str">
        <f aca="false">IF(ZE!C3="DE","AZ-Kto-",IF(ZE!C3="EN","Total","---"))</f>
        <v>AZ-Kto-</v>
      </c>
    </row>
    <row r="6" customFormat="false" ht="12.75" hidden="false" customHeight="true" outlineLevel="0" collapsed="false">
      <c r="A6" s="80" t="str">
        <f aca="false">IF(ZE!C3="DE","Kst-Nr.",IF(ZE!C3="EN","No.","---"))</f>
        <v>Kst-Nr.</v>
      </c>
      <c r="B6" s="39" t="str">
        <f aca="false">IF(ZE!C3="DE","Kst-Bezeichnung",IF(ZE!C3="EN","Description","---"))</f>
        <v>Kst-Bezeichnung</v>
      </c>
      <c r="C6" s="81" t="str">
        <f aca="false">IF(ZE!C3="DE","Std./Tag",IF(ZE!C3="EN","Hours/Day","---"))</f>
        <v>Std./Tag</v>
      </c>
      <c r="D6" s="26" t="str">
        <f aca="false">IF(ZE!C3="DE","Stunden",IF(ZE!C3="EN","Hours","---"))</f>
        <v>Stunden</v>
      </c>
      <c r="E6" s="33" t="str">
        <f aca="false">IF(ZE!C3="DE","Tage",IF(ZE!C3="EN","Days","---"))</f>
        <v>Tage</v>
      </c>
      <c r="F6" s="26" t="str">
        <f aca="false">IF(ZE!C3="DE","tage",IF(ZE!C3="EN","Travelled","---"))</f>
        <v>tage</v>
      </c>
      <c r="G6" s="28" t="str">
        <f aca="false">IF(ZE!C3="DE","tage",IF(ZE!C3="EN","Invoiced","---"))</f>
        <v>tage</v>
      </c>
      <c r="H6" s="34" t="str">
        <f aca="false">IF(ZE!C3="DE","tage",IF(ZE!C3="EN","Working Days","---"))</f>
        <v>tage</v>
      </c>
      <c r="I6" s="0"/>
      <c r="J6" s="80" t="str">
        <f aca="false">IF(ZE!C3="DE","Kst-Nr.",IF(ZE!C3="EN","No.","---"))</f>
        <v>Kst-Nr.</v>
      </c>
      <c r="K6" s="41" t="str">
        <f aca="false">IF(ZE!C3="DE","Kst-Bezeichnung",IF(ZE!C3="EN","Description","---"))</f>
        <v>Kst-Bezeichnung</v>
      </c>
      <c r="L6" s="26" t="str">
        <f aca="false">IF(ZE!C3="DE","Stunden",IF(ZE!C3="EN","Hours","---"))</f>
        <v>Stunden</v>
      </c>
      <c r="M6" s="33" t="str">
        <f aca="false">IF(ZE!C3="DE","Tage",IF(ZE!C3="EN","Days","---"))</f>
        <v>Tage</v>
      </c>
      <c r="N6" s="28" t="str">
        <f aca="false">IF(ZE!C3="DE","tage",IF(ZE!C3="EN","Travelled","---"))</f>
        <v>tage</v>
      </c>
      <c r="O6" s="34" t="str">
        <f aca="false">IF(ZE!C3="DE","tage",IF(ZE!C3="EN","Working Days","---"))</f>
        <v>tage</v>
      </c>
    </row>
    <row r="7" customFormat="false" ht="12.75" hidden="false" customHeight="true" outlineLevel="0" collapsed="false">
      <c r="A7" s="82"/>
      <c r="B7" s="83"/>
      <c r="C7" s="84"/>
      <c r="D7" s="39"/>
      <c r="E7" s="81"/>
      <c r="F7" s="39"/>
      <c r="G7" s="38"/>
      <c r="H7" s="75"/>
      <c r="I7" s="85"/>
      <c r="J7" s="82"/>
      <c r="K7" s="86"/>
      <c r="L7" s="39"/>
      <c r="M7" s="81"/>
      <c r="N7" s="38"/>
      <c r="O7" s="75"/>
    </row>
    <row r="8" customFormat="false" ht="13.2" hidden="false" customHeight="false" outlineLevel="0" collapsed="false">
      <c r="A8" s="87"/>
      <c r="B8" s="88"/>
      <c r="C8" s="89"/>
      <c r="D8" s="90" t="str">
        <f aca="false">IF(SUMIF(ZE!$H$8:$H$84,A8,ZE!$F$8:$F$84)&lt;&gt;0,SUMIF(ZE!$H$8:$H$84,A8,ZE!$F$8:$F$84)," ")</f>
        <v> </v>
      </c>
      <c r="E8" s="91" t="str">
        <f aca="false">IF(D8&lt;&gt;" ",IF(C8&lt;&gt;0,D8/C8,"---")," ")</f>
        <v> </v>
      </c>
      <c r="F8" s="92" t="str">
        <f aca="false">IF(SUMIF(ZE!$H$8:$H$84,A8,ZE!$G$8:$G$84)&lt;&gt;0,IF(C8&lt;&gt;0,SUMIF(ZE!$H$8:$H$84,A8,ZE!$G$8:$G$84)/C8,"---")," ")</f>
        <v> </v>
      </c>
      <c r="G8" s="93" t="str">
        <f aca="false">E8</f>
        <v> </v>
      </c>
      <c r="H8" s="91" t="str">
        <f aca="false">G8</f>
        <v> </v>
      </c>
      <c r="J8" s="94"/>
      <c r="K8" s="95"/>
      <c r="L8" s="96" t="str">
        <f aca="false">IF(SUMIF(ZE!$H$8:$H$84,J8,ZE!$F$8:$F$84)&lt;&gt;0,SUMIF(ZE!$H$8:$H$84,J8,ZE!$F$8:$F$84)," ")</f>
        <v> </v>
      </c>
      <c r="M8" s="97" t="str">
        <f aca="false">IF(L8&lt;&gt;" ",L8/8," ")</f>
        <v> </v>
      </c>
      <c r="N8" s="98" t="str">
        <f aca="false">IF(SUMIF(ZE!$H$8:$H$84,J8,ZE!$G$8:$G$84)&lt;&gt;0,SUMIF(ZE!$H$8:$H$84,J8,ZE!$G$8:$G$84)/8," ")</f>
        <v> </v>
      </c>
      <c r="O8" s="99" t="str">
        <f aca="false">M8</f>
        <v> </v>
      </c>
    </row>
    <row r="9" customFormat="false" ht="12.75" hidden="false" customHeight="true" outlineLevel="0" collapsed="false">
      <c r="A9" s="87"/>
      <c r="B9" s="88"/>
      <c r="C9" s="89"/>
      <c r="D9" s="90" t="str">
        <f aca="false">IF(SUMIF(ZE!$H$8:$H$84,A9,ZE!$F$8:$F$84)&lt;&gt;0,SUMIF(ZE!$H$8:$H$84,A9,ZE!$F$8:$F$84)," ")</f>
        <v> </v>
      </c>
      <c r="E9" s="91" t="str">
        <f aca="false">IF(D9&lt;&gt;" ",IF(C9&lt;&gt;0,D9/C9,"---")," ")</f>
        <v> </v>
      </c>
      <c r="F9" s="92" t="str">
        <f aca="false">IF(SUMIF(ZE!$H$8:$H$84,A9,ZE!$G$8:$G$84)&lt;&gt;0,IF(C9&lt;&gt;0,SUMIF(ZE!$H$8:$H$84,A9,ZE!$G$8:$G$84)/C9,"---")," ")</f>
        <v> </v>
      </c>
      <c r="G9" s="93" t="str">
        <f aca="false">E9</f>
        <v> </v>
      </c>
      <c r="H9" s="91" t="str">
        <f aca="false">G9</f>
        <v> </v>
      </c>
      <c r="J9" s="94" t="n">
        <v>2301</v>
      </c>
      <c r="K9" s="100" t="str">
        <f aca="false">IF(ZE!C3="DE","Summer Event",IF(ZE!C3="EN","Summer Event","---"))</f>
        <v>Summer Event</v>
      </c>
      <c r="L9" s="96" t="str">
        <f aca="false">IF(SUMIF(ZE!$H$8:$H$84,J9,ZE!$F$8:$F$84)&lt;&gt;0,SUMIF(ZE!$H$8:$H$84,J9,ZE!$F$8:$F$84)," ")</f>
        <v> </v>
      </c>
      <c r="M9" s="97" t="str">
        <f aca="false">IF(L9&lt;&gt;" ",L9/8," ")</f>
        <v> </v>
      </c>
      <c r="N9" s="98" t="str">
        <f aca="false">IF(SUMIF(ZE!$H$8:$H$84,J9,ZE!$G$8:$G$84)&lt;&gt;0,SUMIF(ZE!$H$8:$H$84,J9,ZE!$G$8:$G$84)/8," ")</f>
        <v> </v>
      </c>
      <c r="O9" s="99" t="str">
        <f aca="false">M9</f>
        <v> </v>
      </c>
    </row>
    <row r="10" customFormat="false" ht="13.2" hidden="false" customHeight="false" outlineLevel="0" collapsed="false">
      <c r="A10" s="87"/>
      <c r="B10" s="88"/>
      <c r="C10" s="89"/>
      <c r="D10" s="90" t="str">
        <f aca="false">IF(SUMIF(ZE!$H$8:$H$84,A10,ZE!$F$8:$F$84)&lt;&gt;0,SUMIF(ZE!$H$8:$H$84,A10,ZE!$F$8:$F$84)," ")</f>
        <v> </v>
      </c>
      <c r="E10" s="91" t="str">
        <f aca="false">IF(D10&lt;&gt;" ",IF(C10&lt;&gt;0,D10/C10,"---")," ")</f>
        <v> </v>
      </c>
      <c r="F10" s="92" t="str">
        <f aca="false">IF(SUMIF(ZE!$H$8:$H$84,A10,ZE!$G$8:$G$84)&lt;&gt;0,IF(C10&lt;&gt;0,SUMIF(ZE!$H$8:$H$84,A10,ZE!$G$8:$G$84)/C10,"---")," ")</f>
        <v> </v>
      </c>
      <c r="G10" s="93" t="str">
        <f aca="false">E10</f>
        <v> </v>
      </c>
      <c r="H10" s="91" t="str">
        <f aca="false">G10</f>
        <v> </v>
      </c>
      <c r="J10" s="94" t="n">
        <v>2302</v>
      </c>
      <c r="K10" s="100" t="str">
        <f aca="false">IF(ZE!C3="DE","Sonst. Event Intern",IF(ZE!C3="EN","Other internal events","---"))</f>
        <v>Sonst. Event Intern</v>
      </c>
      <c r="L10" s="96" t="str">
        <f aca="false">IF(SUMIF(ZE!$H$8:$H$84,J10,ZE!$F$8:$F$84)&lt;&gt;0,SUMIF(ZE!$H$8:$H$84,J10,ZE!$F$8:$F$84)," ")</f>
        <v> </v>
      </c>
      <c r="M10" s="97" t="str">
        <f aca="false">IF(L10&lt;&gt;" ",L10/8," ")</f>
        <v> </v>
      </c>
      <c r="N10" s="98" t="str">
        <f aca="false">IF(SUMIF(ZE!$H$8:$H$84,J10,ZE!$G$8:$G$84)&lt;&gt;0,SUMIF(ZE!$H$8:$H$84,J10,ZE!$G$8:$G$84)/8," ")</f>
        <v> </v>
      </c>
      <c r="O10" s="99" t="str">
        <f aca="false">M10</f>
        <v> </v>
      </c>
    </row>
    <row r="11" customFormat="false" ht="13.2" hidden="false" customHeight="false" outlineLevel="0" collapsed="false">
      <c r="A11" s="101"/>
      <c r="B11" s="88"/>
      <c r="C11" s="89"/>
      <c r="D11" s="90" t="str">
        <f aca="false">IF(SUMIF(ZE!$H$8:$H$84,A11,ZE!$F$8:$F$84)&lt;&gt;0,SUMIF(ZE!$H$8:$H$84,A11,ZE!$F$8:$F$84)," ")</f>
        <v> </v>
      </c>
      <c r="E11" s="91" t="str">
        <f aca="false">IF(D11&lt;&gt;" ",IF(C11&lt;&gt;0,D11/C11,"---")," ")</f>
        <v> </v>
      </c>
      <c r="F11" s="92" t="str">
        <f aca="false">IF(SUMIF(ZE!$H$8:$H$84,A11,ZE!$G$8:$G$84)&lt;&gt;0,IF(C11&lt;&gt;0,SUMIF(ZE!$H$8:$H$84,A11,ZE!$G$8:$G$84)/C11,"---")," ")</f>
        <v> </v>
      </c>
      <c r="G11" s="93" t="str">
        <f aca="false">E11</f>
        <v> </v>
      </c>
      <c r="H11" s="91" t="str">
        <f aca="false">G11</f>
        <v> </v>
      </c>
      <c r="J11" s="94" t="n">
        <v>2410</v>
      </c>
      <c r="K11" s="100" t="str">
        <f aca="false">IF(ZE!C3="DE","Ausbildung Extern",IF(ZE!C3="EN","External education","---"))</f>
        <v>Ausbildung Extern</v>
      </c>
      <c r="L11" s="96" t="str">
        <f aca="false">IF(SUMIF(ZE!$H$8:$H$84,J11,ZE!$F$8:$F$84)&lt;&gt;0,SUMIF(ZE!$H$8:$H$84,J11,ZE!$F$8:$F$84)," ")</f>
        <v> </v>
      </c>
      <c r="M11" s="97" t="str">
        <f aca="false">IF(L11&lt;&gt;" ",L11/8," ")</f>
        <v> </v>
      </c>
      <c r="N11" s="98" t="str">
        <f aca="false">IF(SUMIF(ZE!$H$8:$H$84,J11,ZE!$G$8:$G$84)&lt;&gt;0,SUMIF(ZE!$H$8:$H$84,J11,ZE!$G$8:$G$84)/8," ")</f>
        <v> </v>
      </c>
      <c r="O11" s="99" t="str">
        <f aca="false">M11</f>
        <v> </v>
      </c>
    </row>
    <row r="12" customFormat="false" ht="13.2" hidden="false" customHeight="false" outlineLevel="0" collapsed="false">
      <c r="A12" s="101"/>
      <c r="B12" s="88"/>
      <c r="C12" s="89"/>
      <c r="D12" s="90" t="str">
        <f aca="false">IF(SUMIF(ZE!$H$8:$H$84,A12,ZE!$F$8:$F$84)&lt;&gt;0,SUMIF(ZE!$H$8:$H$84,A12,ZE!$F$8:$F$84)," ")</f>
        <v> </v>
      </c>
      <c r="E12" s="91" t="str">
        <f aca="false">IF(D12&lt;&gt;" ",IF(C12&lt;&gt;0,D12/C12,"---")," ")</f>
        <v> </v>
      </c>
      <c r="F12" s="92" t="str">
        <f aca="false">IF(SUMIF(ZE!$H$8:$H$84,A12,ZE!$G$8:$G$84)&lt;&gt;0,IF(C12&lt;&gt;0,SUMIF(ZE!$H$8:$H$84,A12,ZE!$G$8:$G$84)/C12,"---")," ")</f>
        <v> </v>
      </c>
      <c r="G12" s="93" t="str">
        <f aca="false">E12</f>
        <v> </v>
      </c>
      <c r="H12" s="91" t="str">
        <f aca="false">G12</f>
        <v> </v>
      </c>
      <c r="J12" s="94" t="n">
        <v>2450</v>
      </c>
      <c r="K12" s="102" t="str">
        <f aca="false">IF(ZE!C3="DE","Weiterbildung",IF(ZE!C3="EN","Further education","---"))</f>
        <v>Weiterbildung</v>
      </c>
      <c r="L12" s="96" t="str">
        <f aca="false">IF(SUMIF(ZE!$H$8:$H$84,J12,ZE!$F$8:$F$84)&lt;&gt;0,SUMIF(ZE!$H$8:$H$84,J12,ZE!$F$8:$F$84)," ")</f>
        <v> </v>
      </c>
      <c r="M12" s="97" t="str">
        <f aca="false">IF(L12&lt;&gt;" ",L12/8," ")</f>
        <v> </v>
      </c>
      <c r="N12" s="98" t="str">
        <f aca="false">IF(SUMIF(ZE!$H$8:$H$84,J12,ZE!$G$8:$G$84)&lt;&gt;0,SUMIF(ZE!$H$8:$H$84,J12,ZE!$G$8:$G$84)/8," ")</f>
        <v> </v>
      </c>
      <c r="O12" s="99" t="str">
        <f aca="false">M12</f>
        <v> </v>
      </c>
    </row>
    <row r="13" customFormat="false" ht="13.2" hidden="false" customHeight="false" outlineLevel="0" collapsed="false">
      <c r="A13" s="101"/>
      <c r="B13" s="88"/>
      <c r="C13" s="89"/>
      <c r="D13" s="90" t="str">
        <f aca="false">IF(SUMIF(ZE!$H$8:$H$84,A13,ZE!$F$8:$F$84)&lt;&gt;0,SUMIF(ZE!$H$8:$H$84,A13,ZE!$F$8:$F$84)," ")</f>
        <v> </v>
      </c>
      <c r="E13" s="91" t="str">
        <f aca="false">IF(D13&lt;&gt;" ",IF(C13&lt;&gt;0,D13/C13,"---")," ")</f>
        <v> </v>
      </c>
      <c r="F13" s="92" t="str">
        <f aca="false">IF(SUMIF(ZE!$H$8:$H$84,A13,ZE!$G$8:$G$84)&lt;&gt;0,IF(C13&lt;&gt;0,SUMIF(ZE!$H$8:$H$84,A13,ZE!$G$8:$G$84)/C13,"---")," ")</f>
        <v> </v>
      </c>
      <c r="G13" s="93" t="str">
        <f aca="false">E13</f>
        <v> </v>
      </c>
      <c r="H13" s="91" t="str">
        <f aca="false">G13</f>
        <v> </v>
      </c>
      <c r="J13" s="94" t="n">
        <v>2510</v>
      </c>
      <c r="K13" s="102" t="str">
        <f aca="false">IF(ZE!C3="DE","Ausbildung Intern",IF(ZE!C3="EN","Internal education","---"))</f>
        <v>Ausbildung Intern</v>
      </c>
      <c r="L13" s="96" t="str">
        <f aca="false">IF(SUMIF(ZE!$H$8:$H$84,J13,ZE!$F$8:$F$84)&lt;&gt;0,SUMIF(ZE!$H$8:$H$84,J13,ZE!$F$8:$F$84)," ")</f>
        <v> </v>
      </c>
      <c r="M13" s="97" t="str">
        <f aca="false">IF(L13&lt;&gt;" ",L13/8," ")</f>
        <v> </v>
      </c>
      <c r="N13" s="98" t="str">
        <f aca="false">IF(SUMIF(ZE!$H$8:$H$84,J13,ZE!$G$8:$G$84)&lt;&gt;0,SUMIF(ZE!$H$8:$H$84,J13,ZE!$G$8:$G$84)/8," ")</f>
        <v> </v>
      </c>
      <c r="O13" s="99" t="str">
        <f aca="false">M13</f>
        <v> </v>
      </c>
    </row>
    <row r="14" customFormat="false" ht="13.2" hidden="false" customHeight="false" outlineLevel="0" collapsed="false">
      <c r="A14" s="101"/>
      <c r="B14" s="88"/>
      <c r="C14" s="89"/>
      <c r="D14" s="90" t="str">
        <f aca="false">IF(SUMIF(ZE!$H$8:$H$84,A14,ZE!$F$8:$F$84)&lt;&gt;0,SUMIF(ZE!$H$8:$H$84,A14,ZE!$F$8:$F$84)," ")</f>
        <v> </v>
      </c>
      <c r="E14" s="91" t="str">
        <f aca="false">IF(D14&lt;&gt;" ",IF(C14&lt;&gt;0,D14/C14,"---")," ")</f>
        <v> </v>
      </c>
      <c r="F14" s="92" t="str">
        <f aca="false">IF(SUMIF(ZE!$H$8:$H$84,A14,ZE!$G$8:$G$84)&lt;&gt;0,IF(C14&lt;&gt;0,SUMIF(ZE!$H$8:$H$84,A14,ZE!$G$8:$G$84)/C14,"---")," ")</f>
        <v> </v>
      </c>
      <c r="G14" s="93" t="str">
        <f aca="false">E14</f>
        <v> </v>
      </c>
      <c r="H14" s="91" t="str">
        <f aca="false">G14</f>
        <v> </v>
      </c>
      <c r="J14" s="94" t="n">
        <v>2520</v>
      </c>
      <c r="K14" s="102" t="str">
        <f aca="false">IF(ZE!C3="DE","Leerkapazität",IF(ZE!C3="EN","Empty capacity","---"))</f>
        <v>Leerkapazität</v>
      </c>
      <c r="L14" s="96" t="str">
        <f aca="false">IF(SUMIF(ZE!$H$8:$H$84,J14,ZE!$F$8:$F$84)&lt;&gt;0,SUMIF(ZE!$H$8:$H$84,J14,ZE!$F$8:$F$84)," ")</f>
        <v> </v>
      </c>
      <c r="M14" s="97" t="str">
        <f aca="false">IF(L14&lt;&gt;" ",L14/8," ")</f>
        <v> </v>
      </c>
      <c r="N14" s="98" t="str">
        <f aca="false">IF(SUMIF(ZE!$H$8:$H$84,J14,ZE!$G$8:$G$84)&lt;&gt;0,SUMIF(ZE!$H$8:$H$84,J14,ZE!$G$8:$G$84)/8," ")</f>
        <v> </v>
      </c>
      <c r="O14" s="99" t="str">
        <f aca="false">M14</f>
        <v> </v>
      </c>
    </row>
    <row r="15" customFormat="false" ht="13.2" hidden="false" customHeight="false" outlineLevel="0" collapsed="false">
      <c r="A15" s="101"/>
      <c r="B15" s="88"/>
      <c r="C15" s="89"/>
      <c r="D15" s="90" t="str">
        <f aca="false">IF(SUMIF(ZE!$H$8:$H$84,A15,ZE!$F$8:$F$84)&lt;&gt;0,SUMIF(ZE!$H$8:$H$84,A15,ZE!$F$8:$F$84)," ")</f>
        <v> </v>
      </c>
      <c r="E15" s="91" t="str">
        <f aca="false">IF(D15&lt;&gt;" ",IF(C15&lt;&gt;0,D15/C15,"---")," ")</f>
        <v> </v>
      </c>
      <c r="F15" s="92" t="str">
        <f aca="false">IF(SUMIF(ZE!$H$8:$H$84,A15,ZE!$G$8:$G$84)&lt;&gt;0,IF(C15&lt;&gt;0,SUMIF(ZE!$H$8:$H$84,A15,ZE!$G$8:$G$84)/C15,"---")," ")</f>
        <v> </v>
      </c>
      <c r="G15" s="93" t="str">
        <f aca="false">E15</f>
        <v> </v>
      </c>
      <c r="H15" s="91" t="str">
        <f aca="false">G15</f>
        <v> </v>
      </c>
      <c r="J15" s="94" t="n">
        <v>2530</v>
      </c>
      <c r="K15" s="102" t="str">
        <f aca="false">IF(ZE!C3="DE","Interne Arbeiten",IF(ZE!C3="EN","Internal works","---"))</f>
        <v>Interne Arbeiten</v>
      </c>
      <c r="L15" s="96" t="str">
        <f aca="false">IF(SUMIF(ZE!$H$8:$H$84,J15,ZE!$F$8:$F$84)&lt;&gt;0,SUMIF(ZE!$H$8:$H$84,J15,ZE!$F$8:$F$84)," ")</f>
        <v> </v>
      </c>
      <c r="M15" s="97" t="str">
        <f aca="false">IF(L15&lt;&gt;" ",L15/8," ")</f>
        <v> </v>
      </c>
      <c r="N15" s="98" t="str">
        <f aca="false">IF(SUMIF(ZE!$H$8:$H$84,J15,ZE!$G$8:$G$84)&lt;&gt;0,SUMIF(ZE!$H$8:$H$84,J15,ZE!$G$8:$G$84)/8," ")</f>
        <v> </v>
      </c>
      <c r="O15" s="99" t="str">
        <f aca="false">M15</f>
        <v> </v>
      </c>
    </row>
    <row r="16" customFormat="false" ht="13.2" hidden="false" customHeight="false" outlineLevel="0" collapsed="false">
      <c r="A16" s="101"/>
      <c r="B16" s="88"/>
      <c r="C16" s="89"/>
      <c r="D16" s="90" t="str">
        <f aca="false">IF(SUMIF(ZE!$H$8:$H$84,A16,ZE!$F$8:$F$84)&lt;&gt;0,SUMIF(ZE!$H$8:$H$84,A16,ZE!$F$8:$F$84)," ")</f>
        <v> </v>
      </c>
      <c r="E16" s="91" t="str">
        <f aca="false">IF(D16&lt;&gt;" ",IF(C16&lt;&gt;0,D16/C16,"---")," ")</f>
        <v> </v>
      </c>
      <c r="F16" s="92" t="str">
        <f aca="false">IF(SUMIF(ZE!$H$8:$H$84,A16,ZE!$G$8:$G$84)&lt;&gt;0,IF(C16&lt;&gt;0,SUMIF(ZE!$H$8:$H$84,A16,ZE!$G$8:$G$84)/C16,"---")," ")</f>
        <v> </v>
      </c>
      <c r="G16" s="93" t="str">
        <f aca="false">E16</f>
        <v> </v>
      </c>
      <c r="H16" s="91" t="str">
        <f aca="false">G16</f>
        <v> </v>
      </c>
      <c r="J16" s="94"/>
      <c r="K16" s="103"/>
      <c r="L16" s="96" t="str">
        <f aca="false">IF(SUMIF(ZE!$H$8:$H$84,J16,ZE!$F$8:$F$84)&lt;&gt;0,SUMIF(ZE!$H$8:$H$84,J16,ZE!$F$8:$F$84)," ")</f>
        <v> </v>
      </c>
      <c r="M16" s="97" t="str">
        <f aca="false">IF(L16&lt;&gt;" ",L16/8," ")</f>
        <v> </v>
      </c>
      <c r="N16" s="98" t="str">
        <f aca="false">IF(SUMIF(ZE!$H$8:$H$84,J16,ZE!$G$8:$G$84)&lt;&gt;0,SUMIF(ZE!$H$8:$H$84,J16,ZE!$G$8:$G$84)/8," ")</f>
        <v> </v>
      </c>
      <c r="O16" s="99"/>
    </row>
    <row r="17" customFormat="false" ht="13.2" hidden="false" customHeight="false" outlineLevel="0" collapsed="false">
      <c r="A17" s="101"/>
      <c r="B17" s="88"/>
      <c r="C17" s="89"/>
      <c r="D17" s="90" t="str">
        <f aca="false">IF(SUMIF(ZE!$H$8:$H$84,A17,ZE!$F$8:$F$84)&lt;&gt;0,SUMIF(ZE!$H$8:$H$84,A17,ZE!$F$8:$F$84)," ")</f>
        <v> </v>
      </c>
      <c r="E17" s="91" t="str">
        <f aca="false">IF(D17&lt;&gt;" ",IF(C17&lt;&gt;0,D17/C17,"---")," ")</f>
        <v> </v>
      </c>
      <c r="F17" s="92" t="str">
        <f aca="false">IF(SUMIF(ZE!$H$8:$H$84,A17,ZE!$G$8:$G$84)&lt;&gt;0,IF(C17&lt;&gt;0,SUMIF(ZE!$H$8:$H$84,A17,ZE!$G$8:$G$84)/C17,"---")," ")</f>
        <v> </v>
      </c>
      <c r="G17" s="93" t="str">
        <f aca="false">E17</f>
        <v> </v>
      </c>
      <c r="H17" s="91" t="str">
        <f aca="false">G17</f>
        <v> </v>
      </c>
      <c r="J17" s="94" t="n">
        <v>3100</v>
      </c>
      <c r="K17" s="102" t="str">
        <f aca="false">IF(ZE!C3="DE","Marketing Allgemein",IF(ZE!C3="EN","General Marketing","---"))</f>
        <v>Marketing Allgemein</v>
      </c>
      <c r="L17" s="96" t="str">
        <f aca="false">IF(SUMIF(ZE!$H$8:$H$84,J17,ZE!$F$8:$F$84)&lt;&gt;0,SUMIF(ZE!$H$8:$H$84,J17,ZE!$F$8:$F$84)," ")</f>
        <v> </v>
      </c>
      <c r="M17" s="97" t="str">
        <f aca="false">IF(L17&lt;&gt;" ",L17/8," ")</f>
        <v> </v>
      </c>
      <c r="N17" s="98" t="str">
        <f aca="false">IF(SUMIF(ZE!$H$8:$H$84,J17,ZE!$G$8:$G$84)&lt;&gt;0,SUMIF(ZE!$H$8:$H$84,J17,ZE!$G$8:$G$84)/8," ")</f>
        <v> </v>
      </c>
      <c r="O17" s="99" t="str">
        <f aca="false">M17</f>
        <v> </v>
      </c>
    </row>
    <row r="18" customFormat="false" ht="13.2" hidden="false" customHeight="false" outlineLevel="0" collapsed="false">
      <c r="A18" s="101"/>
      <c r="B18" s="88"/>
      <c r="C18" s="89"/>
      <c r="D18" s="90" t="str">
        <f aca="false">IF(SUMIF(ZE!$H$8:$H$84,A18,ZE!$F$8:$F$84)&lt;&gt;0,SUMIF(ZE!$H$8:$H$84,A18,ZE!$F$8:$F$84)," ")</f>
        <v> </v>
      </c>
      <c r="E18" s="91" t="str">
        <f aca="false">IF(D18&lt;&gt;" ",IF(C18&lt;&gt;0,D18/C18,"---")," ")</f>
        <v> </v>
      </c>
      <c r="F18" s="92" t="str">
        <f aca="false">IF(SUMIF(ZE!$H$8:$H$84,A18,ZE!$G$8:$G$84)&lt;&gt;0,IF(C18&lt;&gt;0,SUMIF(ZE!$H$8:$H$84,A18,ZE!$G$8:$G$84)/C18,"---")," ")</f>
        <v> </v>
      </c>
      <c r="G18" s="93" t="str">
        <f aca="false">E18</f>
        <v> </v>
      </c>
      <c r="H18" s="91" t="str">
        <f aca="false">G18</f>
        <v> </v>
      </c>
      <c r="J18" s="94" t="n">
        <v>3201</v>
      </c>
      <c r="K18" s="102" t="str">
        <f aca="false">IF(ZE!C3="DE","SAP Versicherungstage",IF(ZE!C3="EN","SAP Insurance Days","---"))</f>
        <v>SAP Versicherungstage</v>
      </c>
      <c r="L18" s="96" t="str">
        <f aca="false">IF(SUMIF(ZE!$H$8:$H$84,J18,ZE!$F$8:$F$84)&lt;&gt;0,SUMIF(ZE!$H$8:$H$84,J18,ZE!$F$8:$F$84)," ")</f>
        <v> </v>
      </c>
      <c r="M18" s="97" t="str">
        <f aca="false">IF(L18&lt;&gt;" ",L18/8," ")</f>
        <v> </v>
      </c>
      <c r="N18" s="98" t="str">
        <f aca="false">IF(SUMIF(ZE!$H$8:$H$84,J18,ZE!$G$8:$G$84)&lt;&gt;0,SUMIF(ZE!$H$8:$H$84,J18,ZE!$G$8:$G$84)/8," ")</f>
        <v> </v>
      </c>
      <c r="O18" s="99" t="str">
        <f aca="false">M18</f>
        <v> </v>
      </c>
    </row>
    <row r="19" customFormat="false" ht="13.2" hidden="false" customHeight="false" outlineLevel="0" collapsed="false">
      <c r="A19" s="101"/>
      <c r="B19" s="88"/>
      <c r="C19" s="89"/>
      <c r="D19" s="90" t="str">
        <f aca="false">IF(SUMIF(ZE!$H$8:$H$84,A19,ZE!$F$8:$F$84)&lt;&gt;0,SUMIF(ZE!$H$8:$H$84,A19,ZE!$F$8:$F$84)," ")</f>
        <v> </v>
      </c>
      <c r="E19" s="91" t="str">
        <f aca="false">IF(D19&lt;&gt;" ",IF(C19&lt;&gt;0,D19/C19,"---")," ")</f>
        <v> </v>
      </c>
      <c r="F19" s="92" t="str">
        <f aca="false">IF(SUMIF(ZE!$H$8:$H$84,A19,ZE!$G$8:$G$84)&lt;&gt;0,IF(C19&lt;&gt;0,SUMIF(ZE!$H$8:$H$84,A19,ZE!$G$8:$G$84)/C19,"---")," ")</f>
        <v> </v>
      </c>
      <c r="G19" s="93" t="str">
        <f aca="false">E19</f>
        <v> </v>
      </c>
      <c r="H19" s="91" t="str">
        <f aca="false">G19</f>
        <v> </v>
      </c>
      <c r="J19" s="101"/>
      <c r="K19" s="103"/>
      <c r="L19" s="96" t="str">
        <f aca="false">IF(SUMIF(ZE!$H$8:$H$84,J19,ZE!$F$8:$F$84)&lt;&gt;0,SUMIF(ZE!$H$8:$H$84,J19,ZE!$F$8:$F$84)," ")</f>
        <v> </v>
      </c>
      <c r="M19" s="97" t="str">
        <f aca="false">IF(L19&lt;&gt;" ",L19/8," ")</f>
        <v> </v>
      </c>
      <c r="N19" s="98" t="str">
        <f aca="false">IF(SUMIF(ZE!$H$8:$H$84,J19,ZE!$G$8:$G$84)&lt;&gt;0,SUMIF(ZE!$H$8:$H$84,J19,ZE!$G$8:$G$84)/8," ")</f>
        <v> </v>
      </c>
      <c r="O19" s="99" t="str">
        <f aca="false">M19</f>
        <v> </v>
      </c>
    </row>
    <row r="20" customFormat="false" ht="13.2" hidden="false" customHeight="false" outlineLevel="0" collapsed="false">
      <c r="A20" s="101"/>
      <c r="B20" s="88"/>
      <c r="C20" s="89"/>
      <c r="D20" s="90" t="str">
        <f aca="false">IF(SUMIF(ZE!$H$8:$H$84,A20,ZE!$F$8:$F$84)&lt;&gt;0,SUMIF(ZE!$H$8:$H$84,A20,ZE!$F$8:$F$84)," ")</f>
        <v> </v>
      </c>
      <c r="E20" s="91" t="str">
        <f aca="false">IF(D20&lt;&gt;" ",IF(C20&lt;&gt;0,D20/C20,"---")," ")</f>
        <v> </v>
      </c>
      <c r="F20" s="92" t="str">
        <f aca="false">IF(SUMIF(ZE!$H$8:$H$84,A20,ZE!$G$8:$G$84)&lt;&gt;0,IF(C20&lt;&gt;0,SUMIF(ZE!$H$8:$H$84,A20,ZE!$G$8:$G$84)/C20,"---")," ")</f>
        <v> </v>
      </c>
      <c r="G20" s="93" t="str">
        <f aca="false">E20</f>
        <v> </v>
      </c>
      <c r="H20" s="91" t="str">
        <f aca="false">G20</f>
        <v> </v>
      </c>
      <c r="J20" s="101" t="n">
        <v>4200</v>
      </c>
      <c r="K20" s="102" t="str">
        <f aca="false">IF(ZE!C3="DE","ConVista Köln",IF(ZE!C3="EN","ConVista Cologne","---"))</f>
        <v>ConVista Köln</v>
      </c>
      <c r="L20" s="96" t="str">
        <f aca="false">IF(SUMIF(ZE!$H$8:$H$84,J20,ZE!$F$8:$F$84)&lt;&gt;0,SUMIF(ZE!$H$8:$H$84,J20,ZE!$F$8:$F$84)," ")</f>
        <v> </v>
      </c>
      <c r="M20" s="97" t="str">
        <f aca="false">IF(L20&lt;&gt;" ",L20/8," ")</f>
        <v> </v>
      </c>
      <c r="N20" s="98" t="str">
        <f aca="false">IF(SUMIF(ZE!$H$8:$H$84,J20,ZE!$G$8:$G$84)&lt;&gt;0,SUMIF(ZE!$H$8:$H$84,J20,ZE!$G$8:$G$84)/8," ")</f>
        <v> </v>
      </c>
      <c r="O20" s="99" t="str">
        <f aca="false">M20</f>
        <v> </v>
      </c>
    </row>
    <row r="21" customFormat="false" ht="13.2" hidden="false" customHeight="false" outlineLevel="0" collapsed="false">
      <c r="A21" s="101"/>
      <c r="B21" s="88"/>
      <c r="C21" s="89"/>
      <c r="D21" s="90" t="str">
        <f aca="false">IF(SUMIF(ZE!$H$8:$H$84,A21,ZE!$F$8:$F$84)&lt;&gt;0,SUMIF(ZE!$H$8:$H$84,A21,ZE!$F$8:$F$84)," ")</f>
        <v> </v>
      </c>
      <c r="E21" s="91" t="str">
        <f aca="false">IF(D21&lt;&gt;" ",IF(C21&lt;&gt;0,D21/C21,"---")," ")</f>
        <v> </v>
      </c>
      <c r="F21" s="92" t="str">
        <f aca="false">IF(SUMIF(ZE!$H$8:$H$84,A21,ZE!$G$8:$G$84)&lt;&gt;0,IF(C21&lt;&gt;0,SUMIF(ZE!$H$8:$H$84,A21,ZE!$G$8:$G$84)/C21,"---")," ")</f>
        <v> </v>
      </c>
      <c r="G21" s="93" t="str">
        <f aca="false">E21</f>
        <v> </v>
      </c>
      <c r="H21" s="91" t="str">
        <f aca="false">G21</f>
        <v> </v>
      </c>
      <c r="J21" s="101" t="n">
        <v>4300</v>
      </c>
      <c r="K21" s="102" t="str">
        <f aca="false">IF(ZE!C3="DE","ConVista Hamburg",IF(ZE!C3="EN","ConVista Hamburg","---"))</f>
        <v>ConVista Hamburg</v>
      </c>
      <c r="L21" s="96" t="str">
        <f aca="false">IF(SUMIF(ZE!$H$8:$H$84,J21,ZE!$F$8:$F$84)&lt;&gt;0,SUMIF(ZE!$H$8:$H$84,J21,ZE!$F$8:$F$84)," ")</f>
        <v> </v>
      </c>
      <c r="M21" s="97" t="str">
        <f aca="false">IF(L21&lt;&gt;" ",L21/8," ")</f>
        <v> </v>
      </c>
      <c r="N21" s="98" t="str">
        <f aca="false">IF(SUMIF(ZE!$H$8:$H$84,J21,ZE!$G$8:$G$84)&lt;&gt;0,SUMIF(ZE!$H$8:$H$84,J21,ZE!$G$8:$G$84)/8," ")</f>
        <v> </v>
      </c>
      <c r="O21" s="99" t="str">
        <f aca="false">M21</f>
        <v> </v>
      </c>
    </row>
    <row r="22" customFormat="false" ht="13.2" hidden="false" customHeight="false" outlineLevel="0" collapsed="false">
      <c r="A22" s="101"/>
      <c r="B22" s="88"/>
      <c r="C22" s="89"/>
      <c r="D22" s="90" t="str">
        <f aca="false">IF(SUMIF(ZE!$H$8:$H$84,A22,ZE!$F$8:$F$84)&lt;&gt;0,SUMIF(ZE!$H$8:$H$84,A22,ZE!$F$8:$F$84)," ")</f>
        <v> </v>
      </c>
      <c r="E22" s="91" t="str">
        <f aca="false">IF(D22&lt;&gt;" ",IF(C22&lt;&gt;0,D22/C22,"---")," ")</f>
        <v> </v>
      </c>
      <c r="F22" s="92" t="str">
        <f aca="false">IF(SUMIF(ZE!$H$8:$H$84,A22,ZE!$G$8:$G$84)&lt;&gt;0,IF(C22&lt;&gt;0,SUMIF(ZE!$H$8:$H$84,A22,ZE!$G$8:$G$84)/C22,"---")," ")</f>
        <v> </v>
      </c>
      <c r="G22" s="93" t="str">
        <f aca="false">E22</f>
        <v> </v>
      </c>
      <c r="H22" s="91" t="str">
        <f aca="false">G22</f>
        <v> </v>
      </c>
      <c r="J22" s="101" t="n">
        <v>4400</v>
      </c>
      <c r="K22" s="102" t="str">
        <f aca="false">IF(ZE!C3="DE","ConVista München",IF(ZE!C3="EN","ConVista Munich","---"))</f>
        <v>ConVista München</v>
      </c>
      <c r="L22" s="96" t="str">
        <f aca="false">IF(SUMIF(ZE!$H$8:$H$84,J22,ZE!$F$8:$F$84)&lt;&gt;0,SUMIF(ZE!$H$8:$H$84,J22,ZE!$F$8:$F$84)," ")</f>
        <v> </v>
      </c>
      <c r="M22" s="97" t="str">
        <f aca="false">IF(L22&lt;&gt;" ",L22/8," ")</f>
        <v> </v>
      </c>
      <c r="N22" s="98" t="str">
        <f aca="false">IF(SUMIF(ZE!$H$8:$H$84,J22,ZE!$G$8:$G$84)&lt;&gt;0,SUMIF(ZE!$H$8:$H$84,J22,ZE!$G$8:$G$84)/8," ")</f>
        <v> </v>
      </c>
      <c r="O22" s="99" t="str">
        <f aca="false">M22</f>
        <v> </v>
      </c>
    </row>
    <row r="23" customFormat="false" ht="13.2" hidden="false" customHeight="false" outlineLevel="0" collapsed="false">
      <c r="A23" s="101"/>
      <c r="B23" s="88"/>
      <c r="C23" s="89"/>
      <c r="D23" s="90" t="str">
        <f aca="false">IF(SUMIF(ZE!$H$8:$H$84,A23,ZE!$F$8:$F$84)&lt;&gt;0,SUMIF(ZE!$H$8:$H$84,A23,ZE!$F$8:$F$84)," ")</f>
        <v> </v>
      </c>
      <c r="E23" s="91" t="str">
        <f aca="false">IF(D23&lt;&gt;" ",IF(C23&lt;&gt;0,D23/C23,"---")," ")</f>
        <v> </v>
      </c>
      <c r="F23" s="92" t="str">
        <f aca="false">IF(SUMIF(ZE!$H$8:$H$84,A23,ZE!$G$8:$G$84)&lt;&gt;0,IF(C23&lt;&gt;0,SUMIF(ZE!$H$8:$H$84,A23,ZE!$G$8:$G$84)/C23,"---")," ")</f>
        <v> </v>
      </c>
      <c r="G23" s="93" t="str">
        <f aca="false">E23</f>
        <v> </v>
      </c>
      <c r="H23" s="91" t="str">
        <f aca="false">G23</f>
        <v> </v>
      </c>
      <c r="J23" s="101" t="n">
        <v>4500</v>
      </c>
      <c r="K23" s="102" t="str">
        <f aca="false">IF(ZE!C3="DE","ConVista Schweiz",IF(ZE!C3="EN","ConVista Switzerland","---"))</f>
        <v>ConVista Schweiz</v>
      </c>
      <c r="L23" s="96" t="str">
        <f aca="false">IF(SUMIF(ZE!$H$8:$H$84,J23,ZE!$F$8:$F$84)&lt;&gt;0,SUMIF(ZE!$H$8:$H$84,J23,ZE!$F$8:$F$84)," ")</f>
        <v> </v>
      </c>
      <c r="M23" s="97" t="str">
        <f aca="false">IF(L23&lt;&gt;" ",L23/8," ")</f>
        <v> </v>
      </c>
      <c r="N23" s="98" t="str">
        <f aca="false">IF(SUMIF(ZE!$H$8:$H$84,J23,ZE!$G$8:$G$84)&lt;&gt;0,SUMIF(ZE!$H$8:$H$84,J23,ZE!$G$8:$G$84)/8," ")</f>
        <v> </v>
      </c>
      <c r="O23" s="99" t="str">
        <f aca="false">M23</f>
        <v> </v>
      </c>
    </row>
    <row r="24" customFormat="false" ht="13.2" hidden="false" customHeight="false" outlineLevel="0" collapsed="false">
      <c r="A24" s="101"/>
      <c r="B24" s="88"/>
      <c r="C24" s="89"/>
      <c r="D24" s="90" t="str">
        <f aca="false">IF(SUMIF(ZE!$H$8:$H$84,A24,ZE!$F$8:$F$84)&lt;&gt;0,SUMIF(ZE!$H$8:$H$84,A24,ZE!$F$8:$F$84)," ")</f>
        <v> </v>
      </c>
      <c r="E24" s="91" t="str">
        <f aca="false">IF(D24&lt;&gt;" ",IF(C24&lt;&gt;0,D24/C24,"---")," ")</f>
        <v> </v>
      </c>
      <c r="F24" s="92" t="str">
        <f aca="false">IF(SUMIF(ZE!$H$8:$H$84,A24,ZE!$G$8:$G$84)&lt;&gt;0,IF(C24&lt;&gt;0,SUMIF(ZE!$H$8:$H$84,A24,ZE!$G$8:$G$84)/C24,"---")," ")</f>
        <v> </v>
      </c>
      <c r="G24" s="93" t="str">
        <f aca="false">E24</f>
        <v> </v>
      </c>
      <c r="H24" s="91" t="str">
        <f aca="false">G24</f>
        <v> </v>
      </c>
      <c r="J24" s="101" t="n">
        <v>4600</v>
      </c>
      <c r="K24" s="102" t="str">
        <f aca="false">IF(ZE!C3="DE","ConVista USA",IF(ZE!C3="EN","ConVista USA","---"))</f>
        <v>ConVista USA</v>
      </c>
      <c r="L24" s="96" t="str">
        <f aca="false">IF(SUMIF(ZE!$H$8:$H$84,J24,ZE!$F$8:$F$84)&lt;&gt;0,SUMIF(ZE!$H$8:$H$84,J24,ZE!$F$8:$F$84)," ")</f>
        <v> </v>
      </c>
      <c r="M24" s="97" t="str">
        <f aca="false">IF(L24&lt;&gt;" ",L24/8," ")</f>
        <v> </v>
      </c>
      <c r="N24" s="98" t="str">
        <f aca="false">IF(SUMIF(ZE!$H$8:$H$84,J24,ZE!$G$8:$G$84)&lt;&gt;0,SUMIF(ZE!$H$8:$H$84,J24,ZE!$G$8:$G$84)/8," ")</f>
        <v> </v>
      </c>
      <c r="O24" s="99" t="str">
        <f aca="false">M24</f>
        <v> </v>
      </c>
    </row>
    <row r="25" customFormat="false" ht="13.2" hidden="false" customHeight="false" outlineLevel="0" collapsed="false">
      <c r="A25" s="101"/>
      <c r="B25" s="88"/>
      <c r="C25" s="89"/>
      <c r="D25" s="90" t="str">
        <f aca="false">IF(SUMIF(ZE!$H$8:$H$84,A25,ZE!$F$8:$F$84)&lt;&gt;0,SUMIF(ZE!$H$8:$H$84,A25,ZE!$F$8:$F$84)," ")</f>
        <v> </v>
      </c>
      <c r="E25" s="91" t="str">
        <f aca="false">IF(D25&lt;&gt;" ",IF(C25&lt;&gt;0,D25/C25,"---")," ")</f>
        <v> </v>
      </c>
      <c r="F25" s="92" t="str">
        <f aca="false">IF(SUMIF(ZE!$H$8:$H$84,A25,ZE!$G$8:$G$84)&lt;&gt;0,IF(C25&lt;&gt;0,SUMIF(ZE!$H$8:$H$84,A25,ZE!$G$8:$G$84)/C25,"---")," ")</f>
        <v> </v>
      </c>
      <c r="G25" s="93" t="str">
        <f aca="false">E25</f>
        <v> </v>
      </c>
      <c r="H25" s="91" t="str">
        <f aca="false">G25</f>
        <v> </v>
      </c>
      <c r="J25" s="101" t="n">
        <v>4700</v>
      </c>
      <c r="K25" s="102" t="str">
        <f aca="false">IF(ZE!C3="DE","ConVista GB",IF(ZE!C3="EN","ConVista GB","---"))</f>
        <v>ConVista GB</v>
      </c>
      <c r="L25" s="96" t="str">
        <f aca="false">IF(SUMIF(ZE!$H$8:$H$84,J25,ZE!$F$8:$F$84)&lt;&gt;0,SUMIF(ZE!$H$8:$H$84,J25,ZE!$F$8:$F$84)," ")</f>
        <v> </v>
      </c>
      <c r="M25" s="97" t="str">
        <f aca="false">IF(L25&lt;&gt;" ",L25/8," ")</f>
        <v> </v>
      </c>
      <c r="N25" s="98" t="str">
        <f aca="false">IF(SUMIF(ZE!$H$8:$H$84,J25,ZE!$G$8:$G$84)&lt;&gt;0,SUMIF(ZE!$H$8:$H$84,J25,ZE!$G$8:$G$84)/8," ")</f>
        <v> </v>
      </c>
      <c r="O25" s="99" t="str">
        <f aca="false">M25</f>
        <v> </v>
      </c>
    </row>
    <row r="26" customFormat="false" ht="13.2" hidden="false" customHeight="false" outlineLevel="0" collapsed="false">
      <c r="A26" s="101"/>
      <c r="B26" s="88"/>
      <c r="C26" s="89"/>
      <c r="D26" s="90" t="str">
        <f aca="false">IF(SUMIF(ZE!$H$8:$H$84,A26,ZE!$F$8:$F$84)&lt;&gt;0,SUMIF(ZE!$H$8:$H$84,A26,ZE!$F$8:$F$84)," ")</f>
        <v> </v>
      </c>
      <c r="E26" s="91" t="str">
        <f aca="false">IF(D26&lt;&gt;" ",IF(C26&lt;&gt;0,D26/C26,"---")," ")</f>
        <v> </v>
      </c>
      <c r="F26" s="92" t="str">
        <f aca="false">IF(SUMIF(ZE!$H$8:$H$84,A26,ZE!$G$8:$G$84)&lt;&gt;0,IF(C26&lt;&gt;0,SUMIF(ZE!$H$8:$H$84,A26,ZE!$G$8:$G$84)/C26,"---")," ")</f>
        <v> </v>
      </c>
      <c r="G26" s="93" t="str">
        <f aca="false">E26</f>
        <v> </v>
      </c>
      <c r="H26" s="91" t="str">
        <f aca="false">G26</f>
        <v> </v>
      </c>
      <c r="J26" s="101"/>
      <c r="K26" s="103"/>
      <c r="L26" s="96" t="str">
        <f aca="false">IF(SUMIF(ZE!$H$8:$H$84,J26,ZE!$F$8:$F$84)&lt;&gt;0,SUMIF(ZE!$H$8:$H$84,J26,ZE!$F$8:$F$84)," ")</f>
        <v> </v>
      </c>
      <c r="M26" s="97" t="str">
        <f aca="false">IF(L26&lt;&gt;" ",L26/8," ")</f>
        <v> </v>
      </c>
      <c r="N26" s="98" t="str">
        <f aca="false">IF(SUMIF(ZE!$H$8:$H$84,J26,ZE!$G$8:$G$84)&lt;&gt;0,SUMIF(ZE!$H$8:$H$84,J26,ZE!$G$8:$G$84)/8," ")</f>
        <v> </v>
      </c>
      <c r="O26" s="99" t="str">
        <f aca="false">M26</f>
        <v> </v>
      </c>
    </row>
    <row r="27" customFormat="false" ht="13.2" hidden="false" customHeight="false" outlineLevel="0" collapsed="false">
      <c r="A27" s="101"/>
      <c r="B27" s="88"/>
      <c r="C27" s="89"/>
      <c r="D27" s="90" t="str">
        <f aca="false">IF(SUMIF(ZE!$H$8:$H$84,A27,ZE!$F$8:$F$84)&lt;&gt;0,SUMIF(ZE!$H$8:$H$84,A27,ZE!$F$8:$F$84)," ")</f>
        <v> </v>
      </c>
      <c r="E27" s="91" t="str">
        <f aca="false">IF(D27&lt;&gt;" ",IF(C27&lt;&gt;0,D27/C27,"---")," ")</f>
        <v> </v>
      </c>
      <c r="F27" s="92" t="str">
        <f aca="false">IF(SUMIF(ZE!$H$8:$H$84,A27,ZE!$G$8:$G$84)&lt;&gt;0,IF(C27&lt;&gt;0,SUMIF(ZE!$H$8:$H$84,A27,ZE!$G$8:$G$84)/C27,"---")," ")</f>
        <v> </v>
      </c>
      <c r="G27" s="93" t="str">
        <f aca="false">E27</f>
        <v> </v>
      </c>
      <c r="H27" s="91" t="str">
        <f aca="false">G27</f>
        <v> </v>
      </c>
      <c r="J27" s="101" t="n">
        <v>10901</v>
      </c>
      <c r="K27" s="102" t="str">
        <f aca="false">IF(ZE!C3="DE","Internes Projekt FS-CD",IF(ZE!C3="EN","Internal Project FS-CD","---"))</f>
        <v>Internes Projekt FS-CD</v>
      </c>
      <c r="L27" s="96" t="str">
        <f aca="false">IF(SUMIF(ZE!$H$8:$H$84,J27,ZE!$F$8:$F$84)&lt;&gt;0,SUMIF(ZE!$H$8:$H$84,J27,ZE!$F$8:$F$84)," ")</f>
        <v> </v>
      </c>
      <c r="M27" s="97" t="str">
        <f aca="false">IF(L27&lt;&gt;" ",L27/8," ")</f>
        <v> </v>
      </c>
      <c r="N27" s="98" t="str">
        <f aca="false">IF(SUMIF(ZE!$H$8:$H$84,J27,ZE!$G$8:$G$84)&lt;&gt;0,SUMIF(ZE!$H$8:$H$84,J27,ZE!$G$8:$G$84)/8," ")</f>
        <v> </v>
      </c>
      <c r="O27" s="99" t="str">
        <f aca="false">M27</f>
        <v> </v>
      </c>
    </row>
    <row r="28" customFormat="false" ht="13.2" hidden="false" customHeight="false" outlineLevel="0" collapsed="false">
      <c r="A28" s="101"/>
      <c r="B28" s="88"/>
      <c r="C28" s="89"/>
      <c r="D28" s="90" t="str">
        <f aca="false">IF(SUMIF(ZE!$H$8:$H$84,A28,ZE!$F$8:$F$84)&lt;&gt;0,SUMIF(ZE!$H$8:$H$84,A28,ZE!$F$8:$F$84)," ")</f>
        <v> </v>
      </c>
      <c r="E28" s="91" t="str">
        <f aca="false">IF(D28&lt;&gt;" ",IF(C28&lt;&gt;0,D28/C28,"---")," ")</f>
        <v> </v>
      </c>
      <c r="F28" s="92" t="str">
        <f aca="false">IF(SUMIF(ZE!$H$8:$H$84,A28,ZE!$G$8:$G$84)&lt;&gt;0,IF(C28&lt;&gt;0,SUMIF(ZE!$H$8:$H$84,A28,ZE!$G$8:$G$84)/C28,"---")," ")</f>
        <v> </v>
      </c>
      <c r="G28" s="93" t="str">
        <f aca="false">E28</f>
        <v> </v>
      </c>
      <c r="H28" s="91" t="str">
        <f aca="false">G28</f>
        <v> </v>
      </c>
      <c r="J28" s="101" t="n">
        <v>10902</v>
      </c>
      <c r="K28" s="102" t="str">
        <f aca="false">IF(ZE!C3="DE","Internes Projekt IS-CS",IF(ZE!C3="EN","Internal Project IS-CS","---"))</f>
        <v>Internes Projekt IS-CS</v>
      </c>
      <c r="L28" s="96" t="str">
        <f aca="false">IF(SUMIF(ZE!$H$8:$H$84,J28,ZE!$F$8:$F$84)&lt;&gt;0,SUMIF(ZE!$H$8:$H$84,J28,ZE!$F$8:$F$84)," ")</f>
        <v> </v>
      </c>
      <c r="M28" s="97" t="str">
        <f aca="false">IF(L28&lt;&gt;" ",L28/8," ")</f>
        <v> </v>
      </c>
      <c r="N28" s="98" t="str">
        <f aca="false">IF(SUMIF(ZE!$H$8:$H$84,J28,ZE!$G$8:$G$84)&lt;&gt;0,SUMIF(ZE!$H$8:$H$84,J28,ZE!$G$8:$G$84)/8," ")</f>
        <v> </v>
      </c>
      <c r="O28" s="99" t="str">
        <f aca="false">M28</f>
        <v> </v>
      </c>
    </row>
    <row r="29" customFormat="false" ht="13.2" hidden="false" customHeight="false" outlineLevel="0" collapsed="false">
      <c r="A29" s="101"/>
      <c r="B29" s="88"/>
      <c r="C29" s="89"/>
      <c r="D29" s="90" t="str">
        <f aca="false">IF(SUMIF(ZE!$H$8:$H$84,A29,ZE!$F$8:$F$84)&lt;&gt;0,SUMIF(ZE!$H$8:$H$84,A29,ZE!$F$8:$F$84)," ")</f>
        <v> </v>
      </c>
      <c r="E29" s="91" t="str">
        <f aca="false">IF(D29&lt;&gt;" ",IF(C29&lt;&gt;0,D29/C29,"---")," ")</f>
        <v> </v>
      </c>
      <c r="F29" s="92" t="str">
        <f aca="false">IF(SUMIF(ZE!$H$8:$H$84,A29,ZE!$G$8:$G$84)&lt;&gt;0,IF(C29&lt;&gt;0,SUMIF(ZE!$H$8:$H$84,A29,ZE!$G$8:$G$84)/C29,"---")," ")</f>
        <v> </v>
      </c>
      <c r="G29" s="93" t="str">
        <f aca="false">E29</f>
        <v> </v>
      </c>
      <c r="H29" s="91" t="str">
        <f aca="false">G29</f>
        <v> </v>
      </c>
      <c r="J29" s="101" t="n">
        <v>10903</v>
      </c>
      <c r="K29" s="104" t="str">
        <f aca="false">IF(ZE!C3="DE","Internes Projekt CC-Buch",IF(ZE!C3="EN","Internal Project CC-Buch","---"))</f>
        <v>Internes Projekt CC-Buch</v>
      </c>
      <c r="L29" s="96" t="str">
        <f aca="false">IF(SUMIF(ZE!$H$8:$H$84,J29,ZE!$F$8:$F$84)&lt;&gt;0,SUMIF(ZE!$H$8:$H$84,J29,ZE!$F$8:$F$84)," ")</f>
        <v> </v>
      </c>
      <c r="M29" s="97" t="str">
        <f aca="false">IF(L29&lt;&gt;" ",L29/8," ")</f>
        <v> </v>
      </c>
      <c r="N29" s="98" t="str">
        <f aca="false">IF(SUMIF(ZE!$H$8:$H$84,J29,ZE!$G$8:$G$84)&lt;&gt;0,SUMIF(ZE!$H$8:$H$84,J29,ZE!$G$8:$G$84)/8," ")</f>
        <v> </v>
      </c>
      <c r="O29" s="99" t="str">
        <f aca="false">M29</f>
        <v> </v>
      </c>
    </row>
    <row r="30" customFormat="false" ht="13.2" hidden="false" customHeight="false" outlineLevel="0" collapsed="false">
      <c r="A30" s="101"/>
      <c r="B30" s="88"/>
      <c r="C30" s="89"/>
      <c r="D30" s="90" t="str">
        <f aca="false">IF(SUMIF(ZE!$H$8:$H$84,A30,ZE!$F$8:$F$84)&lt;&gt;0,SUMIF(ZE!$H$8:$H$84,A30,ZE!$F$8:$F$84)," ")</f>
        <v> </v>
      </c>
      <c r="E30" s="91" t="str">
        <f aca="false">IF(D30&lt;&gt;" ",IF(C30&lt;&gt;0,D30/C30,"---")," ")</f>
        <v> </v>
      </c>
      <c r="F30" s="92" t="str">
        <f aca="false">IF(SUMIF(ZE!$H$8:$H$84,A30,ZE!$G$8:$G$84)&lt;&gt;0,IF(C30&lt;&gt;0,SUMIF(ZE!$H$8:$H$84,A30,ZE!$G$8:$G$84)/C30,"---")," ")</f>
        <v> </v>
      </c>
      <c r="G30" s="93" t="str">
        <f aca="false">E30</f>
        <v> </v>
      </c>
      <c r="H30" s="91" t="str">
        <f aca="false">G30</f>
        <v> </v>
      </c>
      <c r="J30" s="101" t="n">
        <v>10904</v>
      </c>
      <c r="K30" s="102" t="str">
        <f aca="false">IF(ZE!C3="DE","Konfig. int. SAP",IF(ZE!C3="EN","Configuration Internal SAP","---"))</f>
        <v>Konfig. int. SAP</v>
      </c>
      <c r="L30" s="96" t="str">
        <f aca="false">IF(SUMIF(ZE!$H$8:$H$84,J30,ZE!$F$8:$F$84)&lt;&gt;0,SUMIF(ZE!$H$8:$H$84,J30,ZE!$F$8:$F$84)," ")</f>
        <v> </v>
      </c>
      <c r="M30" s="97" t="str">
        <f aca="false">IF(L30&lt;&gt;" ",L30/8," ")</f>
        <v> </v>
      </c>
      <c r="N30" s="98" t="str">
        <f aca="false">IF(SUMIF(ZE!$H$8:$H$84,J30,ZE!$G$8:$G$84)&lt;&gt;0,SUMIF(ZE!$H$8:$H$84,J30,ZE!$G$8:$G$84)/8," ")</f>
        <v> </v>
      </c>
      <c r="O30" s="99" t="str">
        <f aca="false">M30</f>
        <v> </v>
      </c>
    </row>
    <row r="31" customFormat="false" ht="13.2" hidden="false" customHeight="false" outlineLevel="0" collapsed="false">
      <c r="A31" s="101"/>
      <c r="B31" s="88"/>
      <c r="C31" s="89"/>
      <c r="D31" s="90" t="str">
        <f aca="false">IF(SUMIF(ZE!$H$8:$H$84,A31,ZE!$F$8:$F$84)&lt;&gt;0,SUMIF(ZE!$H$8:$H$84,A31,ZE!$F$8:$F$84)," ")</f>
        <v> </v>
      </c>
      <c r="E31" s="91" t="str">
        <f aca="false">IF(D31&lt;&gt;" ",IF(C31&lt;&gt;0,D31/C31,"---")," ")</f>
        <v> </v>
      </c>
      <c r="F31" s="92" t="str">
        <f aca="false">IF(SUMIF(ZE!$H$8:$H$84,A31,ZE!$G$8:$G$84)&lt;&gt;0,IF(C31&lt;&gt;0,SUMIF(ZE!$H$8:$H$84,A31,ZE!$G$8:$G$84)/C31,"---")," ")</f>
        <v> </v>
      </c>
      <c r="G31" s="93" t="str">
        <f aca="false">E31</f>
        <v> </v>
      </c>
      <c r="H31" s="91" t="str">
        <f aca="false">G31</f>
        <v> </v>
      </c>
      <c r="J31" s="101" t="n">
        <v>10905</v>
      </c>
      <c r="K31" s="102" t="str">
        <f aca="false">IF(ZE!C3="DE","Internes Projekt CC-Plan",IF(ZE!C3="EN","Internal Project CC-Plan","---"))</f>
        <v>Internes Projekt CC-Plan</v>
      </c>
      <c r="L31" s="96" t="str">
        <f aca="false">IF(SUMIF(ZE!$H$8:$H$84,J31,ZE!$F$8:$F$84)&lt;&gt;0,SUMIF(ZE!$H$8:$H$84,J31,ZE!$F$8:$F$84)," ")</f>
        <v> </v>
      </c>
      <c r="M31" s="97" t="str">
        <f aca="false">IF(L31&lt;&gt;" ",L31/8," ")</f>
        <v> </v>
      </c>
      <c r="N31" s="98" t="str">
        <f aca="false">IF(SUMIF(ZE!$H$8:$H$84,J31,ZE!$G$8:$G$84)&lt;&gt;0,SUMIF(ZE!$H$8:$H$84,J31,ZE!$G$8:$G$84)/8," ")</f>
        <v> </v>
      </c>
      <c r="O31" s="99" t="str">
        <f aca="false">M31</f>
        <v> </v>
      </c>
    </row>
    <row r="32" customFormat="false" ht="13.2" hidden="false" customHeight="false" outlineLevel="0" collapsed="false">
      <c r="A32" s="101"/>
      <c r="B32" s="88"/>
      <c r="C32" s="89"/>
      <c r="D32" s="90" t="str">
        <f aca="false">IF(SUMIF(ZE!$H$8:$H$84,A32,ZE!$F$8:$F$84)&lt;&gt;0,SUMIF(ZE!$H$8:$H$84,A32,ZE!$F$8:$F$84)," ")</f>
        <v> </v>
      </c>
      <c r="E32" s="91" t="str">
        <f aca="false">IF(D32&lt;&gt;" ",IF(C32&lt;&gt;0,D32/C32,"---")," ")</f>
        <v> </v>
      </c>
      <c r="F32" s="92" t="str">
        <f aca="false">IF(SUMIF(ZE!$H$8:$H$84,A32,ZE!$G$8:$G$84)&lt;&gt;0,IF(C32&lt;&gt;0,SUMIF(ZE!$H$8:$H$84,A32,ZE!$G$8:$G$84)/C32,"---")," ")</f>
        <v> </v>
      </c>
      <c r="G32" s="93" t="str">
        <f aca="false">E32</f>
        <v> </v>
      </c>
      <c r="H32" s="91" t="str">
        <f aca="false">G32</f>
        <v> </v>
      </c>
      <c r="J32" s="101" t="n">
        <v>10906</v>
      </c>
      <c r="K32" s="102" t="str">
        <f aca="false">IF(ZE!C3="DE","AMV (automatisiertes Gerichtl. Mahnverfahren)",IF(ZE!C3="EN","Automatical Judicial Collection Proceeding","---"))</f>
        <v>AMV (automatisiertes Gerichtl. Mahnverfahren)</v>
      </c>
      <c r="L32" s="96" t="str">
        <f aca="false">IF(SUMIF(ZE!$H$8:$H$84,J32,ZE!$F$8:$F$84)&lt;&gt;0,SUMIF(ZE!$H$8:$H$84,J32,ZE!$F$8:$F$84)," ")</f>
        <v> </v>
      </c>
      <c r="M32" s="97" t="str">
        <f aca="false">IF(L32&lt;&gt;" ",L32/8," ")</f>
        <v> </v>
      </c>
      <c r="N32" s="98" t="str">
        <f aca="false">IF(SUMIF(ZE!$H$8:$H$84,J32,ZE!$G$8:$G$84)&lt;&gt;0,SUMIF(ZE!$H$8:$H$84,J32,ZE!$G$8:$G$84)/8," ")</f>
        <v> </v>
      </c>
      <c r="O32" s="99" t="str">
        <f aca="false">M32</f>
        <v> </v>
      </c>
    </row>
    <row r="33" customFormat="false" ht="13.2" hidden="false" customHeight="false" outlineLevel="0" collapsed="false">
      <c r="A33" s="101"/>
      <c r="B33" s="88"/>
      <c r="C33" s="89"/>
      <c r="D33" s="90" t="str">
        <f aca="false">IF(SUMIF(ZE!$H$8:$H$84,A33,ZE!$F$8:$F$84)&lt;&gt;0,SUMIF(ZE!$H$8:$H$84,A33,ZE!$F$8:$F$84)," ")</f>
        <v> </v>
      </c>
      <c r="E33" s="91" t="str">
        <f aca="false">IF(D33&lt;&gt;" ",IF(C33&lt;&gt;0,D33/C33,"---")," ")</f>
        <v> </v>
      </c>
      <c r="F33" s="92" t="str">
        <f aca="false">IF(SUMIF(ZE!$H$8:$H$84,A33,ZE!$G$8:$G$84)&lt;&gt;0,IF(C33&lt;&gt;0,SUMIF(ZE!$H$8:$H$84,A33,ZE!$G$8:$G$84)/C33,"---")," ")</f>
        <v> </v>
      </c>
      <c r="G33" s="93" t="str">
        <f aca="false">E33</f>
        <v> </v>
      </c>
      <c r="H33" s="91" t="str">
        <f aca="false">G33</f>
        <v> </v>
      </c>
      <c r="J33" s="101" t="n">
        <v>10907</v>
      </c>
      <c r="K33" s="104" t="str">
        <f aca="false">IF(ZE!C3="DE","CC Test/Internes Projekt Test",IF(ZE!C3="EN","CC Test/Internal Project Test","---"))</f>
        <v>CC Test/Internes Projekt Test</v>
      </c>
      <c r="L33" s="96" t="str">
        <f aca="false">IF(SUMIF(ZE!$H$8:$H$84,J33,ZE!$F$8:$F$84)&lt;&gt;0,SUMIF(ZE!$H$8:$H$84,J33,ZE!$F$8:$F$84)," ")</f>
        <v> </v>
      </c>
      <c r="M33" s="97" t="str">
        <f aca="false">IF(L33&lt;&gt;" ",L33/8," ")</f>
        <v> </v>
      </c>
      <c r="N33" s="98" t="str">
        <f aca="false">IF(SUMIF(ZE!$H$8:$H$84,J33,ZE!$G$8:$G$84)&lt;&gt;0,SUMIF(ZE!$H$8:$H$84,J33,ZE!$G$8:$G$84)/8," ")</f>
        <v> </v>
      </c>
      <c r="O33" s="99" t="str">
        <f aca="false">M33</f>
        <v> </v>
      </c>
    </row>
    <row r="34" customFormat="false" ht="13.2" hidden="false" customHeight="false" outlineLevel="0" collapsed="false">
      <c r="A34" s="101"/>
      <c r="B34" s="88"/>
      <c r="C34" s="89"/>
      <c r="D34" s="90" t="str">
        <f aca="false">IF(SUMIF(ZE!$H$8:$H$84,A34,ZE!$F$8:$F$84)&lt;&gt;0,SUMIF(ZE!$H$8:$H$84,A34,ZE!$F$8:$F$84)," ")</f>
        <v> </v>
      </c>
      <c r="E34" s="91" t="str">
        <f aca="false">IF(D34&lt;&gt;" ",IF(C34&lt;&gt;0,D34/C34,"---")," ")</f>
        <v> </v>
      </c>
      <c r="F34" s="92" t="str">
        <f aca="false">IF(SUMIF(ZE!$H$8:$H$84,A34,ZE!$G$8:$G$84)&lt;&gt;0,IF(C34&lt;&gt;0,SUMIF(ZE!$H$8:$H$84,A34,ZE!$G$8:$G$84)/C34,"---")," ")</f>
        <v> </v>
      </c>
      <c r="G34" s="93" t="str">
        <f aca="false">E34</f>
        <v> </v>
      </c>
      <c r="H34" s="91" t="str">
        <f aca="false">G34</f>
        <v> </v>
      </c>
      <c r="J34" s="101"/>
      <c r="K34" s="103"/>
      <c r="L34" s="96" t="str">
        <f aca="false">IF(SUMIF(ZE!$H$8:$H$84,J34,ZE!$F$8:$F$84)&lt;&gt;0,SUMIF(ZE!$H$8:$H$84,J34,ZE!$F$8:$F$84)," ")</f>
        <v> </v>
      </c>
      <c r="M34" s="97" t="str">
        <f aca="false">IF(L34&lt;&gt;" ",L34/8," ")</f>
        <v> </v>
      </c>
      <c r="N34" s="98" t="str">
        <f aca="false">IF(SUMIF(ZE!$H$8:$H$84,J34,ZE!$G$8:$G$84)&lt;&gt;0,SUMIF(ZE!$H$8:$H$84,J34,ZE!$G$8:$G$84)/8," ")</f>
        <v> </v>
      </c>
      <c r="O34" s="99" t="str">
        <f aca="false">M34</f>
        <v> </v>
      </c>
    </row>
    <row r="35" customFormat="false" ht="13.2" hidden="false" customHeight="false" outlineLevel="0" collapsed="false">
      <c r="A35" s="101"/>
      <c r="B35" s="88"/>
      <c r="C35" s="89"/>
      <c r="D35" s="90" t="str">
        <f aca="false">IF(SUMIF(ZE!$H$8:$H$84,A35,ZE!$F$8:$F$84)&lt;&gt;0,SUMIF(ZE!$H$8:$H$84,A35,ZE!$F$8:$F$84)," ")</f>
        <v> </v>
      </c>
      <c r="E35" s="91" t="str">
        <f aca="false">IF(D35&lt;&gt;" ",IF(C35&lt;&gt;0,D35/C35,"---")," ")</f>
        <v> </v>
      </c>
      <c r="F35" s="92" t="str">
        <f aca="false">IF(SUMIF(ZE!$H$8:$H$84,A35,ZE!$G$8:$G$84)&lt;&gt;0,IF(C35&lt;&gt;0,SUMIF(ZE!$H$8:$H$84,A35,ZE!$G$8:$G$84)/C35,"---")," ")</f>
        <v> </v>
      </c>
      <c r="G35" s="93" t="str">
        <f aca="false">E35</f>
        <v> </v>
      </c>
      <c r="H35" s="91" t="str">
        <f aca="false">G35</f>
        <v> </v>
      </c>
      <c r="J35" s="105" t="n">
        <v>99100</v>
      </c>
      <c r="K35" s="102" t="str">
        <f aca="false">IF(ZE!C3="DE","Urlaub",IF(ZE!C3="EN","Vacation","---"))</f>
        <v>Urlaub</v>
      </c>
      <c r="L35" s="96" t="str">
        <f aca="false">IF(SUMIF(ZE!$H$8:$H$84,J35,ZE!$F$8:$F$84)&lt;&gt;0,SUMIF(ZE!$H$8:$H$84,J35,ZE!$F$8:$F$84)," ")</f>
        <v> </v>
      </c>
      <c r="M35" s="97" t="str">
        <f aca="false">IF(L35&lt;&gt;" ",L35/8," ")</f>
        <v> </v>
      </c>
      <c r="N35" s="98" t="str">
        <f aca="false">IF(SUMIF(ZE!$H$8:$H$84,J35,ZE!$G$8:$G$84)&lt;&gt;0,SUMIF(ZE!$H$8:$H$84,J35,ZE!$G$8:$G$84)/8," ")</f>
        <v> </v>
      </c>
      <c r="O35" s="99" t="str">
        <f aca="false">M35</f>
        <v> </v>
      </c>
    </row>
    <row r="36" customFormat="false" ht="13.2" hidden="false" customHeight="false" outlineLevel="0" collapsed="false">
      <c r="A36" s="101"/>
      <c r="B36" s="88"/>
      <c r="C36" s="89"/>
      <c r="D36" s="90" t="str">
        <f aca="false">IF(SUMIF(ZE!$H$8:$H$84,A36,ZE!$F$8:$F$84)&lt;&gt;0,SUMIF(ZE!$H$8:$H$84,A36,ZE!$F$8:$F$84)," ")</f>
        <v> </v>
      </c>
      <c r="E36" s="91" t="str">
        <f aca="false">IF(D36&lt;&gt;" ",IF(C36&lt;&gt;0,D36/C36,"---")," ")</f>
        <v> </v>
      </c>
      <c r="F36" s="92" t="str">
        <f aca="false">IF(SUMIF(ZE!$H$8:$H$84,A36,ZE!$G$8:$G$84)&lt;&gt;0,IF(C36&lt;&gt;0,SUMIF(ZE!$H$8:$H$84,A36,ZE!$G$8:$G$84)/C36,"---")," ")</f>
        <v> </v>
      </c>
      <c r="G36" s="93" t="str">
        <f aca="false">E36</f>
        <v> </v>
      </c>
      <c r="H36" s="91" t="str">
        <f aca="false">G36</f>
        <v> </v>
      </c>
      <c r="J36" s="105" t="n">
        <v>99200</v>
      </c>
      <c r="K36" s="102" t="str">
        <f aca="false">IF(ZE!C3="DE","Krankheit",IF(ZE!C3="EN","Sickness","---"))</f>
        <v>Krankheit</v>
      </c>
      <c r="L36" s="96" t="str">
        <f aca="false">IF(SUMIF(ZE!$H$8:$H$84,J36,ZE!$F$8:$F$84)&lt;&gt;0,SUMIF(ZE!$H$8:$H$84,J36,ZE!$F$8:$F$84)," ")</f>
        <v> </v>
      </c>
      <c r="M36" s="97" t="str">
        <f aca="false">IF(L36&lt;&gt;" ",L36/8," ")</f>
        <v> </v>
      </c>
      <c r="N36" s="98" t="str">
        <f aca="false">IF(SUMIF(ZE!$H$8:$H$84,J36,ZE!$G$8:$G$84)&lt;&gt;0,SUMIF(ZE!$H$8:$H$84,J36,ZE!$G$8:$G$84)/8," ")</f>
        <v> </v>
      </c>
      <c r="O36" s="99" t="str">
        <f aca="false">M36</f>
        <v> </v>
      </c>
    </row>
    <row r="37" customFormat="false" ht="13.2" hidden="false" customHeight="false" outlineLevel="0" collapsed="false">
      <c r="A37" s="101"/>
      <c r="B37" s="88"/>
      <c r="C37" s="89"/>
      <c r="D37" s="90" t="str">
        <f aca="false">IF(SUMIF(ZE!$H$8:$H$84,A37,ZE!$F$8:$F$84)&lt;&gt;0,SUMIF(ZE!$H$8:$H$84,A37,ZE!$F$8:$F$84)," ")</f>
        <v> </v>
      </c>
      <c r="E37" s="91" t="str">
        <f aca="false">IF(D37&lt;&gt;" ",IF(C37&lt;&gt;0,D37/C37,"---")," ")</f>
        <v> </v>
      </c>
      <c r="F37" s="92" t="str">
        <f aca="false">IF(SUMIF(ZE!$H$8:$H$84,A37,ZE!$G$8:$G$84)&lt;&gt;0,IF(C37&lt;&gt;0,SUMIF(ZE!$H$8:$H$84,A37,ZE!$G$8:$G$84)/C37,"---")," ")</f>
        <v> </v>
      </c>
      <c r="G37" s="93" t="str">
        <f aca="false">E37</f>
        <v> </v>
      </c>
      <c r="H37" s="91" t="str">
        <f aca="false">G37</f>
        <v> </v>
      </c>
      <c r="J37" s="101" t="n">
        <v>8100</v>
      </c>
      <c r="K37" s="102" t="s">
        <v>6</v>
      </c>
      <c r="L37" s="96" t="str">
        <f aca="false">IF(SUMIF(ZE!$H$8:$H$84,J37,ZE!$F$8:$F$84)&lt;&gt;0,SUMIF(ZE!$H$8:$H$84,J37,ZE!$F$8:$F$84)," ")</f>
        <v> </v>
      </c>
      <c r="M37" s="97" t="str">
        <f aca="false">IF(L37&lt;&gt;" ",L37/8," ")</f>
        <v> </v>
      </c>
      <c r="N37" s="98" t="str">
        <f aca="false">IF(SUMIF(ZE!$H$8:$H$84,J37,ZE!$G$8:$G$84)&lt;&gt;0,SUMIF(ZE!$H$8:$H$84,J37,ZE!$G$8:$G$84)/8," ")</f>
        <v> </v>
      </c>
      <c r="O37" s="99" t="str">
        <f aca="false">M37</f>
        <v> </v>
      </c>
    </row>
    <row r="38" customFormat="false" ht="13.2" hidden="false" customHeight="false" outlineLevel="0" collapsed="false">
      <c r="A38" s="101"/>
      <c r="B38" s="88"/>
      <c r="C38" s="89"/>
      <c r="D38" s="90" t="str">
        <f aca="false">IF(SUMIF(ZE!$H$8:$H$84,A38,ZE!$F$8:$F$84)&lt;&gt;0,SUMIF(ZE!$H$8:$H$84,A38,ZE!$F$8:$F$84)," ")</f>
        <v> </v>
      </c>
      <c r="E38" s="91" t="str">
        <f aca="false">IF(D38&lt;&gt;" ",IF(C38&lt;&gt;0,D38/C38,"---")," ")</f>
        <v> </v>
      </c>
      <c r="F38" s="92" t="str">
        <f aca="false">IF(SUMIF(ZE!$H$8:$H$84,A38,ZE!$G$8:$G$84)&lt;&gt;0,IF(C38&lt;&gt;0,SUMIF(ZE!$H$8:$H$84,A38,ZE!$G$8:$G$84)/C38,"---")," ")</f>
        <v> </v>
      </c>
      <c r="G38" s="93" t="str">
        <f aca="false">E38</f>
        <v> </v>
      </c>
      <c r="H38" s="91" t="str">
        <f aca="false">G38</f>
        <v> </v>
      </c>
      <c r="J38" s="94" t="n">
        <v>2523</v>
      </c>
      <c r="K38" s="103" t="s">
        <v>7</v>
      </c>
      <c r="L38" s="96" t="str">
        <f aca="false">IF(SUMIF(ZE!$H$8:$H$84,J38,ZE!$F$8:$F$84)&lt;&gt;0,SUMIF(ZE!$H$8:$H$84,J38,ZE!$F$8:$F$84)," ")</f>
        <v> </v>
      </c>
      <c r="M38" s="97" t="str">
        <f aca="false">IF(L38&lt;&gt;" ",L38/8," ")</f>
        <v> </v>
      </c>
      <c r="N38" s="98" t="str">
        <f aca="false">IF(SUMIF(ZE!$H$8:$H$84,J38,ZE!$G$8:$G$84)&lt;&gt;0,SUMIF(ZE!$H$8:$H$84,J38,ZE!$G$8:$G$84)/8," ")</f>
        <v> </v>
      </c>
      <c r="O38" s="99" t="str">
        <f aca="false">M38</f>
        <v> </v>
      </c>
    </row>
    <row r="39" customFormat="false" ht="13.2" hidden="false" customHeight="false" outlineLevel="0" collapsed="false">
      <c r="A39" s="101"/>
      <c r="B39" s="88"/>
      <c r="C39" s="89"/>
      <c r="D39" s="90" t="str">
        <f aca="false">IF(SUMIF(ZE!$H$8:$H$84,A39,ZE!$F$8:$F$84)&lt;&gt;0,SUMIF(ZE!$H$8:$H$84,A39,ZE!$F$8:$F$84)," ")</f>
        <v> </v>
      </c>
      <c r="E39" s="91" t="str">
        <f aca="false">IF(D39&lt;&gt;" ",IF(C39&lt;&gt;0,D39/C39,"---")," ")</f>
        <v> </v>
      </c>
      <c r="F39" s="92" t="str">
        <f aca="false">IF(SUMIF(ZE!$H$8:$H$84,A39,ZE!$G$8:$G$84)&lt;&gt;0,IF(C39&lt;&gt;0,SUMIF(ZE!$H$8:$H$84,A39,ZE!$G$8:$G$84)/C39,"---")," ")</f>
        <v> </v>
      </c>
      <c r="G39" s="93" t="str">
        <f aca="false">E39</f>
        <v> </v>
      </c>
      <c r="H39" s="91" t="str">
        <f aca="false">G39</f>
        <v> </v>
      </c>
      <c r="J39" s="46" t="n">
        <v>190028</v>
      </c>
      <c r="K39" s="103" t="s">
        <v>8</v>
      </c>
      <c r="L39" s="96" t="str">
        <f aca="false">IF(SUMIF(ZE!$H$8:$H$84,J39,ZE!$F$8:$F$84)&lt;&gt;0,SUMIF(ZE!$H$8:$H$84,J39,ZE!$F$8:$F$84)," ")</f>
        <v> </v>
      </c>
      <c r="M39" s="97" t="str">
        <f aca="false">IF(L39&lt;&gt;" ",L39/8," ")</f>
        <v> </v>
      </c>
      <c r="N39" s="98" t="str">
        <f aca="false">IF(SUMIF(ZE!$H$8:$H$84,J39,ZE!$G$8:$G$84)&lt;&gt;0,SUMIF(ZE!$H$8:$H$84,J39,ZE!$G$8:$G$84)/8," ")</f>
        <v> </v>
      </c>
      <c r="O39" s="99" t="str">
        <f aca="false">M39</f>
        <v> </v>
      </c>
    </row>
    <row r="40" customFormat="false" ht="13.2" hidden="false" customHeight="false" outlineLevel="0" collapsed="false">
      <c r="A40" s="101"/>
      <c r="B40" s="88"/>
      <c r="C40" s="89"/>
      <c r="D40" s="90" t="str">
        <f aca="false">IF(SUMIF(ZE!$H$8:$H$84,A40,ZE!$F$8:$F$84)&lt;&gt;0,SUMIF(ZE!$H$8:$H$84,A40,ZE!$F$8:$F$84)," ")</f>
        <v> </v>
      </c>
      <c r="E40" s="91" t="str">
        <f aca="false">IF(D40&lt;&gt;" ",IF(C40&lt;&gt;0,D40/C40,"---")," ")</f>
        <v> </v>
      </c>
      <c r="F40" s="92" t="str">
        <f aca="false">IF(SUMIF(ZE!$H$8:$H$84,A40,ZE!$G$8:$G$84)&lt;&gt;0,IF(C40&lt;&gt;0,SUMIF(ZE!$H$8:$H$84,A40,ZE!$G$8:$G$84)/C40,"---")," ")</f>
        <v> </v>
      </c>
      <c r="G40" s="93" t="str">
        <f aca="false">E40</f>
        <v> </v>
      </c>
      <c r="H40" s="91" t="str">
        <f aca="false">G40</f>
        <v> </v>
      </c>
      <c r="J40" s="101"/>
      <c r="K40" s="103"/>
      <c r="L40" s="96" t="str">
        <f aca="false">IF(SUMIF(ZE!$H$8:$H$84,J40,ZE!$F$8:$F$84)&lt;&gt;0,SUMIF(ZE!$H$8:$H$84,J40,ZE!$F$8:$F$84)," ")</f>
        <v> </v>
      </c>
      <c r="M40" s="97" t="str">
        <f aca="false">IF(L40&lt;&gt;" ",L40/8," ")</f>
        <v> </v>
      </c>
      <c r="N40" s="98" t="str">
        <f aca="false">IF(SUMIF(ZE!$H$8:$H$84,J40,ZE!$G$8:$G$84)&lt;&gt;0,SUMIF(ZE!$H$8:$H$84,J40,ZE!$G$8:$G$84)/8," ")</f>
        <v> </v>
      </c>
      <c r="O40" s="99" t="str">
        <f aca="false">M40</f>
        <v> </v>
      </c>
    </row>
    <row r="41" customFormat="false" ht="13.2" hidden="false" customHeight="false" outlineLevel="0" collapsed="false">
      <c r="A41" s="101"/>
      <c r="B41" s="88"/>
      <c r="C41" s="89"/>
      <c r="D41" s="90" t="str">
        <f aca="false">IF(SUMIF(ZE!$H$8:$H$84,A41,ZE!$F$8:$F$84)&lt;&gt;0,SUMIF(ZE!$H$8:$H$84,A41,ZE!$F$8:$F$84)," ")</f>
        <v> </v>
      </c>
      <c r="E41" s="91" t="str">
        <f aca="false">IF(D41&lt;&gt;" ",IF(C41&lt;&gt;0,D41/C41,"---")," ")</f>
        <v> </v>
      </c>
      <c r="F41" s="92" t="str">
        <f aca="false">IF(SUMIF(ZE!$H$8:$H$84,A41,ZE!$G$8:$G$84)&lt;&gt;0,IF(C41&lt;&gt;0,SUMIF(ZE!$H$8:$H$84,A41,ZE!$G$8:$G$84)/C41,"---")," ")</f>
        <v> </v>
      </c>
      <c r="G41" s="93" t="str">
        <f aca="false">E41</f>
        <v> </v>
      </c>
      <c r="H41" s="91" t="str">
        <f aca="false">G41</f>
        <v> </v>
      </c>
      <c r="J41" s="101" t="n">
        <v>672001</v>
      </c>
      <c r="K41" s="103" t="s">
        <v>9</v>
      </c>
      <c r="L41" s="96" t="n">
        <f aca="false">IF(SUMIF(ZE!$H$8:$H$84,J41,ZE!$F$8:$F$84)&lt;&gt;0,SUMIF(ZE!$H$8:$H$84,J41,ZE!$F$8:$F$84)," ")</f>
        <v>8.5</v>
      </c>
      <c r="M41" s="97" t="n">
        <f aca="false">IF(L41&lt;&gt;" ",L41/8," ")</f>
        <v>1.0625</v>
      </c>
      <c r="N41" s="98" t="str">
        <f aca="false">IF(SUMIF(ZE!$H$8:$H$84,J41,ZE!$G$8:$G$84)&lt;&gt;0,SUMIF(ZE!$H$8:$H$84,J41,ZE!$G$8:$G$84)/8," ")</f>
        <v> </v>
      </c>
      <c r="O41" s="99" t="n">
        <f aca="false">M41</f>
        <v>1.0625</v>
      </c>
    </row>
    <row r="42" customFormat="false" ht="13.2" hidden="false" customHeight="false" outlineLevel="0" collapsed="false">
      <c r="A42" s="101"/>
      <c r="B42" s="88"/>
      <c r="C42" s="89"/>
      <c r="D42" s="90" t="str">
        <f aca="false">IF(SUMIF(ZE!$H$8:$H$84,A42,ZE!$F$8:$F$84)&lt;&gt;0,SUMIF(ZE!$H$8:$H$84,A42,ZE!$F$8:$F$84)," ")</f>
        <v> </v>
      </c>
      <c r="E42" s="91" t="str">
        <f aca="false">IF(D42&lt;&gt;" ",IF(C42&lt;&gt;0,D42/C42,"---")," ")</f>
        <v> </v>
      </c>
      <c r="F42" s="92" t="str">
        <f aca="false">IF(SUMIF(ZE!$H$8:$H$84,A42,ZE!$G$8:$G$84)&lt;&gt;0,IF(C42&lt;&gt;0,SUMIF(ZE!$H$8:$H$84,A42,ZE!$G$8:$G$84)/C42,"---")," ")</f>
        <v> </v>
      </c>
      <c r="G42" s="93" t="str">
        <f aca="false">E42</f>
        <v> </v>
      </c>
      <c r="H42" s="91" t="str">
        <f aca="false">G42</f>
        <v> </v>
      </c>
      <c r="J42" s="101"/>
      <c r="K42" s="103"/>
      <c r="L42" s="96" t="str">
        <f aca="false">IF(SUMIF(ZE!$H$8:$H$84,J42,ZE!$F$8:$F$84)&lt;&gt;0,SUMIF(ZE!$H$8:$H$84,J42,ZE!$F$8:$F$84)," ")</f>
        <v> </v>
      </c>
      <c r="M42" s="97" t="str">
        <f aca="false">IF(L42&lt;&gt;" ",L42/8," ")</f>
        <v> </v>
      </c>
      <c r="N42" s="98" t="str">
        <f aca="false">IF(SUMIF(ZE!$H$8:$H$84,J42,ZE!$G$8:$G$84)&lt;&gt;0,SUMIF(ZE!$H$8:$H$84,J42,ZE!$G$8:$G$84)/8," ")</f>
        <v> </v>
      </c>
      <c r="O42" s="99" t="str">
        <f aca="false">M42</f>
        <v> </v>
      </c>
    </row>
    <row r="43" customFormat="false" ht="13.2" hidden="false" customHeight="false" outlineLevel="0" collapsed="false">
      <c r="A43" s="101"/>
      <c r="B43" s="88"/>
      <c r="C43" s="89"/>
      <c r="D43" s="90" t="str">
        <f aca="false">IF(SUMIF(ZE!$H$8:$H$84,A43,ZE!$F$8:$F$84)&lt;&gt;0,SUMIF(ZE!$H$8:$H$84,A43,ZE!$F$8:$F$84)," ")</f>
        <v> </v>
      </c>
      <c r="E43" s="91" t="str">
        <f aca="false">IF(D43&lt;&gt;" ",IF(C43&lt;&gt;0,D43/C43,"---")," ")</f>
        <v> </v>
      </c>
      <c r="F43" s="92" t="str">
        <f aca="false">IF(SUMIF(ZE!$H$8:$H$84,A43,ZE!$G$8:$G$84)&lt;&gt;0,IF(C43&lt;&gt;0,SUMIF(ZE!$H$8:$H$84,A43,ZE!$G$8:$G$84)/C43,"---")," ")</f>
        <v> </v>
      </c>
      <c r="G43" s="93" t="str">
        <f aca="false">E43</f>
        <v> </v>
      </c>
      <c r="H43" s="91" t="str">
        <f aca="false">G43</f>
        <v> </v>
      </c>
      <c r="J43" s="101"/>
      <c r="K43" s="103"/>
      <c r="L43" s="96" t="str">
        <f aca="false">IF(SUMIF(ZE!$H$8:$H$84,J43,ZE!$F$8:$F$84)&lt;&gt;0,SUMIF(ZE!$H$8:$H$84,J43,ZE!$F$8:$F$84)," ")</f>
        <v> </v>
      </c>
      <c r="M43" s="97" t="str">
        <f aca="false">IF(L43&lt;&gt;" ",L43/8," ")</f>
        <v> </v>
      </c>
      <c r="N43" s="98" t="str">
        <f aca="false">IF(SUMIF(ZE!$H$8:$H$84,J43,ZE!$G$8:$G$84)&lt;&gt;0,SUMIF(ZE!$H$8:$H$84,J43,ZE!$G$8:$G$84)/8," ")</f>
        <v> </v>
      </c>
      <c r="O43" s="99" t="str">
        <f aca="false">M43</f>
        <v> </v>
      </c>
    </row>
    <row r="44" customFormat="false" ht="13.2" hidden="false" customHeight="false" outlineLevel="0" collapsed="false">
      <c r="A44" s="101"/>
      <c r="B44" s="88"/>
      <c r="C44" s="89"/>
      <c r="D44" s="90" t="str">
        <f aca="false">IF(SUMIF(ZE!$H$8:$H$84,A44,ZE!$F$8:$F$84)&lt;&gt;0,SUMIF(ZE!$H$8:$H$84,A44,ZE!$F$8:$F$84)," ")</f>
        <v> </v>
      </c>
      <c r="E44" s="91" t="str">
        <f aca="false">IF(D44&lt;&gt;" ",IF(C44&lt;&gt;0,D44/C44,"---")," ")</f>
        <v> </v>
      </c>
      <c r="F44" s="92" t="str">
        <f aca="false">IF(SUMIF(ZE!$H$8:$H$84,A44,ZE!$G$8:$G$84)&lt;&gt;0,IF(C44&lt;&gt;0,SUMIF(ZE!$H$8:$H$84,A44,ZE!$G$8:$G$84)/C44,"---")," ")</f>
        <v> </v>
      </c>
      <c r="G44" s="93" t="str">
        <f aca="false">E44</f>
        <v> </v>
      </c>
      <c r="H44" s="91" t="str">
        <f aca="false">G44</f>
        <v> </v>
      </c>
      <c r="J44" s="101"/>
      <c r="K44" s="103"/>
      <c r="L44" s="96" t="str">
        <f aca="false">IF(SUMIF(ZE!$H$8:$H$84,J44,ZE!$F$8:$F$84)&lt;&gt;0,SUMIF(ZE!$H$8:$H$84,J44,ZE!$F$8:$F$84)," ")</f>
        <v> </v>
      </c>
      <c r="M44" s="97" t="str">
        <f aca="false">IF(L44&lt;&gt;" ",L44/8," ")</f>
        <v> </v>
      </c>
      <c r="N44" s="98" t="str">
        <f aca="false">IF(SUMIF(ZE!$H$8:$H$84,J44,ZE!$G$8:$G$84)&lt;&gt;0,SUMIF(ZE!$H$8:$H$84,J44,ZE!$G$8:$G$84)/8," ")</f>
        <v> </v>
      </c>
      <c r="O44" s="99" t="str">
        <f aca="false">M44</f>
        <v> </v>
      </c>
    </row>
    <row r="45" customFormat="false" ht="13.2" hidden="false" customHeight="false" outlineLevel="0" collapsed="false">
      <c r="A45" s="101"/>
      <c r="B45" s="88"/>
      <c r="C45" s="89"/>
      <c r="D45" s="90" t="str">
        <f aca="false">IF(SUMIF(ZE!$H$8:$H$84,A45,ZE!$F$8:$F$84)&lt;&gt;0,SUMIF(ZE!$H$8:$H$84,A45,ZE!$F$8:$F$84)," ")</f>
        <v> </v>
      </c>
      <c r="E45" s="91" t="str">
        <f aca="false">IF(D45&lt;&gt;" ",IF(C45&lt;&gt;0,D45/C45,"---")," ")</f>
        <v> </v>
      </c>
      <c r="F45" s="92" t="str">
        <f aca="false">IF(SUMIF(ZE!$H$8:$H$84,A45,ZE!$G$8:$G$84)&lt;&gt;0,IF(C45&lt;&gt;0,SUMIF(ZE!$H$8:$H$84,A45,ZE!$G$8:$G$84)/C45,"---")," ")</f>
        <v> </v>
      </c>
      <c r="G45" s="93" t="str">
        <f aca="false">E45</f>
        <v> </v>
      </c>
      <c r="H45" s="91" t="str">
        <f aca="false">G45</f>
        <v> </v>
      </c>
      <c r="J45" s="101"/>
      <c r="K45" s="103"/>
      <c r="L45" s="96" t="str">
        <f aca="false">IF(SUMIF(ZE!$H$8:$H$84,J45,ZE!$F$8:$F$84)&lt;&gt;0,SUMIF(ZE!$H$8:$H$84,J45,ZE!$F$8:$F$84)," ")</f>
        <v> </v>
      </c>
      <c r="M45" s="97" t="str">
        <f aca="false">IF(L45&lt;&gt;" ",L45/8," ")</f>
        <v> </v>
      </c>
      <c r="N45" s="98" t="str">
        <f aca="false">IF(SUMIF(ZE!$H$8:$H$84,J45,ZE!$G$8:$G$84)&lt;&gt;0,SUMIF(ZE!$H$8:$H$84,J45,ZE!$G$8:$G$84)/8," ")</f>
        <v> </v>
      </c>
      <c r="O45" s="99" t="str">
        <f aca="false">M45</f>
        <v> </v>
      </c>
    </row>
    <row r="46" customFormat="false" ht="13.2" hidden="false" customHeight="false" outlineLevel="0" collapsed="false">
      <c r="A46" s="101"/>
      <c r="B46" s="88"/>
      <c r="C46" s="89"/>
      <c r="D46" s="90" t="str">
        <f aca="false">IF(SUMIF(ZE!$H$8:$H$84,A46,ZE!$F$8:$F$84)&lt;&gt;0,SUMIF(ZE!$H$8:$H$84,A46,ZE!$F$8:$F$84)," ")</f>
        <v> </v>
      </c>
      <c r="E46" s="91" t="str">
        <f aca="false">IF(D46&lt;&gt;" ",IF(C46&lt;&gt;0,D46/C46,"---")," ")</f>
        <v> </v>
      </c>
      <c r="F46" s="92" t="str">
        <f aca="false">IF(SUMIF(ZE!$H$8:$H$84,A46,ZE!$G$8:$G$84)&lt;&gt;0,IF(C46&lt;&gt;0,SUMIF(ZE!$H$8:$H$84,A46,ZE!$G$8:$G$84)/C46,"---")," ")</f>
        <v> </v>
      </c>
      <c r="G46" s="93" t="str">
        <f aca="false">E46</f>
        <v> </v>
      </c>
      <c r="H46" s="91" t="str">
        <f aca="false">G46</f>
        <v> </v>
      </c>
      <c r="J46" s="101"/>
      <c r="K46" s="103"/>
      <c r="L46" s="96" t="str">
        <f aca="false">IF(SUMIF(ZE!$H$8:$H$84,J46,ZE!$F$8:$F$84)&lt;&gt;0,SUMIF(ZE!$H$8:$H$84,J46,ZE!$F$8:$F$84)," ")</f>
        <v> </v>
      </c>
      <c r="M46" s="97" t="str">
        <f aca="false">IF(L46&lt;&gt;" ",L46/8," ")</f>
        <v> </v>
      </c>
      <c r="N46" s="98" t="str">
        <f aca="false">IF(SUMIF(ZE!$H$8:$H$84,J46,ZE!$G$8:$G$84)&lt;&gt;0,SUMIF(ZE!$H$8:$H$84,J46,ZE!$G$8:$G$84)/8," ")</f>
        <v> </v>
      </c>
      <c r="O46" s="99" t="str">
        <f aca="false">M46</f>
        <v> </v>
      </c>
    </row>
    <row r="47" customFormat="false" ht="13.2" hidden="false" customHeight="false" outlineLevel="0" collapsed="false">
      <c r="A47" s="101"/>
      <c r="B47" s="88"/>
      <c r="C47" s="89"/>
      <c r="D47" s="90" t="str">
        <f aca="false">IF(SUMIF(ZE!$H$8:$H$84,A47,ZE!$F$8:$F$84)&lt;&gt;0,SUMIF(ZE!$H$8:$H$84,A47,ZE!$F$8:$F$84)," ")</f>
        <v> </v>
      </c>
      <c r="E47" s="91" t="str">
        <f aca="false">IF(D47&lt;&gt;" ",IF(C47&lt;&gt;0,D47/C47,"---")," ")</f>
        <v> </v>
      </c>
      <c r="F47" s="92" t="str">
        <f aca="false">IF(SUMIF(ZE!$H$8:$H$84,A47,ZE!$G$8:$G$84)&lt;&gt;0,IF(C47&lt;&gt;0,SUMIF(ZE!$H$8:$H$84,A47,ZE!$G$8:$G$84)/C47,"---")," ")</f>
        <v> </v>
      </c>
      <c r="G47" s="93" t="str">
        <f aca="false">E47</f>
        <v> </v>
      </c>
      <c r="H47" s="91" t="str">
        <f aca="false">G47</f>
        <v> </v>
      </c>
      <c r="J47" s="106" t="str">
        <f aca="false">IF(ZE!C3="DE","Summe interne Kostenstellen",IF(ZE!C3="EN","Total amount for internal cost centres","---"))</f>
        <v>Summe interne Kostenstellen</v>
      </c>
      <c r="K47" s="107"/>
      <c r="L47" s="108" t="n">
        <f aca="false">SUM(L8:L46)</f>
        <v>8.5</v>
      </c>
      <c r="M47" s="109" t="n">
        <f aca="false">SUM(M8:M46)</f>
        <v>1.0625</v>
      </c>
      <c r="N47" s="110" t="n">
        <f aca="false">SUM(N8:N46)</f>
        <v>0</v>
      </c>
      <c r="O47" s="110" t="n">
        <f aca="false">SUM(O8:O46)</f>
        <v>1.0625</v>
      </c>
    </row>
    <row r="48" customFormat="false" ht="13.2" hidden="false" customHeight="false" outlineLevel="0" collapsed="false">
      <c r="A48" s="101"/>
      <c r="B48" s="88"/>
      <c r="C48" s="89"/>
      <c r="D48" s="90" t="str">
        <f aca="false">IF(SUMIF(ZE!$H$8:$H$84,A48,ZE!$F$8:$F$84)&lt;&gt;0,SUMIF(ZE!$H$8:$H$84,A48,ZE!$F$8:$F$84)," ")</f>
        <v> </v>
      </c>
      <c r="E48" s="91" t="str">
        <f aca="false">IF(D48&lt;&gt;" ",IF(C48&lt;&gt;0,D48/C48,"---")," ")</f>
        <v> </v>
      </c>
      <c r="F48" s="92" t="str">
        <f aca="false">IF(SUMIF(ZE!$H$8:$H$84,A48,ZE!$G$8:$G$84)&lt;&gt;0,IF(C48&lt;&gt;0,SUMIF(ZE!$H$8:$H$84,A48,ZE!$G$8:$G$84)/C48,"---")," ")</f>
        <v> </v>
      </c>
      <c r="G48" s="93" t="str">
        <f aca="false">E48</f>
        <v> </v>
      </c>
      <c r="H48" s="91" t="str">
        <f aca="false">G48</f>
        <v> </v>
      </c>
      <c r="J48" s="111"/>
      <c r="K48" s="112"/>
      <c r="L48" s="111"/>
      <c r="M48" s="111"/>
      <c r="N48" s="111"/>
      <c r="O48" s="111"/>
    </row>
    <row r="49" customFormat="false" ht="13.2" hidden="false" customHeight="false" outlineLevel="0" collapsed="false">
      <c r="A49" s="101"/>
      <c r="B49" s="88"/>
      <c r="C49" s="89"/>
      <c r="D49" s="90" t="str">
        <f aca="false">IF(SUMIF(ZE!$H$8:$H$84,A49,ZE!$F$8:$F$84)&lt;&gt;0,SUMIF(ZE!$H$8:$H$84,A49,ZE!$F$8:$F$84)," ")</f>
        <v> </v>
      </c>
      <c r="E49" s="91" t="str">
        <f aca="false">IF(D49&lt;&gt;" ",IF(C49&lt;&gt;0,D49/C49,"---")," ")</f>
        <v> </v>
      </c>
      <c r="F49" s="92" t="str">
        <f aca="false">IF(SUMIF(ZE!$H$8:$H$84,A49,ZE!$G$8:$G$84)&lt;&gt;0,IF(C49&lt;&gt;0,SUMIF(ZE!$H$8:$H$84,A49,ZE!$G$8:$G$84)/C49,"---")," ")</f>
        <v> </v>
      </c>
      <c r="G49" s="93" t="str">
        <f aca="false">E49</f>
        <v> </v>
      </c>
      <c r="H49" s="91" t="str">
        <f aca="false">G49</f>
        <v> </v>
      </c>
      <c r="J49" s="111"/>
      <c r="K49" s="112"/>
      <c r="L49" s="111"/>
      <c r="M49" s="111"/>
      <c r="N49" s="111"/>
      <c r="O49" s="111"/>
    </row>
    <row r="50" customFormat="false" ht="13.2" hidden="false" customHeight="false" outlineLevel="0" collapsed="false">
      <c r="A50" s="101"/>
      <c r="B50" s="88"/>
      <c r="C50" s="89"/>
      <c r="D50" s="90" t="str">
        <f aca="false">IF(SUMIF(ZE!$H$8:$H$84,A50,ZE!$F$8:$F$84)&lt;&gt;0,SUMIF(ZE!$H$8:$H$84,A50,ZE!$F$8:$F$84)," ")</f>
        <v> </v>
      </c>
      <c r="E50" s="91" t="str">
        <f aca="false">IF(D50&lt;&gt;" ",IF(C50&lt;&gt;0,D50/C50,"---")," ")</f>
        <v> </v>
      </c>
      <c r="F50" s="92" t="str">
        <f aca="false">IF(SUMIF(ZE!$H$8:$H$84,A50,ZE!$G$8:$G$84)&lt;&gt;0,IF(C50&lt;&gt;0,SUMIF(ZE!$H$8:$H$84,A50,ZE!$G$8:$G$84)/C50,"---")," ")</f>
        <v> </v>
      </c>
      <c r="G50" s="93" t="str">
        <f aca="false">E50</f>
        <v> </v>
      </c>
      <c r="H50" s="91" t="str">
        <f aca="false">G50</f>
        <v> </v>
      </c>
      <c r="J50" s="17"/>
      <c r="K50" s="20"/>
      <c r="L50" s="23"/>
      <c r="M50" s="38"/>
      <c r="N50" s="38"/>
      <c r="O50" s="75"/>
    </row>
    <row r="51" customFormat="false" ht="13.2" hidden="false" customHeight="false" outlineLevel="0" collapsed="false">
      <c r="A51" s="101"/>
      <c r="B51" s="88"/>
      <c r="C51" s="89"/>
      <c r="D51" s="90" t="str">
        <f aca="false">IF(SUMIF(ZE!$H$8:$H$84,A51,ZE!$F$8:$F$84)&lt;&gt;0,SUMIF(ZE!$H$8:$H$84,A51,ZE!$F$8:$F$84)," ")</f>
        <v> </v>
      </c>
      <c r="E51" s="91" t="str">
        <f aca="false">IF(D51&lt;&gt;" ",IF(C51&lt;&gt;0,D51/C51,"---")," ")</f>
        <v> </v>
      </c>
      <c r="F51" s="92" t="str">
        <f aca="false">IF(SUMIF(ZE!$H$8:$H$84,A51,ZE!$G$8:$G$84)&lt;&gt;0,IF(C51&lt;&gt;0,SUMIF(ZE!$H$8:$H$84,A51,ZE!$G$8:$G$84)/C51,"---")," ")</f>
        <v> </v>
      </c>
      <c r="G51" s="93" t="str">
        <f aca="false">E51</f>
        <v> </v>
      </c>
      <c r="H51" s="91" t="str">
        <f aca="false">G51</f>
        <v> </v>
      </c>
      <c r="J51" s="79" t="str">
        <f aca="false">IF(ZE!C3="DE","Gesamtsummen",IF(ZE!C3="EN","Total amounts","---"))</f>
        <v>Gesamtsummen</v>
      </c>
      <c r="K51" s="79"/>
      <c r="L51" s="26" t="str">
        <f aca="false">IF(ZE!C3="DE","Arbeits-",IF(ZE!C3="EN","Working","---"))</f>
        <v>Arbeits-</v>
      </c>
      <c r="M51" s="28" t="str">
        <f aca="false">IF(ZE!C3="DE","Faktura-",IF(ZE!C3="EN","Days","---"))</f>
        <v>Faktura-</v>
      </c>
      <c r="N51" s="28" t="str">
        <f aca="false">IF(ZE!C3="DE","Reise-",IF(ZE!C3="EN","Days","---"))</f>
        <v>Reise-</v>
      </c>
      <c r="O51" s="34" t="str">
        <f aca="false">IF(ZE!C3="DE","AZ-Kto-",IF(ZE!C3="EN","Total","---"))</f>
        <v>AZ-Kto-</v>
      </c>
    </row>
    <row r="52" customFormat="false" ht="13.2" hidden="false" customHeight="false" outlineLevel="0" collapsed="false">
      <c r="A52" s="101"/>
      <c r="B52" s="88"/>
      <c r="C52" s="89"/>
      <c r="D52" s="90" t="str">
        <f aca="false">IF(SUMIF(ZE!$H$8:$H$84,A52,ZE!$F$8:$F$84)&lt;&gt;0,SUMIF(ZE!$H$8:$H$84,A52,ZE!$F$8:$F$84)," ")</f>
        <v> </v>
      </c>
      <c r="E52" s="91" t="str">
        <f aca="false">IF(D52&lt;&gt;" ",IF(C52&lt;&gt;0,D52/C52,"---")," ")</f>
        <v> </v>
      </c>
      <c r="F52" s="92" t="str">
        <f aca="false">IF(SUMIF(ZE!$H$8:$H$84,A52,ZE!$G$8:$G$84)&lt;&gt;0,IF(C52&lt;&gt;0,SUMIF(ZE!$H$8:$H$84,A52,ZE!$G$8:$G$84)/C52,"---")," ")</f>
        <v> </v>
      </c>
      <c r="G52" s="93" t="str">
        <f aca="false">E52</f>
        <v> </v>
      </c>
      <c r="H52" s="91" t="str">
        <f aca="false">G52</f>
        <v> </v>
      </c>
      <c r="J52" s="113" t="str">
        <f aca="false">IF(ZE!C3="DE","Bezeichnung",IF(ZE!C3="EN","Description","---"))</f>
        <v>Bezeichnung</v>
      </c>
      <c r="K52" s="41"/>
      <c r="L52" s="26" t="str">
        <f aca="false">IF(ZE!C3="DE","tage",IF(ZE!C3="EN","Days","---"))</f>
        <v>tage</v>
      </c>
      <c r="M52" s="28" t="str">
        <f aca="false">IF(ZE!C3="DE","tage",IF(ZE!C3="EN","Invoiced","---"))</f>
        <v>tage</v>
      </c>
      <c r="N52" s="28" t="str">
        <f aca="false">IF(ZE!C3="DE","tage",IF(ZE!C3="EN","Travelled","---"))</f>
        <v>tage</v>
      </c>
      <c r="O52" s="34" t="str">
        <f aca="false">IF(ZE!C3="DE","tage",IF(ZE!C3="EN","Working Days","---"))</f>
        <v>tage</v>
      </c>
    </row>
    <row r="53" customFormat="false" ht="13.2" hidden="false" customHeight="false" outlineLevel="0" collapsed="false">
      <c r="A53" s="101"/>
      <c r="B53" s="88"/>
      <c r="C53" s="89"/>
      <c r="D53" s="90" t="str">
        <f aca="false">IF(SUMIF(ZE!$H$8:$H$84,A53,ZE!$F$8:$F$84)&lt;&gt;0,SUMIF(ZE!$H$8:$H$84,A53,ZE!$F$8:$F$84)," ")</f>
        <v> </v>
      </c>
      <c r="E53" s="91" t="str">
        <f aca="false">IF(D53&lt;&gt;" ",IF(C53&lt;&gt;0,D53/C53,"---")," ")</f>
        <v> </v>
      </c>
      <c r="F53" s="92" t="str">
        <f aca="false">IF(SUMIF(ZE!$H$8:$H$84,A53,ZE!$G$8:$G$84)&lt;&gt;0,IF(C53&lt;&gt;0,SUMIF(ZE!$H$8:$H$84,A53,ZE!$G$8:$G$84)/C53,"---")," ")</f>
        <v> </v>
      </c>
      <c r="G53" s="93" t="str">
        <f aca="false">E53</f>
        <v> </v>
      </c>
      <c r="H53" s="91" t="str">
        <f aca="false">G53</f>
        <v> </v>
      </c>
      <c r="J53" s="114"/>
      <c r="K53" s="86"/>
      <c r="L53" s="39"/>
      <c r="M53" s="38"/>
      <c r="N53" s="38"/>
      <c r="O53" s="75"/>
    </row>
    <row r="54" customFormat="false" ht="13.2" hidden="false" customHeight="false" outlineLevel="0" collapsed="false">
      <c r="A54" s="101"/>
      <c r="B54" s="88"/>
      <c r="C54" s="89"/>
      <c r="D54" s="90" t="str">
        <f aca="false">IF(SUMIF(ZE!$H$8:$H$84,A54,ZE!$F$8:$F$84)&lt;&gt;0,SUMIF(ZE!$H$8:$H$84,A54,ZE!$F$8:$F$84)," ")</f>
        <v> </v>
      </c>
      <c r="E54" s="91" t="str">
        <f aca="false">IF(D54&lt;&gt;" ",IF(C54&lt;&gt;0,D54/C54,"---")," ")</f>
        <v> </v>
      </c>
      <c r="F54" s="92" t="str">
        <f aca="false">IF(SUMIF(ZE!$H$8:$H$84,A54,ZE!$G$8:$G$84)&lt;&gt;0,IF(C54&lt;&gt;0,SUMIF(ZE!$H$8:$H$84,A54,ZE!$G$8:$G$84)/C54,"---")," ")</f>
        <v> </v>
      </c>
      <c r="G54" s="93" t="str">
        <f aca="false">E54</f>
        <v> </v>
      </c>
      <c r="H54" s="91" t="str">
        <f aca="false">G54</f>
        <v> </v>
      </c>
      <c r="J54" s="115" t="str">
        <f aca="false">IF(ZE!C3="DE","Externe Kostenstellen",IF(ZE!C3="EN","External cost centres","---"))</f>
        <v>Externe Kostenstellen</v>
      </c>
      <c r="K54" s="116"/>
      <c r="L54" s="117" t="n">
        <f aca="false">E61</f>
        <v>0</v>
      </c>
      <c r="M54" s="118" t="n">
        <f aca="false">G61</f>
        <v>0</v>
      </c>
      <c r="N54" s="119" t="n">
        <f aca="false">F61</f>
        <v>0</v>
      </c>
      <c r="O54" s="120" t="n">
        <f aca="false">H61</f>
        <v>0</v>
      </c>
    </row>
    <row r="55" customFormat="false" ht="13.2" hidden="false" customHeight="false" outlineLevel="0" collapsed="false">
      <c r="A55" s="101"/>
      <c r="B55" s="88"/>
      <c r="C55" s="89"/>
      <c r="D55" s="90" t="str">
        <f aca="false">IF(SUMIF(ZE!$H$8:$H$84,A55,ZE!$F$8:$F$84)&lt;&gt;0,SUMIF(ZE!$H$8:$H$84,A55,ZE!$F$8:$F$84)," ")</f>
        <v> </v>
      </c>
      <c r="E55" s="91" t="str">
        <f aca="false">IF(D55&lt;&gt;" ",IF(C55&lt;&gt;0,D55/C55,"---")," ")</f>
        <v> </v>
      </c>
      <c r="F55" s="92" t="str">
        <f aca="false">IF(SUMIF(ZE!$H$8:$H$84,A55,ZE!$G$8:$G$84)&lt;&gt;0,IF(C55&lt;&gt;0,SUMIF(ZE!$H$8:$H$84,A55,ZE!$G$8:$G$84)/C55,"---")," ")</f>
        <v> </v>
      </c>
      <c r="G55" s="93" t="str">
        <f aca="false">E55</f>
        <v> </v>
      </c>
      <c r="H55" s="91" t="str">
        <f aca="false">G55</f>
        <v> </v>
      </c>
      <c r="J55" s="121" t="str">
        <f aca="false">IF(ZE!C3="DE","Interne Kostenstellen",IF(ZE!C3="EN","Internal cost centres","---"))</f>
        <v>Interne Kostenstellen</v>
      </c>
      <c r="K55" s="122"/>
      <c r="L55" s="99" t="n">
        <f aca="false">M47</f>
        <v>1.0625</v>
      </c>
      <c r="M55" s="123" t="s">
        <v>10</v>
      </c>
      <c r="N55" s="124" t="n">
        <f aca="false">N47</f>
        <v>0</v>
      </c>
      <c r="O55" s="125" t="n">
        <f aca="false">O47</f>
        <v>1.0625</v>
      </c>
    </row>
    <row r="56" customFormat="false" ht="13.2" hidden="false" customHeight="false" outlineLevel="0" collapsed="false">
      <c r="A56" s="101"/>
      <c r="B56" s="88"/>
      <c r="C56" s="89"/>
      <c r="D56" s="90" t="str">
        <f aca="false">IF(SUMIF(ZE!$H$8:$H$84,A56,ZE!$F$8:$F$84)&lt;&gt;0,SUMIF(ZE!$H$8:$H$84,A56,ZE!$F$8:$F$84)," ")</f>
        <v> </v>
      </c>
      <c r="E56" s="91" t="str">
        <f aca="false">IF(D56&lt;&gt;" ",IF(C56&lt;&gt;0,D56/C56,"---")," ")</f>
        <v> </v>
      </c>
      <c r="F56" s="92" t="str">
        <f aca="false">IF(SUMIF(ZE!$H$8:$H$84,A56,ZE!$G$8:$G$84)&lt;&gt;0,IF(C56&lt;&gt;0,SUMIF(ZE!$H$8:$H$84,A56,ZE!$G$8:$G$84)/C56,"---")," ")</f>
        <v> </v>
      </c>
      <c r="G56" s="93" t="str">
        <f aca="false">E56</f>
        <v> </v>
      </c>
      <c r="H56" s="91" t="str">
        <f aca="false">G56</f>
        <v> </v>
      </c>
      <c r="J56" s="126" t="str">
        <f aca="false">IF(ZE!C3="DE","Reisezeiten-Übertrag (50%)",IF(ZE!C3="EN","Travel time transfer (50%)","---"))</f>
        <v>Reisezeiten-Übertrag (50%)</v>
      </c>
      <c r="K56" s="127"/>
      <c r="L56" s="128" t="s">
        <v>10</v>
      </c>
      <c r="M56" s="128" t="s">
        <v>10</v>
      </c>
      <c r="N56" s="128" t="s">
        <v>10</v>
      </c>
      <c r="O56" s="129" t="n">
        <f aca="false">(N54+N55)/2</f>
        <v>0</v>
      </c>
    </row>
    <row r="57" customFormat="false" ht="13.2" hidden="false" customHeight="false" outlineLevel="0" collapsed="false">
      <c r="A57" s="101"/>
      <c r="B57" s="88"/>
      <c r="C57" s="89"/>
      <c r="D57" s="90" t="str">
        <f aca="false">IF(SUMIF(ZE!$H$8:$H$84,A57,ZE!$F$8:$F$84)&lt;&gt;0,SUMIF(ZE!$H$8:$H$84,A57,ZE!$F$8:$F$84)," ")</f>
        <v> </v>
      </c>
      <c r="E57" s="91" t="str">
        <f aca="false">IF(D57&lt;&gt;" ",IF(C57&lt;&gt;0,D57/C57,"---")," ")</f>
        <v> </v>
      </c>
      <c r="F57" s="92" t="str">
        <f aca="false">IF(SUMIF(ZE!$H$8:$H$84,A57,ZE!$G$8:$G$84)&lt;&gt;0,IF(C57&lt;&gt;0,SUMIF(ZE!$H$8:$H$84,A57,ZE!$G$8:$G$84)/C57,"---")," ")</f>
        <v> </v>
      </c>
      <c r="G57" s="93" t="str">
        <f aca="false">E57</f>
        <v> </v>
      </c>
      <c r="H57" s="91" t="str">
        <f aca="false">G57</f>
        <v> </v>
      </c>
      <c r="J57" s="130" t="str">
        <f aca="false">IF(ZE!C3="DE","Summe alle Kostenstellen",IF(ZE!C3="EN","Total amount for all cost centres","---"))</f>
        <v>Summe alle Kostenstellen</v>
      </c>
      <c r="K57" s="131"/>
      <c r="L57" s="132" t="n">
        <f aca="false">SUM(L54:L55)</f>
        <v>1.0625</v>
      </c>
      <c r="M57" s="132" t="n">
        <f aca="false">SUM(M54:M55)</f>
        <v>0</v>
      </c>
      <c r="N57" s="132" t="n">
        <f aca="false">SUM(N54:N55)</f>
        <v>0</v>
      </c>
      <c r="O57" s="133" t="n">
        <f aca="false">SUM(O54:O56)</f>
        <v>1.0625</v>
      </c>
    </row>
    <row r="58" customFormat="false" ht="13.2" hidden="false" customHeight="false" outlineLevel="0" collapsed="false">
      <c r="A58" s="101"/>
      <c r="B58" s="88"/>
      <c r="C58" s="89"/>
      <c r="D58" s="90" t="str">
        <f aca="false">IF(SUMIF(ZE!$H$8:$H$84,A58,ZE!$F$8:$F$84)&lt;&gt;0,SUMIF(ZE!$H$8:$H$84,A58,ZE!$F$8:$F$84)," ")</f>
        <v> </v>
      </c>
      <c r="E58" s="91" t="str">
        <f aca="false">IF(D58&lt;&gt;" ",IF(C58&lt;&gt;0,D58/C58,"---")," ")</f>
        <v> </v>
      </c>
      <c r="F58" s="92" t="str">
        <f aca="false">IF(SUMIF(ZE!$H$8:$H$84,A58,ZE!$G$8:$G$84)&lt;&gt;0,IF(C58&lt;&gt;0,SUMIF(ZE!$H$8:$H$84,A58,ZE!$G$8:$G$84)/C58,"---")," ")</f>
        <v> </v>
      </c>
      <c r="G58" s="93" t="str">
        <f aca="false">E58</f>
        <v> </v>
      </c>
      <c r="H58" s="91" t="str">
        <f aca="false">G58</f>
        <v> </v>
      </c>
      <c r="J58" s="134" t="str">
        <f aca="false">IF(ZE!C3="DE","Urlaub",IF(ZE!C3="EN","Vacation","---"))</f>
        <v>Urlaub</v>
      </c>
      <c r="K58" s="135"/>
      <c r="L58" s="136" t="n">
        <f aca="false">IF(M35=" ",0,M35)</f>
        <v>0</v>
      </c>
      <c r="M58" s="128" t="s">
        <v>10</v>
      </c>
      <c r="N58" s="128" t="s">
        <v>10</v>
      </c>
      <c r="O58" s="129" t="n">
        <f aca="false">L58</f>
        <v>0</v>
      </c>
    </row>
    <row r="59" customFormat="false" ht="13.2" hidden="false" customHeight="false" outlineLevel="0" collapsed="false">
      <c r="A59" s="101"/>
      <c r="B59" s="88"/>
      <c r="C59" s="89"/>
      <c r="D59" s="90" t="str">
        <f aca="false">IF(SUMIF(ZE!$H$8:$H$84,A59,ZE!$F$8:$F$84)&lt;&gt;0,SUMIF(ZE!$H$8:$H$84,A59,ZE!$F$8:$F$84)," ")</f>
        <v> </v>
      </c>
      <c r="E59" s="91" t="str">
        <f aca="false">IF(D59&lt;&gt;" ",IF(C59&lt;&gt;0,D59/C59,"---")," ")</f>
        <v> </v>
      </c>
      <c r="F59" s="92" t="str">
        <f aca="false">IF(SUMIF(ZE!$H$8:$H$84,A59,ZE!$G$8:$G$84)&lt;&gt;0,IF(C59&lt;&gt;0,SUMIF(ZE!$H$8:$H$84,A59,ZE!$G$8:$G$84)/C59,"---")," ")</f>
        <v> </v>
      </c>
      <c r="G59" s="93" t="str">
        <f aca="false">E59</f>
        <v> </v>
      </c>
      <c r="H59" s="91" t="str">
        <f aca="false">G59</f>
        <v> </v>
      </c>
      <c r="J59" s="134" t="str">
        <f aca="false">IF(ZE!C3="DE","Krankheit",IF(ZE!C3="EN","Sickness","---"))</f>
        <v>Krankheit</v>
      </c>
      <c r="K59" s="135"/>
      <c r="L59" s="136" t="n">
        <f aca="false">IF(M36=" ",0,M36)</f>
        <v>0</v>
      </c>
      <c r="M59" s="128" t="s">
        <v>10</v>
      </c>
      <c r="N59" s="128" t="s">
        <v>10</v>
      </c>
      <c r="O59" s="129" t="n">
        <f aca="false">L59</f>
        <v>0</v>
      </c>
    </row>
    <row r="60" customFormat="false" ht="13.2" hidden="false" customHeight="false" outlineLevel="0" collapsed="false">
      <c r="A60" s="101"/>
      <c r="B60" s="88"/>
      <c r="C60" s="89"/>
      <c r="D60" s="90" t="str">
        <f aca="false">IF(SUMIF(ZE!$H$8:$H$84,A60,ZE!$F$8:$F$84)&lt;&gt;0,SUMIF(ZE!$H$8:$H$84,A60,ZE!$F$8:$F$84)," ")</f>
        <v> </v>
      </c>
      <c r="E60" s="91" t="str">
        <f aca="false">IF(D60&lt;&gt;" ",IF(C60&lt;&gt;0,D60/C60,"---")," ")</f>
        <v> </v>
      </c>
      <c r="F60" s="92" t="str">
        <f aca="false">IF(SUMIF(ZE!$H$8:$H$84,A60,ZE!$G$8:$G$84)&lt;&gt;0,IF(C60&lt;&gt;0,SUMIF(ZE!$H$8:$H$84,A60,ZE!$G$8:$G$84)/C60,"---")," ")</f>
        <v> </v>
      </c>
      <c r="G60" s="93" t="str">
        <f aca="false">E60</f>
        <v> </v>
      </c>
      <c r="H60" s="91" t="str">
        <f aca="false">G60</f>
        <v> </v>
      </c>
      <c r="J60" s="137" t="str">
        <f aca="false">IF(ZE!C3="DE","Sollarbeitstage",IF(ZE!C3="EN","Total working days for the month","---"))</f>
        <v>Sollarbeitstage</v>
      </c>
      <c r="K60" s="138"/>
      <c r="L60" s="139" t="n">
        <v>0</v>
      </c>
      <c r="M60" s="140" t="s">
        <v>10</v>
      </c>
      <c r="N60" s="141" t="s">
        <v>10</v>
      </c>
      <c r="O60" s="133" t="n">
        <f aca="false">L60</f>
        <v>0</v>
      </c>
    </row>
    <row r="61" customFormat="false" ht="13.2" hidden="false" customHeight="false" outlineLevel="0" collapsed="false">
      <c r="A61" s="106" t="str">
        <f aca="false">IF(ZE!C3="DE","Summe externe Kostenstellen",IF(ZE!C3="EN","Total amount for internal cost centres","---"))</f>
        <v>Summe externe Kostenstellen</v>
      </c>
      <c r="B61" s="131"/>
      <c r="C61" s="142"/>
      <c r="D61" s="143" t="n">
        <f aca="false">SUM(D8:D60)</f>
        <v>0</v>
      </c>
      <c r="E61" s="144" t="n">
        <f aca="false">SUM(E8:E60)</f>
        <v>0</v>
      </c>
      <c r="F61" s="144" t="n">
        <f aca="false">SUM(F8:F60)</f>
        <v>0</v>
      </c>
      <c r="G61" s="144" t="n">
        <f aca="false">SUM(G8:G60)</f>
        <v>0</v>
      </c>
      <c r="H61" s="144" t="n">
        <f aca="false">SUM(H8:H60)</f>
        <v>0</v>
      </c>
      <c r="J61" s="145" t="str">
        <f aca="false">IF(ZE!C3="DE","Gesamtsumme",IF(ZE!C3="EN","Work account status","---"))</f>
        <v>Gesamtsumme</v>
      </c>
      <c r="K61" s="146"/>
      <c r="L61" s="147" t="n">
        <f aca="false">L57-L60</f>
        <v>1.0625</v>
      </c>
      <c r="M61" s="148" t="s">
        <v>10</v>
      </c>
      <c r="N61" s="149" t="s">
        <v>10</v>
      </c>
      <c r="O61" s="150" t="n">
        <f aca="false">O57-O60</f>
        <v>1.0625</v>
      </c>
    </row>
  </sheetData>
  <sheetProtection sheet="true" password="cf04" selectLockedCells="true"/>
  <mergeCells count="8">
    <mergeCell ref="A1:H1"/>
    <mergeCell ref="A2:B2"/>
    <mergeCell ref="D2:F2"/>
    <mergeCell ref="A5:B5"/>
    <mergeCell ref="D5:E5"/>
    <mergeCell ref="J5:K5"/>
    <mergeCell ref="L5:M5"/>
    <mergeCell ref="J51:K51"/>
  </mergeCells>
  <dataValidations count="4">
    <dataValidation allowBlank="true" operator="between" prompt="Please, maintain.&#13;---------------------&#13;Bitte pflegen." promptTitle="Working Days / Sollarbeitstage" showDropDown="false" showErrorMessage="true" showInputMessage="true" sqref="L60" type="none">
      <formula1>0</formula1>
      <formula2>0</formula2>
    </dataValidation>
    <dataValidation allowBlank="true" error="&#13;" operator="between" prompt="Please choose for every exernal cost centre a value from the list or enter a value manually.&#13;--------------------------------------&#13;Bitte für jede externe Kostenstelle einen Wert aus der Liste auswählen oder einen Wert manuell eingeben." promptTitle="Hours/Day  -  Std./Tag" showDropDown="false" showErrorMessage="false" showInputMessage="true" sqref="C20" type="list">
      <formula1>"8,00,8,25,8,50"</formula1>
      <formula2>0</formula2>
    </dataValidation>
    <dataValidation allowBlank="true" error="&#13;" operator="between" prompt="Please choose for every exernal cost centre a value from the list or enter a value manually.&#13;-------------------------------------&#13;Bitte für jede externe Kostenstelle einen Wert aus der Liste auswählen oder einen Wert manuell eingeben." promptTitle="Hours/Day  -  Std./Tag" showDropDown="false" showErrorMessage="false" showInputMessage="true" sqref="C19" type="list">
      <formula1>"8,00,8,25,8,50"</formula1>
      <formula2>0</formula2>
    </dataValidation>
    <dataValidation allowBlank="true" error="&#13;" operator="between" prompt="Please choose for every exernal cost centre a value from the list or enter a value manually.&#13;--------------------------------------&#13;Bitte für jede externe Kostenstelle einen Wert aus der Liste auswählen oder einen Wert manuell eingeben." promptTitle="Hours/Day  -  Std./Tag" showDropDown="false" showErrorMessage="false" showInputMessage="true" sqref="C8:C18 C21:C60" type="list">
      <formula1>"8,00,8,25,8,50"</formula1>
      <formula2>0</formula2>
    </dataValidation>
  </dataValidations>
  <printOptions headings="false" gridLines="false" gridLinesSet="true" horizontalCentered="true" verticalCentered="false"/>
  <pageMargins left="0.590277777777778" right="0.590277777777778" top="0.590277777777778" bottom="0.590277777777778" header="0.511805555555555" footer="0.511805555555555"/>
  <pageSetup paperSize="9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9" activeCellId="0" sqref="E9"/>
    </sheetView>
  </sheetViews>
  <sheetFormatPr defaultRowHeight="13.2"/>
  <cols>
    <col collapsed="false" hidden="false" max="1" min="1" style="151" width="12.015306122449"/>
    <col collapsed="false" hidden="false" max="2" min="2" style="151" width="43.2857142857143"/>
    <col collapsed="false" hidden="false" max="1025" min="3" style="151" width="9.69897959183673"/>
  </cols>
  <sheetData>
    <row r="1" customFormat="false" ht="23.25" hidden="false" customHeight="true" outlineLevel="0" collapsed="false">
      <c r="A1" s="152" t="str">
        <f aca="false">IF(ZE!C3="DE","Planzahlen",IF(ZE!C3="EN","Work Schedule","---"))</f>
        <v>Planzahlen</v>
      </c>
      <c r="B1" s="152"/>
      <c r="C1" s="153" t="str">
        <f aca="false">ZE!E1</f>
        <v>Januar</v>
      </c>
      <c r="D1" s="154" t="n">
        <f aca="false">ZE!H1</f>
        <v>2018</v>
      </c>
      <c r="E1" s="152"/>
      <c r="F1" s="155"/>
    </row>
    <row r="2" customFormat="false" ht="27" hidden="false" customHeight="true" outlineLevel="0" collapsed="false">
      <c r="A2" s="156" t="str">
        <f aca="false">ZE!A2</f>
        <v>Gerald Kahrer</v>
      </c>
      <c r="B2" s="157"/>
      <c r="C2" s="156" t="str">
        <f aca="false">ZE!G2</f>
        <v>Pers-Nr.:</v>
      </c>
      <c r="D2" s="156"/>
      <c r="E2" s="158"/>
      <c r="F2" s="159"/>
    </row>
    <row r="3" customFormat="false" ht="27" hidden="false" customHeight="true" outlineLevel="0" collapsed="false">
      <c r="A3" s="160"/>
      <c r="B3" s="159"/>
      <c r="C3" s="161"/>
      <c r="D3" s="161"/>
      <c r="E3" s="161"/>
      <c r="F3" s="161"/>
    </row>
    <row r="4" customFormat="false" ht="13.2" hidden="false" customHeight="false" outlineLevel="0" collapsed="false">
      <c r="A4" s="17"/>
      <c r="B4" s="20"/>
      <c r="C4" s="18"/>
      <c r="D4" s="18"/>
      <c r="E4" s="162"/>
    </row>
    <row r="5" customFormat="false" ht="13.2" hidden="false" customHeight="false" outlineLevel="0" collapsed="false">
      <c r="A5" s="79" t="str">
        <f aca="false">IF(ZE!C3="DE","Kostenstelle",IF(ZE!C3="EN","Cost centre","---"))</f>
        <v>Kostenstelle</v>
      </c>
      <c r="B5" s="79"/>
      <c r="C5" s="163" t="str">
        <f aca="false">IF(ZE!C3="DE","Planzahlen in Tagen",IF(ZE!C3="EN","Work Schedule in days","---"))</f>
        <v>Planzahlen in Tagen</v>
      </c>
      <c r="D5" s="163"/>
      <c r="E5" s="163"/>
    </row>
    <row r="6" customFormat="false" ht="13.2" hidden="false" customHeight="false" outlineLevel="0" collapsed="false">
      <c r="A6" s="80" t="str">
        <f aca="false">IF(ZE!C3="DE","Kst-Nr.",IF(ZE!C3="EN","No.","---"))</f>
        <v>Kst-Nr.</v>
      </c>
      <c r="B6" s="41" t="str">
        <f aca="false">IF(ZE!C3="DE","Kst-Bezeichnung",IF(ZE!C3="EN","Description","---"))</f>
        <v>Kst-Bezeichnung</v>
      </c>
      <c r="C6" s="164" t="n">
        <f aca="false">IF(MOD(ZE!H3+1,12)=0,12,MOD(ZE!H3+1,12))</f>
        <v>2</v>
      </c>
      <c r="D6" s="164" t="n">
        <f aca="false">IF(MOD(ZE!H3+2,12)=0,12,MOD(ZE!H3+2,12))</f>
        <v>3</v>
      </c>
      <c r="E6" s="165" t="n">
        <f aca="false">IF(MOD(ZE!H3+3,12)=0,12,MOD(ZE!H3+3,12))</f>
        <v>4</v>
      </c>
    </row>
    <row r="7" customFormat="false" ht="13.2" hidden="false" customHeight="false" outlineLevel="0" collapsed="false">
      <c r="A7" s="166"/>
      <c r="B7" s="167"/>
      <c r="C7" s="168"/>
      <c r="D7" s="169"/>
      <c r="E7" s="170"/>
    </row>
    <row r="8" customFormat="false" ht="13.2" hidden="false" customHeight="false" outlineLevel="0" collapsed="false">
      <c r="A8" s="171" t="str">
        <f aca="false">IF(OR('ZE-Sum'!A8 = " ",'ZE-Sum'!A8 = 0), " ", 'ZE-Sum'!A8)</f>
        <v> </v>
      </c>
      <c r="B8" s="172" t="e">
        <f aca="false">IF(OR(A8=0,A8= " ")," ",IF(ISERROR(VLOOKUP(A8,'ZE-Sum'!$A$8:$B$60,2,0)),IF(ISERROR(VLOOKUP(A8,'ZE-Sum'!$J$9:'ze-sum'!#ref!,2,0)),"Achtung! FEHLER! Kostenstelle prüfen!",VLOOKUP(A8,'ZE-Sum'!$J$9:'ze-sum'!#ref!,2,0)),VLOOKUP(A8,'ZE-Sum'!$A$8:$B$60,2,0)))</f>
        <v>#VALUE!</v>
      </c>
      <c r="C8" s="173" t="n">
        <v>15</v>
      </c>
      <c r="D8" s="174" t="n">
        <v>20</v>
      </c>
      <c r="E8" s="175" t="n">
        <v>20</v>
      </c>
    </row>
    <row r="9" customFormat="false" ht="13.2" hidden="false" customHeight="false" outlineLevel="0" collapsed="false">
      <c r="A9" s="176" t="str">
        <f aca="false">IF(OR('ZE-Sum'!A9 = " ",'ZE-Sum'!A9 = 0), " ", 'ZE-Sum'!A9)</f>
        <v> </v>
      </c>
      <c r="B9" s="177" t="e">
        <f aca="false">IF(OR(A9=0,A9= " ")," ",IF(ISERROR(VLOOKUP(A9,'ZE-Sum'!$A$8:$B$60,2,0)),IF(ISERROR(VLOOKUP(A9,'ZE-Sum'!$J$9:'ze-sum'!#ref!,2,0)),"Achtung! FEHLER! Kostenstelle prüfen!",VLOOKUP(A9,'ZE-Sum'!$J$9:'ze-sum'!#ref!,2,0)),VLOOKUP(A9,'ZE-Sum'!$A$8:$B$60,2,0)))</f>
        <v>#VALUE!</v>
      </c>
      <c r="C9" s="178"/>
      <c r="D9" s="179"/>
      <c r="E9" s="180"/>
    </row>
    <row r="10" customFormat="false" ht="13.2" hidden="false" customHeight="false" outlineLevel="0" collapsed="false">
      <c r="A10" s="176" t="str">
        <f aca="false">IF(OR('ZE-Sum'!A10 = " ",'ZE-Sum'!A10 = 0), " ", 'ZE-Sum'!A10)</f>
        <v> </v>
      </c>
      <c r="B10" s="177" t="e">
        <f aca="false">IF(OR(A10=0,A10= " ")," ",IF(ISERROR(VLOOKUP(A10,'ZE-Sum'!$A$8:$B$60,2,0)),IF(ISERROR(VLOOKUP(A10,'ZE-Sum'!$J$9:'ze-sum'!#ref!,2,0)),"Achtung! FEHLER! Kostenstelle prüfen!",VLOOKUP(A10,'ZE-Sum'!$J$9:'ze-sum'!#ref!,2,0)),VLOOKUP(A10,'ZE-Sum'!$A$8:$B$60,2,0)))</f>
        <v>#VALUE!</v>
      </c>
      <c r="C10" s="178"/>
      <c r="D10" s="179"/>
      <c r="E10" s="180"/>
    </row>
    <row r="11" customFormat="false" ht="13.2" hidden="false" customHeight="false" outlineLevel="0" collapsed="false">
      <c r="A11" s="176" t="str">
        <f aca="false">IF(OR('ZE-Sum'!A11 = " ",'ZE-Sum'!A11 = 0), " ", 'ZE-Sum'!A11)</f>
        <v> </v>
      </c>
      <c r="B11" s="177" t="e">
        <f aca="false">IF(OR(A11=0,A11= " ")," ",IF(ISERROR(VLOOKUP(A11,'ZE-Sum'!$A$8:$B$60,2,0)),IF(ISERROR(VLOOKUP(A11,'ZE-Sum'!$J$9:'ze-sum'!#ref!,2,0)),"Achtung! FEHLER! Kostenstelle prüfen!",VLOOKUP(A11,'ZE-Sum'!$J$9:'ze-sum'!#ref!,2,0)),VLOOKUP(A11,'ZE-Sum'!$A$8:$B$60,2,0)))</f>
        <v>#VALUE!</v>
      </c>
      <c r="C11" s="178"/>
      <c r="D11" s="179"/>
      <c r="E11" s="180"/>
    </row>
    <row r="12" customFormat="false" ht="13.2" hidden="false" customHeight="false" outlineLevel="0" collapsed="false">
      <c r="A12" s="176" t="str">
        <f aca="false">IF(OR('ZE-Sum'!A12 = " ",'ZE-Sum'!A12 = 0), " ", 'ZE-Sum'!A12)</f>
        <v> </v>
      </c>
      <c r="B12" s="177" t="e">
        <f aca="false">IF(OR(A12=0,A12= " ")," ",IF(ISERROR(VLOOKUP(A12,'ZE-Sum'!$A$8:$B$60,2,0)),IF(ISERROR(VLOOKUP(A12,'ZE-Sum'!$J$9:'ze-sum'!#ref!,2,0)),"Achtung! FEHLER! Kostenstelle prüfen!",VLOOKUP(A12,'ZE-Sum'!$J$9:'ze-sum'!#ref!,2,0)),VLOOKUP(A12,'ZE-Sum'!$A$8:$B$60,2,0)))</f>
        <v>#VALUE!</v>
      </c>
      <c r="C12" s="178"/>
      <c r="D12" s="179"/>
      <c r="E12" s="180"/>
    </row>
    <row r="13" customFormat="false" ht="13.2" hidden="false" customHeight="false" outlineLevel="0" collapsed="false">
      <c r="A13" s="176" t="str">
        <f aca="false">IF(OR('ZE-Sum'!A13 = " ",'ZE-Sum'!A13 = 0), " ", 'ZE-Sum'!A13)</f>
        <v> </v>
      </c>
      <c r="B13" s="177" t="e">
        <f aca="false">IF(OR(A13=0,A13= " ")," ",IF(ISERROR(VLOOKUP(A13,'ZE-Sum'!$A$8:$B$60,2,0)),IF(ISERROR(VLOOKUP(A13,'ZE-Sum'!$J$9:'ze-sum'!#ref!,2,0)),"Achtung! FEHLER! Kostenstelle prüfen!",VLOOKUP(A13,'ZE-Sum'!$J$9:'ze-sum'!#ref!,2,0)),VLOOKUP(A13,'ZE-Sum'!$A$8:$B$60,2,0)))</f>
        <v>#VALUE!</v>
      </c>
      <c r="C13" s="178"/>
      <c r="D13" s="179"/>
      <c r="E13" s="180"/>
    </row>
    <row r="14" customFormat="false" ht="13.2" hidden="false" customHeight="false" outlineLevel="0" collapsed="false">
      <c r="A14" s="176" t="str">
        <f aca="false">IF(OR('ZE-Sum'!A14 = " ",'ZE-Sum'!A14 = 0), " ", 'ZE-Sum'!A14)</f>
        <v> </v>
      </c>
      <c r="B14" s="177" t="e">
        <f aca="false">IF(OR(A14=0,A14= " ")," ",IF(ISERROR(VLOOKUP(A14,'ZE-Sum'!$A$8:$B$60,2,0)),IF(ISERROR(VLOOKUP(A14,'ZE-Sum'!$J$9:'ze-sum'!#ref!,2,0)),"Achtung! FEHLER! Kostenstelle prüfen!",VLOOKUP(A14,'ZE-Sum'!$J$9:'ze-sum'!#ref!,2,0)),VLOOKUP(A14,'ZE-Sum'!$A$8:$B$60,2,0)))</f>
        <v>#VALUE!</v>
      </c>
      <c r="C14" s="178"/>
      <c r="D14" s="179"/>
      <c r="E14" s="180"/>
    </row>
    <row r="15" customFormat="false" ht="13.2" hidden="false" customHeight="false" outlineLevel="0" collapsed="false">
      <c r="A15" s="176" t="str">
        <f aca="false">IF(OR('ZE-Sum'!A15 = " ",'ZE-Sum'!A15 = 0), " ", 'ZE-Sum'!A15)</f>
        <v> </v>
      </c>
      <c r="B15" s="177" t="e">
        <f aca="false">IF(OR(A15=0,A15= " ")," ",IF(ISERROR(VLOOKUP(A15,'ZE-Sum'!$A$8:$B$60,2,0)),IF(ISERROR(VLOOKUP(A15,'ZE-Sum'!$J$9:'ze-sum'!#ref!,2,0)),"Achtung! FEHLER! Kostenstelle prüfen!",VLOOKUP(A15,'ZE-Sum'!$J$9:'ze-sum'!#ref!,2,0)),VLOOKUP(A15,'ZE-Sum'!$A$8:$B$60,2,0)))</f>
        <v>#VALUE!</v>
      </c>
      <c r="C15" s="178"/>
      <c r="D15" s="179"/>
      <c r="E15" s="180"/>
    </row>
    <row r="16" customFormat="false" ht="13.2" hidden="false" customHeight="false" outlineLevel="0" collapsed="false">
      <c r="A16" s="176" t="str">
        <f aca="false">IF(OR('ZE-Sum'!A16 = " ",'ZE-Sum'!A16 = 0), " ", 'ZE-Sum'!A16)</f>
        <v> </v>
      </c>
      <c r="B16" s="177" t="e">
        <f aca="false">IF(OR(A16=0,A16= " ")," ",IF(ISERROR(VLOOKUP(A16,'ZE-Sum'!$A$8:$B$60,2,0)),IF(ISERROR(VLOOKUP(A16,'ZE-Sum'!$J$9:'ze-sum'!#ref!,2,0)),"Achtung! FEHLER! Kostenstelle prüfen!",VLOOKUP(A16,'ZE-Sum'!$J$9:'ze-sum'!#ref!,2,0)),VLOOKUP(A16,'ZE-Sum'!$A$8:$B$60,2,0)))</f>
        <v>#VALUE!</v>
      </c>
      <c r="C16" s="178"/>
      <c r="D16" s="179"/>
      <c r="E16" s="180"/>
    </row>
    <row r="17" customFormat="false" ht="13.2" hidden="false" customHeight="false" outlineLevel="0" collapsed="false">
      <c r="A17" s="176" t="str">
        <f aca="false">IF(OR('ZE-Sum'!A17 = " ",'ZE-Sum'!A17 = 0), " ", 'ZE-Sum'!A17)</f>
        <v> </v>
      </c>
      <c r="B17" s="177" t="e">
        <f aca="false">IF(OR(A17=0,A17= " ")," ",IF(ISERROR(VLOOKUP(A17,'ZE-Sum'!$A$8:$B$60,2,0)),IF(ISERROR(VLOOKUP(A17,'ZE-Sum'!$J$9:'ze-sum'!#ref!,2,0)),"Achtung! FEHLER! Kostenstelle prüfen!",VLOOKUP(A17,'ZE-Sum'!$J$9:'ze-sum'!#ref!,2,0)),VLOOKUP(A17,'ZE-Sum'!$A$8:$B$60,2,0)))</f>
        <v>#VALUE!</v>
      </c>
      <c r="C17" s="178"/>
      <c r="D17" s="179"/>
      <c r="E17" s="180"/>
    </row>
    <row r="18" customFormat="false" ht="13.2" hidden="false" customHeight="false" outlineLevel="0" collapsed="false">
      <c r="A18" s="176" t="str">
        <f aca="false">IF(OR('ZE-Sum'!A18 = " ",'ZE-Sum'!A18 = 0), " ", 'ZE-Sum'!A18)</f>
        <v> </v>
      </c>
      <c r="B18" s="177" t="e">
        <f aca="false">IF(OR(A18=0,A18= " ")," ",IF(ISERROR(VLOOKUP(A18,'ZE-Sum'!$A$8:$B$60,2,0)),IF(ISERROR(VLOOKUP(A18,'ZE-Sum'!$J$9:'ze-sum'!#ref!,2,0)),"Achtung! FEHLER! Kostenstelle prüfen!",VLOOKUP(A18,'ZE-Sum'!$J$9:'ze-sum'!#ref!,2,0)),VLOOKUP(A18,'ZE-Sum'!$A$8:$B$60,2,0)))</f>
        <v>#VALUE!</v>
      </c>
      <c r="C18" s="178"/>
      <c r="D18" s="179"/>
      <c r="E18" s="180"/>
    </row>
    <row r="19" customFormat="false" ht="13.2" hidden="false" customHeight="false" outlineLevel="0" collapsed="false">
      <c r="A19" s="176" t="str">
        <f aca="false">IF(OR('ZE-Sum'!A19 = " ",'ZE-Sum'!A19 = 0), " ", 'ZE-Sum'!A19)</f>
        <v> </v>
      </c>
      <c r="B19" s="177" t="e">
        <f aca="false">IF(OR(A19=0,A19= " ")," ",IF(ISERROR(VLOOKUP(A19,'ZE-Sum'!$A$8:$B$60,2,0)),IF(ISERROR(VLOOKUP(A19,'ZE-Sum'!$J$9:'ze-sum'!#ref!,2,0)),"Achtung! FEHLER! Kostenstelle prüfen!",VLOOKUP(A19,'ZE-Sum'!$J$9:'ze-sum'!#ref!,2,0)),VLOOKUP(A19,'ZE-Sum'!$A$8:$B$60,2,0)))</f>
        <v>#VALUE!</v>
      </c>
      <c r="C19" s="178"/>
      <c r="D19" s="179"/>
      <c r="E19" s="180"/>
    </row>
    <row r="20" customFormat="false" ht="13.2" hidden="false" customHeight="false" outlineLevel="0" collapsed="false">
      <c r="A20" s="176" t="str">
        <f aca="false">IF(OR('ZE-Sum'!A20 = " ",'ZE-Sum'!A20 = 0), " ", 'ZE-Sum'!A20)</f>
        <v> </v>
      </c>
      <c r="B20" s="177" t="e">
        <f aca="false">IF(OR(A20=0,A20= " ")," ",IF(ISERROR(VLOOKUP(A20,'ZE-Sum'!$A$8:$B$60,2,0)),IF(ISERROR(VLOOKUP(A20,'ZE-Sum'!$J$9:'ze-sum'!#ref!,2,0)),"Achtung! FEHLER! Kostenstelle prüfen!",VLOOKUP(A20,'ZE-Sum'!$J$9:'ze-sum'!#ref!,2,0)),VLOOKUP(A20,'ZE-Sum'!$A$8:$B$60,2,0)))</f>
        <v>#VALUE!</v>
      </c>
      <c r="C20" s="178"/>
      <c r="D20" s="179"/>
      <c r="E20" s="180"/>
    </row>
    <row r="21" customFormat="false" ht="13.2" hidden="false" customHeight="false" outlineLevel="0" collapsed="false">
      <c r="A21" s="176" t="str">
        <f aca="false">IF(OR('ZE-Sum'!A21 = " ",'ZE-Sum'!A21 = 0), " ", 'ZE-Sum'!A21)</f>
        <v> </v>
      </c>
      <c r="B21" s="177" t="e">
        <f aca="false">IF(OR(A21=0,A21= " ")," ",IF(ISERROR(VLOOKUP(A21,'ZE-Sum'!$A$8:$B$60,2,0)),IF(ISERROR(VLOOKUP(A21,'ZE-Sum'!$J$9:'ze-sum'!#ref!,2,0)),"Achtung! FEHLER! Kostenstelle prüfen!",VLOOKUP(A21,'ZE-Sum'!$J$9:'ze-sum'!#ref!,2,0)),VLOOKUP(A21,'ZE-Sum'!$A$8:$B$60,2,0)))</f>
        <v>#VALUE!</v>
      </c>
      <c r="C21" s="178"/>
      <c r="D21" s="179"/>
      <c r="E21" s="180"/>
    </row>
    <row r="22" customFormat="false" ht="13.2" hidden="false" customHeight="false" outlineLevel="0" collapsed="false">
      <c r="A22" s="176" t="str">
        <f aca="false">IF(OR('ZE-Sum'!A22 = " ",'ZE-Sum'!A22 = 0), " ", 'ZE-Sum'!A22)</f>
        <v> </v>
      </c>
      <c r="B22" s="177" t="e">
        <f aca="false">IF(OR(A22=0,A22= " ")," ",IF(ISERROR(VLOOKUP(A22,'ZE-Sum'!$A$8:$B$60,2,0)),IF(ISERROR(VLOOKUP(A22,'ZE-Sum'!$J$9:'ze-sum'!#ref!,2,0)),"Achtung! FEHLER! Kostenstelle prüfen!",VLOOKUP(A22,'ZE-Sum'!$J$9:'ze-sum'!#ref!,2,0)),VLOOKUP(A22,'ZE-Sum'!$A$8:$B$60,2,0)))</f>
        <v>#VALUE!</v>
      </c>
      <c r="C22" s="178"/>
      <c r="D22" s="179"/>
      <c r="E22" s="180"/>
    </row>
    <row r="23" customFormat="false" ht="13.2" hidden="false" customHeight="false" outlineLevel="0" collapsed="false">
      <c r="A23" s="176" t="str">
        <f aca="false">IF(OR('ZE-Sum'!A23 = " ",'ZE-Sum'!A23 = 0), " ", 'ZE-Sum'!A23)</f>
        <v> </v>
      </c>
      <c r="B23" s="177" t="e">
        <f aca="false">IF(OR(A23=0,A23= " ")," ",IF(ISERROR(VLOOKUP(A23,'ZE-Sum'!$A$8:$B$60,2,0)),IF(ISERROR(VLOOKUP(A23,'ZE-Sum'!$J$9:'ze-sum'!#ref!,2,0)),"Achtung! FEHLER! Kostenstelle prüfen!",VLOOKUP(A23,'ZE-Sum'!$J$9:'ze-sum'!#ref!,2,0)),VLOOKUP(A23,'ZE-Sum'!$A$8:$B$60,2,0)))</f>
        <v>#VALUE!</v>
      </c>
      <c r="C23" s="178"/>
      <c r="D23" s="179"/>
      <c r="E23" s="180"/>
    </row>
    <row r="24" customFormat="false" ht="13.2" hidden="false" customHeight="false" outlineLevel="0" collapsed="false">
      <c r="A24" s="176" t="str">
        <f aca="false">IF(OR('ZE-Sum'!A24 = " ",'ZE-Sum'!A24 = 0), " ", 'ZE-Sum'!A24)</f>
        <v> </v>
      </c>
      <c r="B24" s="177" t="e">
        <f aca="false">IF(OR(A24=0,A24= " ")," ",IF(ISERROR(VLOOKUP(A24,'ZE-Sum'!$A$8:$B$60,2,0)),IF(ISERROR(VLOOKUP(A24,'ZE-Sum'!$J$9:'ze-sum'!#ref!,2,0)),"Achtung! FEHLER! Kostenstelle prüfen!",VLOOKUP(A24,'ZE-Sum'!$J$9:'ze-sum'!#ref!,2,0)),VLOOKUP(A24,'ZE-Sum'!$A$8:$B$60,2,0)))</f>
        <v>#VALUE!</v>
      </c>
      <c r="C24" s="178"/>
      <c r="D24" s="179"/>
      <c r="E24" s="180"/>
    </row>
    <row r="25" customFormat="false" ht="13.2" hidden="false" customHeight="false" outlineLevel="0" collapsed="false">
      <c r="A25" s="176" t="str">
        <f aca="false">IF(OR('ZE-Sum'!A25 = " ",'ZE-Sum'!A25 = 0), " ", 'ZE-Sum'!A25)</f>
        <v> </v>
      </c>
      <c r="B25" s="177" t="e">
        <f aca="false">IF(OR(A25=0,A25= " ")," ",IF(ISERROR(VLOOKUP(A25,'ZE-Sum'!$A$8:$B$60,2,0)),IF(ISERROR(VLOOKUP(A25,'ZE-Sum'!$J$9:'ze-sum'!#ref!,2,0)),"Achtung! FEHLER! Kostenstelle prüfen!",VLOOKUP(A25,'ZE-Sum'!$J$9:'ze-sum'!#ref!,2,0)),VLOOKUP(A25,'ZE-Sum'!$A$8:$B$60,2,0)))</f>
        <v>#VALUE!</v>
      </c>
      <c r="C25" s="178"/>
      <c r="D25" s="179"/>
      <c r="E25" s="180"/>
    </row>
    <row r="26" customFormat="false" ht="13.2" hidden="false" customHeight="false" outlineLevel="0" collapsed="false">
      <c r="A26" s="176" t="str">
        <f aca="false">IF(OR('ZE-Sum'!A26 = " ",'ZE-Sum'!A26 = 0), " ", 'ZE-Sum'!A26)</f>
        <v> </v>
      </c>
      <c r="B26" s="177" t="e">
        <f aca="false">IF(OR(A26=0,A26= " ")," ",IF(ISERROR(VLOOKUP(A26,'ZE-Sum'!$A$8:$B$60,2,0)),IF(ISERROR(VLOOKUP(A26,'ZE-Sum'!$J$9:'ze-sum'!#ref!,2,0)),"Achtung! FEHLER! Kostenstelle prüfen!",VLOOKUP(A26,'ZE-Sum'!$J$9:'ze-sum'!#ref!,2,0)),VLOOKUP(A26,'ZE-Sum'!$A$8:$B$60,2,0)))</f>
        <v>#VALUE!</v>
      </c>
      <c r="C26" s="178"/>
      <c r="D26" s="179"/>
      <c r="E26" s="180"/>
    </row>
    <row r="27" customFormat="false" ht="13.2" hidden="false" customHeight="false" outlineLevel="0" collapsed="false">
      <c r="A27" s="176" t="str">
        <f aca="false">IF(OR('ZE-Sum'!A27 = " ",'ZE-Sum'!A27 = 0), " ", 'ZE-Sum'!A27)</f>
        <v> </v>
      </c>
      <c r="B27" s="177" t="e">
        <f aca="false">IF(OR(A27=0,A27= " ")," ",IF(ISERROR(VLOOKUP(A27,'ZE-Sum'!$A$8:$B$60,2,0)),IF(ISERROR(VLOOKUP(A27,'ZE-Sum'!$J$9:'ze-sum'!#ref!,2,0)),"Achtung! FEHLER! Kostenstelle prüfen!",VLOOKUP(A27,'ZE-Sum'!$J$9:'ze-sum'!#ref!,2,0)),VLOOKUP(A27,'ZE-Sum'!$A$8:$B$60,2,0)))</f>
        <v>#VALUE!</v>
      </c>
      <c r="C27" s="178"/>
      <c r="D27" s="179"/>
      <c r="E27" s="180"/>
    </row>
    <row r="28" customFormat="false" ht="13.2" hidden="false" customHeight="false" outlineLevel="0" collapsed="false">
      <c r="A28" s="176" t="str">
        <f aca="false">IF(OR('ZE-Sum'!A28 = " ",'ZE-Sum'!A28 = 0), " ", 'ZE-Sum'!A28)</f>
        <v> </v>
      </c>
      <c r="B28" s="177" t="e">
        <f aca="false">IF(OR(A28=0,A28= " ")," ",IF(ISERROR(VLOOKUP(A28,'ZE-Sum'!$A$8:$B$60,2,0)),IF(ISERROR(VLOOKUP(A28,'ZE-Sum'!$J$9:'ze-sum'!#ref!,2,0)),"Achtung! FEHLER! Kostenstelle prüfen!",VLOOKUP(A28,'ZE-Sum'!$J$9:'ze-sum'!#ref!,2,0)),VLOOKUP(A28,'ZE-Sum'!$A$8:$B$60,2,0)))</f>
        <v>#VALUE!</v>
      </c>
      <c r="C28" s="178"/>
      <c r="D28" s="179"/>
      <c r="E28" s="180"/>
    </row>
    <row r="29" customFormat="false" ht="13.2" hidden="false" customHeight="false" outlineLevel="0" collapsed="false">
      <c r="A29" s="176" t="str">
        <f aca="false">IF(OR('ZE-Sum'!A29 = " ",'ZE-Sum'!A29 = 0), " ", 'ZE-Sum'!A29)</f>
        <v> </v>
      </c>
      <c r="B29" s="177" t="e">
        <f aca="false">IF(OR(A29=0,A29= " ")," ",IF(ISERROR(VLOOKUP(A29,'ZE-Sum'!$A$8:$B$60,2,0)),IF(ISERROR(VLOOKUP(A29,'ZE-Sum'!$J$9:'ze-sum'!#ref!,2,0)),"Achtung! FEHLER! Kostenstelle prüfen!",VLOOKUP(A29,'ZE-Sum'!$J$9:'ze-sum'!#ref!,2,0)),VLOOKUP(A29,'ZE-Sum'!$A$8:$B$60,2,0)))</f>
        <v>#VALUE!</v>
      </c>
      <c r="C29" s="178"/>
      <c r="D29" s="179"/>
      <c r="E29" s="180"/>
    </row>
    <row r="30" customFormat="false" ht="13.2" hidden="false" customHeight="false" outlineLevel="0" collapsed="false">
      <c r="A30" s="176" t="str">
        <f aca="false">IF(OR('ZE-Sum'!A30 = " ",'ZE-Sum'!A30 = 0), " ", 'ZE-Sum'!A30)</f>
        <v> </v>
      </c>
      <c r="B30" s="177" t="e">
        <f aca="false">IF(OR(A30=0,A30= " ")," ",IF(ISERROR(VLOOKUP(A30,'ZE-Sum'!$A$8:$B$60,2,0)),IF(ISERROR(VLOOKUP(A30,'ZE-Sum'!$J$9:'ze-sum'!#ref!,2,0)),"Achtung! FEHLER! Kostenstelle prüfen!",VLOOKUP(A30,'ZE-Sum'!$J$9:'ze-sum'!#ref!,2,0)),VLOOKUP(A30,'ZE-Sum'!$A$8:$B$60,2,0)))</f>
        <v>#VALUE!</v>
      </c>
      <c r="C30" s="178"/>
      <c r="D30" s="179"/>
      <c r="E30" s="180"/>
    </row>
    <row r="31" customFormat="false" ht="13.2" hidden="false" customHeight="false" outlineLevel="0" collapsed="false">
      <c r="A31" s="176" t="str">
        <f aca="false">IF(OR('ZE-Sum'!A31 = " ",'ZE-Sum'!A31 = 0), " ", 'ZE-Sum'!A31)</f>
        <v> </v>
      </c>
      <c r="B31" s="177" t="e">
        <f aca="false">IF(OR(A31=0,A31= " ")," ",IF(ISERROR(VLOOKUP(A31,'ZE-Sum'!$A$8:$B$60,2,0)),IF(ISERROR(VLOOKUP(A31,'ZE-Sum'!$J$9:'ze-sum'!#ref!,2,0)),"Achtung! FEHLER! Kostenstelle prüfen!",VLOOKUP(A31,'ZE-Sum'!$J$9:'ze-sum'!#ref!,2,0)),VLOOKUP(A31,'ZE-Sum'!$A$8:$B$60,2,0)))</f>
        <v>#VALUE!</v>
      </c>
      <c r="C31" s="178"/>
      <c r="D31" s="179"/>
      <c r="E31" s="180"/>
    </row>
    <row r="32" customFormat="false" ht="13.2" hidden="false" customHeight="false" outlineLevel="0" collapsed="false">
      <c r="A32" s="176" t="str">
        <f aca="false">IF(OR('ZE-Sum'!A32 = " ",'ZE-Sum'!A32 = 0), " ", 'ZE-Sum'!A32)</f>
        <v> </v>
      </c>
      <c r="B32" s="177" t="e">
        <f aca="false">IF(OR(A32=0,A32= " ")," ",IF(ISERROR(VLOOKUP(A32,'ZE-Sum'!$A$8:$B$60,2,0)),IF(ISERROR(VLOOKUP(A32,'ZE-Sum'!$J$9:'ze-sum'!#ref!,2,0)),"Achtung! FEHLER! Kostenstelle prüfen!",VLOOKUP(A32,'ZE-Sum'!$J$9:'ze-sum'!#ref!,2,0)),VLOOKUP(A32,'ZE-Sum'!$A$8:$B$60,2,0)))</f>
        <v>#VALUE!</v>
      </c>
      <c r="C32" s="178"/>
      <c r="D32" s="179"/>
      <c r="E32" s="180"/>
    </row>
    <row r="33" customFormat="false" ht="13.2" hidden="false" customHeight="false" outlineLevel="0" collapsed="false">
      <c r="A33" s="176" t="str">
        <f aca="false">IF(OR('ZE-Sum'!A33 = " ",'ZE-Sum'!A33 = 0), " ", 'ZE-Sum'!A33)</f>
        <v> </v>
      </c>
      <c r="B33" s="177" t="e">
        <f aca="false">IF(OR(A33=0,A33= " ")," ",IF(ISERROR(VLOOKUP(A33,'ZE-Sum'!$A$8:$B$60,2,0)),IF(ISERROR(VLOOKUP(A33,'ZE-Sum'!$J$9:'ze-sum'!#ref!,2,0)),"Achtung! FEHLER! Kostenstelle prüfen!",VLOOKUP(A33,'ZE-Sum'!$J$9:'ze-sum'!#ref!,2,0)),VLOOKUP(A33,'ZE-Sum'!$A$8:$B$60,2,0)))</f>
        <v>#VALUE!</v>
      </c>
      <c r="C33" s="178"/>
      <c r="D33" s="179"/>
      <c r="E33" s="180"/>
    </row>
    <row r="34" customFormat="false" ht="13.2" hidden="false" customHeight="false" outlineLevel="0" collapsed="false">
      <c r="A34" s="176" t="str">
        <f aca="false">IF(OR('ZE-Sum'!A34 = " ",'ZE-Sum'!A34 = 0), " ", 'ZE-Sum'!A34)</f>
        <v> </v>
      </c>
      <c r="B34" s="177" t="e">
        <f aca="false">IF(OR(A34=0,A34= " ")," ",IF(ISERROR(VLOOKUP(A34,'ZE-Sum'!$A$8:$B$60,2,0)),IF(ISERROR(VLOOKUP(A34,'ZE-Sum'!$J$9:'ze-sum'!#ref!,2,0)),"Achtung! FEHLER! Kostenstelle prüfen!",VLOOKUP(A34,'ZE-Sum'!$J$9:'ze-sum'!#ref!,2,0)),VLOOKUP(A34,'ZE-Sum'!$A$8:$B$60,2,0)))</f>
        <v>#VALUE!</v>
      </c>
      <c r="C34" s="178"/>
      <c r="D34" s="179"/>
      <c r="E34" s="180"/>
    </row>
    <row r="35" customFormat="false" ht="13.2" hidden="false" customHeight="false" outlineLevel="0" collapsed="false">
      <c r="A35" s="176" t="str">
        <f aca="false">IF(OR('ZE-Sum'!A35 = " ",'ZE-Sum'!A35 = 0), " ", 'ZE-Sum'!A35)</f>
        <v> </v>
      </c>
      <c r="B35" s="177" t="e">
        <f aca="false">IF(OR(A35=0,A35= " ")," ",IF(ISERROR(VLOOKUP(A35,'ZE-Sum'!$A$8:$B$60,2,0)),IF(ISERROR(VLOOKUP(A35,'ZE-Sum'!$J$9:'ze-sum'!#ref!,2,0)),"Achtung! FEHLER! Kostenstelle prüfen!",VLOOKUP(A35,'ZE-Sum'!$J$9:'ze-sum'!#ref!,2,0)),VLOOKUP(A35,'ZE-Sum'!$A$8:$B$60,2,0)))</f>
        <v>#VALUE!</v>
      </c>
      <c r="C35" s="178"/>
      <c r="D35" s="179"/>
      <c r="E35" s="180"/>
    </row>
    <row r="36" customFormat="false" ht="13.2" hidden="false" customHeight="false" outlineLevel="0" collapsed="false">
      <c r="A36" s="176" t="str">
        <f aca="false">IF(OR('ZE-Sum'!A36 = " ",'ZE-Sum'!A36 = 0), " ", 'ZE-Sum'!A36)</f>
        <v> </v>
      </c>
      <c r="B36" s="177" t="e">
        <f aca="false">IF(OR(A36=0,A36= " ")," ",IF(ISERROR(VLOOKUP(A36,'ZE-Sum'!$A$8:$B$60,2,0)),IF(ISERROR(VLOOKUP(A36,'ZE-Sum'!$J$9:'ze-sum'!#ref!,2,0)),"Achtung! FEHLER! Kostenstelle prüfen!",VLOOKUP(A36,'ZE-Sum'!$J$9:'ze-sum'!#ref!,2,0)),VLOOKUP(A36,'ZE-Sum'!$A$8:$B$60,2,0)))</f>
        <v>#VALUE!</v>
      </c>
      <c r="C36" s="178"/>
      <c r="D36" s="179"/>
      <c r="E36" s="180"/>
    </row>
    <row r="37" customFormat="false" ht="13.2" hidden="false" customHeight="false" outlineLevel="0" collapsed="false">
      <c r="A37" s="176" t="str">
        <f aca="false">IF(OR('ZE-Sum'!A37 = " ",'ZE-Sum'!A37 = 0), " ", 'ZE-Sum'!A37)</f>
        <v> </v>
      </c>
      <c r="B37" s="177" t="e">
        <f aca="false">IF(OR(A37=0,A37= " ")," ",IF(ISERROR(VLOOKUP(A37,'ZE-Sum'!$A$8:$B$60,2,0)),IF(ISERROR(VLOOKUP(A37,'ZE-Sum'!$J$9:'ze-sum'!#ref!,2,0)),"Achtung! FEHLER! Kostenstelle prüfen!",VLOOKUP(A37,'ZE-Sum'!$J$9:'ze-sum'!#ref!,2,0)),VLOOKUP(A37,'ZE-Sum'!$A$8:$B$60,2,0)))</f>
        <v>#VALUE!</v>
      </c>
      <c r="C37" s="178"/>
      <c r="D37" s="179"/>
      <c r="E37" s="180"/>
    </row>
    <row r="38" customFormat="false" ht="13.2" hidden="false" customHeight="false" outlineLevel="0" collapsed="false">
      <c r="A38" s="176" t="str">
        <f aca="false">IF(OR('ZE-Sum'!A38 = " ",'ZE-Sum'!A38 = 0), " ", 'ZE-Sum'!A38)</f>
        <v> </v>
      </c>
      <c r="B38" s="177" t="e">
        <f aca="false">IF(OR(A38=0,A38= " ")," ",IF(ISERROR(VLOOKUP(A38,'ZE-Sum'!$A$8:$B$60,2,0)),IF(ISERROR(VLOOKUP(A38,'ZE-Sum'!$J$9:'ze-sum'!#ref!,2,0)),"Achtung! FEHLER! Kostenstelle prüfen!",VLOOKUP(A38,'ZE-Sum'!$J$9:'ze-sum'!#ref!,2,0)),VLOOKUP(A38,'ZE-Sum'!$A$8:$B$60,2,0)))</f>
        <v>#VALUE!</v>
      </c>
      <c r="C38" s="178"/>
      <c r="D38" s="179"/>
      <c r="E38" s="180"/>
    </row>
    <row r="39" customFormat="false" ht="13.2" hidden="false" customHeight="false" outlineLevel="0" collapsed="false">
      <c r="A39" s="176" t="str">
        <f aca="false">IF(OR('ZE-Sum'!A39 = " ",'ZE-Sum'!A39 = 0), " ", 'ZE-Sum'!A39)</f>
        <v> </v>
      </c>
      <c r="B39" s="177" t="e">
        <f aca="false">IF(OR(A39=0,A39= " ")," ",IF(ISERROR(VLOOKUP(A39,'ZE-Sum'!$A$8:$B$60,2,0)),IF(ISERROR(VLOOKUP(A39,'ZE-Sum'!$J$9:'ze-sum'!#ref!,2,0)),"Achtung! FEHLER! Kostenstelle prüfen!",VLOOKUP(A39,'ZE-Sum'!$J$9:'ze-sum'!#ref!,2,0)),VLOOKUP(A39,'ZE-Sum'!$A$8:$B$60,2,0)))</f>
        <v>#VALUE!</v>
      </c>
      <c r="C39" s="178"/>
      <c r="D39" s="179"/>
      <c r="E39" s="180"/>
    </row>
    <row r="40" customFormat="false" ht="13.2" hidden="false" customHeight="false" outlineLevel="0" collapsed="false">
      <c r="A40" s="176" t="str">
        <f aca="false">IF(OR('ZE-Sum'!A40 = " ",'ZE-Sum'!A40 = 0), " ", 'ZE-Sum'!A40)</f>
        <v> </v>
      </c>
      <c r="B40" s="177" t="e">
        <f aca="false">IF(OR(A40=0,A40= " ")," ",IF(ISERROR(VLOOKUP(A40,'ZE-Sum'!$A$8:$B$60,2,0)),IF(ISERROR(VLOOKUP(A40,'ZE-Sum'!$J$9:'ze-sum'!#ref!,2,0)),"Achtung! FEHLER! Kostenstelle prüfen!",VLOOKUP(A40,'ZE-Sum'!$J$9:'ze-sum'!#ref!,2,0)),VLOOKUP(A40,'ZE-Sum'!$A$8:$B$60,2,0)))</f>
        <v>#VALUE!</v>
      </c>
      <c r="C40" s="178"/>
      <c r="D40" s="179"/>
      <c r="E40" s="180"/>
    </row>
    <row r="41" customFormat="false" ht="13.2" hidden="false" customHeight="false" outlineLevel="0" collapsed="false">
      <c r="A41" s="176" t="str">
        <f aca="false">IF(OR('ZE-Sum'!A41 = " ",'ZE-Sum'!A41 = 0), " ", 'ZE-Sum'!A41)</f>
        <v> </v>
      </c>
      <c r="B41" s="177" t="e">
        <f aca="false">IF(OR(A41=0,A41= " ")," ",IF(ISERROR(VLOOKUP(A41,'ZE-Sum'!$A$8:$B$60,2,0)),IF(ISERROR(VLOOKUP(A41,'ZE-Sum'!$J$9:'ze-sum'!#ref!,2,0)),"Achtung! FEHLER! Kostenstelle prüfen!",VLOOKUP(A41,'ZE-Sum'!$J$9:'ze-sum'!#ref!,2,0)),VLOOKUP(A41,'ZE-Sum'!$A$8:$B$60,2,0)))</f>
        <v>#VALUE!</v>
      </c>
      <c r="C41" s="178"/>
      <c r="D41" s="179"/>
      <c r="E41" s="180"/>
    </row>
    <row r="42" customFormat="false" ht="13.2" hidden="false" customHeight="false" outlineLevel="0" collapsed="false">
      <c r="A42" s="176" t="str">
        <f aca="false">IF(OR('ZE-Sum'!A42 = " ",'ZE-Sum'!A42 = 0), " ", 'ZE-Sum'!A42)</f>
        <v> </v>
      </c>
      <c r="B42" s="177" t="e">
        <f aca="false">IF(OR(A42=0,A42= " ")," ",IF(ISERROR(VLOOKUP(A42,'ZE-Sum'!$A$8:$B$60,2,0)),IF(ISERROR(VLOOKUP(A42,'ZE-Sum'!$J$9:'ze-sum'!#ref!,2,0)),"Achtung! FEHLER! Kostenstelle prüfen!",VLOOKUP(A42,'ZE-Sum'!$J$9:'ze-sum'!#ref!,2,0)),VLOOKUP(A42,'ZE-Sum'!$A$8:$B$60,2,0)))</f>
        <v>#VALUE!</v>
      </c>
      <c r="C42" s="178"/>
      <c r="D42" s="179"/>
      <c r="E42" s="180"/>
    </row>
    <row r="43" customFormat="false" ht="13.2" hidden="false" customHeight="false" outlineLevel="0" collapsed="false">
      <c r="A43" s="176" t="str">
        <f aca="false">IF(OR('ZE-Sum'!A43 = " ",'ZE-Sum'!A43 = 0), " ", 'ZE-Sum'!A43)</f>
        <v> </v>
      </c>
      <c r="B43" s="177" t="e">
        <f aca="false">IF(OR(A43=0,A43= " ")," ",IF(ISERROR(VLOOKUP(A43,'ZE-Sum'!$A$8:$B$60,2,0)),IF(ISERROR(VLOOKUP(A43,'ZE-Sum'!$J$9:'ze-sum'!#ref!,2,0)),"Achtung! FEHLER! Kostenstelle prüfen!",VLOOKUP(A43,'ZE-Sum'!$J$9:'ze-sum'!#ref!,2,0)),VLOOKUP(A43,'ZE-Sum'!$A$8:$B$60,2,0)))</f>
        <v>#VALUE!</v>
      </c>
      <c r="C43" s="178"/>
      <c r="D43" s="179"/>
      <c r="E43" s="180"/>
    </row>
    <row r="44" customFormat="false" ht="13.2" hidden="false" customHeight="false" outlineLevel="0" collapsed="false">
      <c r="A44" s="176" t="str">
        <f aca="false">IF(OR('ZE-Sum'!A44 = " ",'ZE-Sum'!A44 = 0), " ", 'ZE-Sum'!A44)</f>
        <v> </v>
      </c>
      <c r="B44" s="177" t="e">
        <f aca="false">IF(OR(A44=0,A44= " ")," ",IF(ISERROR(VLOOKUP(A44,'ZE-Sum'!$A$8:$B$60,2,0)),IF(ISERROR(VLOOKUP(A44,'ZE-Sum'!$J$9:'ze-sum'!#ref!,2,0)),"Achtung! FEHLER! Kostenstelle prüfen!",VLOOKUP(A44,'ZE-Sum'!$J$9:'ze-sum'!#ref!,2,0)),VLOOKUP(A44,'ZE-Sum'!$A$8:$B$60,2,0)))</f>
        <v>#VALUE!</v>
      </c>
      <c r="C44" s="178"/>
      <c r="D44" s="179"/>
      <c r="E44" s="180"/>
    </row>
    <row r="45" customFormat="false" ht="13.2" hidden="false" customHeight="false" outlineLevel="0" collapsed="false">
      <c r="A45" s="176" t="str">
        <f aca="false">IF(OR('ZE-Sum'!A45 = " ",'ZE-Sum'!A45 = 0), " ", 'ZE-Sum'!A45)</f>
        <v> </v>
      </c>
      <c r="B45" s="177" t="e">
        <f aca="false">IF(OR(A45=0,A45= " ")," ",IF(ISERROR(VLOOKUP(A45,'ZE-Sum'!$A$8:$B$60,2,0)),IF(ISERROR(VLOOKUP(A45,'ZE-Sum'!$J$9:'ze-sum'!#ref!,2,0)),"Achtung! FEHLER! Kostenstelle prüfen!",VLOOKUP(A45,'ZE-Sum'!$J$9:'ze-sum'!#ref!,2,0)),VLOOKUP(A45,'ZE-Sum'!$A$8:$B$60,2,0)))</f>
        <v>#VALUE!</v>
      </c>
      <c r="C45" s="178"/>
      <c r="D45" s="179"/>
      <c r="E45" s="180"/>
    </row>
    <row r="46" customFormat="false" ht="13.2" hidden="false" customHeight="false" outlineLevel="0" collapsed="false">
      <c r="A46" s="176" t="str">
        <f aca="false">IF(OR('ZE-Sum'!A46 = " ",'ZE-Sum'!A46 = 0), " ", 'ZE-Sum'!A46)</f>
        <v> </v>
      </c>
      <c r="B46" s="177" t="e">
        <f aca="false">IF(OR(A46=0,A46= " ")," ",IF(ISERROR(VLOOKUP(A46,'ZE-Sum'!$A$8:$B$60,2,0)),IF(ISERROR(VLOOKUP(A46,'ZE-Sum'!$J$9:'ze-sum'!#ref!,2,0)),"Achtung! FEHLER! Kostenstelle prüfen!",VLOOKUP(A46,'ZE-Sum'!$J$9:'ze-sum'!#ref!,2,0)),VLOOKUP(A46,'ZE-Sum'!$A$8:$B$60,2,0)))</f>
        <v>#VALUE!</v>
      </c>
      <c r="C46" s="178"/>
      <c r="D46" s="179"/>
      <c r="E46" s="180"/>
    </row>
    <row r="47" customFormat="false" ht="13.2" hidden="false" customHeight="false" outlineLevel="0" collapsed="false">
      <c r="A47" s="176" t="str">
        <f aca="false">IF(OR('ZE-Sum'!A47 = " ",'ZE-Sum'!A47 = 0), " ", 'ZE-Sum'!A47)</f>
        <v> </v>
      </c>
      <c r="B47" s="177" t="e">
        <f aca="false">IF(OR(A47=0,A47= " ")," ",IF(ISERROR(VLOOKUP(A47,'ZE-Sum'!$A$8:$B$60,2,0)),IF(ISERROR(VLOOKUP(A47,'ZE-Sum'!$J$9:'ze-sum'!#ref!,2,0)),"Achtung! FEHLER! Kostenstelle prüfen!",VLOOKUP(A47,'ZE-Sum'!$J$9:'ze-sum'!#ref!,2,0)),VLOOKUP(A47,'ZE-Sum'!$A$8:$B$60,2,0)))</f>
        <v>#VALUE!</v>
      </c>
      <c r="C47" s="178"/>
      <c r="D47" s="179"/>
      <c r="E47" s="180"/>
    </row>
    <row r="48" customFormat="false" ht="13.2" hidden="false" customHeight="false" outlineLevel="0" collapsed="false">
      <c r="A48" s="176" t="str">
        <f aca="false">IF(OR('ZE-Sum'!A48 = " ",'ZE-Sum'!A48 = 0), " ", 'ZE-Sum'!A48)</f>
        <v> </v>
      </c>
      <c r="B48" s="177" t="e">
        <f aca="false">IF(OR(A48=0,A48= " ")," ",IF(ISERROR(VLOOKUP(A48,'ZE-Sum'!$A$8:$B$60,2,0)),IF(ISERROR(VLOOKUP(A48,'ZE-Sum'!$J$9:'ze-sum'!#ref!,2,0)),"Achtung! FEHLER! Kostenstelle prüfen!",VLOOKUP(A48,'ZE-Sum'!$J$9:'ze-sum'!#ref!,2,0)),VLOOKUP(A48,'ZE-Sum'!$A$8:$B$60,2,0)))</f>
        <v>#VALUE!</v>
      </c>
      <c r="C48" s="178"/>
      <c r="D48" s="179"/>
      <c r="E48" s="180"/>
    </row>
    <row r="49" customFormat="false" ht="13.2" hidden="false" customHeight="false" outlineLevel="0" collapsed="false">
      <c r="A49" s="176" t="str">
        <f aca="false">IF(OR('ZE-Sum'!A49 = " ",'ZE-Sum'!A49 = 0), " ", 'ZE-Sum'!A49)</f>
        <v> </v>
      </c>
      <c r="B49" s="177" t="e">
        <f aca="false">IF(OR(A49=0,A49= " ")," ",IF(ISERROR(VLOOKUP(A49,'ZE-Sum'!$A$8:$B$60,2,0)),IF(ISERROR(VLOOKUP(A49,'ZE-Sum'!$J$9:'ze-sum'!#ref!,2,0)),"Achtung! FEHLER! Kostenstelle prüfen!",VLOOKUP(A49,'ZE-Sum'!$J$9:'ze-sum'!#ref!,2,0)),VLOOKUP(A49,'ZE-Sum'!$A$8:$B$60,2,0)))</f>
        <v>#VALUE!</v>
      </c>
      <c r="C49" s="178"/>
      <c r="D49" s="179"/>
      <c r="E49" s="180"/>
    </row>
    <row r="50" customFormat="false" ht="13.2" hidden="false" customHeight="false" outlineLevel="0" collapsed="false">
      <c r="A50" s="176" t="str">
        <f aca="false">IF(OR('ZE-Sum'!A50 = " ",'ZE-Sum'!A50 = 0), " ", 'ZE-Sum'!A50)</f>
        <v> </v>
      </c>
      <c r="B50" s="177" t="e">
        <f aca="false">IF(OR(A50=0,A50= " ")," ",IF(ISERROR(VLOOKUP(A50,'ZE-Sum'!$A$8:$B$60,2,0)),IF(ISERROR(VLOOKUP(A50,'ZE-Sum'!$J$9:'ze-sum'!#ref!,2,0)),"Achtung! FEHLER! Kostenstelle prüfen!",VLOOKUP(A50,'ZE-Sum'!$J$9:'ze-sum'!#ref!,2,0)),VLOOKUP(A50,'ZE-Sum'!$A$8:$B$60,2,0)))</f>
        <v>#VALUE!</v>
      </c>
      <c r="C50" s="178"/>
      <c r="D50" s="179"/>
      <c r="E50" s="180"/>
    </row>
    <row r="51" customFormat="false" ht="13.2" hidden="false" customHeight="false" outlineLevel="0" collapsed="false">
      <c r="A51" s="181"/>
      <c r="B51" s="182" t="str">
        <f aca="false">IF(ZE!C3="DE","Summe Kostenstellen",IF(ZE!C3="EN","Total amount","---"))</f>
        <v>Summe Kostenstellen</v>
      </c>
      <c r="C51" s="108" t="n">
        <f aca="false">SUM(C8:C50)</f>
        <v>15</v>
      </c>
      <c r="D51" s="108" t="n">
        <f aca="false">SUM(D8:D50)</f>
        <v>20</v>
      </c>
      <c r="E51" s="110" t="n">
        <f aca="false">SUM(E8:E50)</f>
        <v>20</v>
      </c>
    </row>
  </sheetData>
  <sheetProtection sheet="true" password="cf04" objects="true" scenarios="true" selectLockedCells="true"/>
  <mergeCells count="2">
    <mergeCell ref="A5:B5"/>
    <mergeCell ref="C5:E5"/>
  </mergeCells>
  <dataValidations count="1">
    <dataValidation allowBlank="true" operator="between" prompt="Bitte die Monate ändern" promptTitle="Monat" showDropDown="false" showErrorMessage="false" showInputMessage="false" sqref="C6:E6" type="none">
      <formula1>0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590277777777778" bottom="0.590277777777778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  <Company>ConVista Consulting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1999-11-06T17:34:27Z</dcterms:created>
  <dc:creator>ConVista</dc:creator>
  <dc:description>Version 2.0</dc:description>
  <dc:language>en-US</dc:language>
  <cp:lastModifiedBy/>
  <cp:lastPrinted>2015-04-13T12:50:06Z</cp:lastPrinted>
  <dcterms:modified xsi:type="dcterms:W3CDTF">2018-02-04T15:28:23Z</dcterms:modified>
  <cp:revision>1</cp:revision>
  <dc:subject>Abrechnung</dc:subject>
  <dc:title>Zeiterfassung und Reisekostenabrechnung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ConVista Consulting GmbH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