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Курс GeekBrains\Урок 1\"/>
    </mc:Choice>
  </mc:AlternateContent>
  <xr:revisionPtr revIDLastSave="0" documentId="13_ncr:1_{9A176512-C7CD-4999-BE57-671312C4E698}" xr6:coauthVersionLast="47" xr6:coauthVersionMax="47" xr10:uidLastSave="{00000000-0000-0000-0000-000000000000}"/>
  <bookViews>
    <workbookView xWindow="-120" yWindow="-120" windowWidth="29040" windowHeight="15720" xr2:uid="{2AF6E11B-4585-437F-9BFD-F2925C5C1B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4" i="1" l="1"/>
  <c r="F92" i="1"/>
  <c r="D84" i="1"/>
  <c r="E84" i="1"/>
  <c r="F84" i="1" s="1"/>
  <c r="G84" i="1" s="1"/>
  <c r="C84" i="1"/>
  <c r="E81" i="1"/>
  <c r="I79" i="1"/>
  <c r="H79" i="1"/>
  <c r="G79" i="1"/>
  <c r="F79" i="1"/>
  <c r="E79" i="1"/>
  <c r="D79" i="1"/>
  <c r="C79" i="1"/>
  <c r="P53" i="1"/>
  <c r="B62" i="1" a="1"/>
  <c r="B62" i="1" s="1"/>
  <c r="D56" i="1"/>
  <c r="C40" i="1"/>
  <c r="G38" i="1" s="1"/>
  <c r="C17" i="1"/>
  <c r="K11" i="1"/>
  <c r="K12" i="1"/>
  <c r="K13" i="1"/>
  <c r="K14" i="1"/>
  <c r="K15" i="1"/>
  <c r="K10" i="1"/>
  <c r="G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<sst xmlns="http://schemas.openxmlformats.org/spreadsheetml/2006/main" count="88" uniqueCount="82">
  <si>
    <r>
      <t>Задача 1.</t>
    </r>
    <r>
      <rPr>
        <sz val="11"/>
        <color rgb="FF2C2D30"/>
        <rFont val="Roboto"/>
      </rPr>
      <t> Аналитик собрал статистику за 36 прошедших месяцев, согласно которой</t>
    </r>
  </si>
  <si>
    <t>вложение в акцию компании АВС позволило за месяц заработать 15% в 1 случае из 36 проанализированных месяцев,</t>
  </si>
  <si>
    <t>10% - в 2 случаях, 5% - в 3 случаях, 0% в 23 случаях, потерять 5% в 6 случаях, и потерять 10% в оставшихся случаях.</t>
  </si>
  <si>
    <t>Определить ожидаемое значение доходности инвестиции.</t>
  </si>
  <si>
    <t>Решение</t>
  </si>
  <si>
    <t>Формула ожидаемого значения:</t>
  </si>
  <si>
    <t>E(X) = X1*P(X1) + X2*P(X2) +…</t>
  </si>
  <si>
    <t>Формула вероятности события:</t>
  </si>
  <si>
    <r>
      <rPr>
        <b/>
        <sz val="11"/>
        <color theme="1"/>
        <rFont val="Calibri"/>
        <family val="2"/>
        <charset val="204"/>
        <scheme val="minor"/>
      </rPr>
      <t>P(X) = m/n</t>
    </r>
    <r>
      <rPr>
        <sz val="11"/>
        <color theme="1"/>
        <rFont val="Calibri"/>
        <family val="2"/>
        <charset val="204"/>
        <scheme val="minor"/>
      </rPr>
      <t>, где n - число всех исходов, m - число благоприятных исходов.</t>
    </r>
  </si>
  <si>
    <t>Х1 =</t>
  </si>
  <si>
    <t>n =</t>
  </si>
  <si>
    <t>X2 =</t>
  </si>
  <si>
    <t>X3 =</t>
  </si>
  <si>
    <t>X4 =</t>
  </si>
  <si>
    <t>X5 =</t>
  </si>
  <si>
    <t>X6 =</t>
  </si>
  <si>
    <t>P(X1) =</t>
  </si>
  <si>
    <t>P(X2) =</t>
  </si>
  <si>
    <t>P(X3) =</t>
  </si>
  <si>
    <t>P(X4) =</t>
  </si>
  <si>
    <t>P(X5) =</t>
  </si>
  <si>
    <t>P(X6) =</t>
  </si>
  <si>
    <t>m1 =</t>
  </si>
  <si>
    <t>m2 =</t>
  </si>
  <si>
    <t>m4 =</t>
  </si>
  <si>
    <t>m5 =</t>
  </si>
  <si>
    <t>m6 =</t>
  </si>
  <si>
    <t xml:space="preserve">E(X) = </t>
  </si>
  <si>
    <t xml:space="preserve">Ответ: </t>
  </si>
  <si>
    <t>приблизительно 0,28% в месяц.</t>
  </si>
  <si>
    <t>m3 =</t>
  </si>
  <si>
    <t>Компания по страхованию автомобилей разделяет водителей по трем</t>
  </si>
  <si>
    <t>категориям в зависимости от опыта: категория 1 (стаж вождения более</t>
  </si>
  <si>
    <t>10 лет), категория 2 (стаж более 2 лет, но меньше 10), категория 3 (стаж</t>
  </si>
  <si>
    <t>менее 2 лет). Для данной компании среди 100% застрахованных 30%</t>
  </si>
  <si>
    <t>принадлежат категории 1, 50% – категории 2, 20% – категории 3.</t>
  </si>
  <si>
    <t>Вероятность того, что в течение года водитель категории 1 попадет хотя</t>
  </si>
  <si>
    <t>бы в одно ДТП равна 1%; для водителя категории 2 - 3%, а для водителя</t>
  </si>
  <si>
    <t>категории 3 – 10%. Клиент компании застраховал автомобиль и попал в</t>
  </si>
  <si>
    <t>Формула Байеса:</t>
  </si>
  <si>
    <t>P(B/A) = P(A/B) * P(B) / P(A)</t>
  </si>
  <si>
    <t>Событие A - попадание в ДТП.</t>
  </si>
  <si>
    <t>P(B) =</t>
  </si>
  <si>
    <t>P(B/A) =</t>
  </si>
  <si>
    <t>P(A/B) =</t>
  </si>
  <si>
    <t>P(A) =</t>
  </si>
  <si>
    <t>Задача 4.</t>
  </si>
  <si>
    <t>ДТП. Какова вероятность того, что он относится к категории 1?</t>
  </si>
  <si>
    <t>Cобытие B - 1 категория.</t>
  </si>
  <si>
    <t>Ответ: 7,89%.</t>
  </si>
  <si>
    <r>
      <t>Задача 5.</t>
    </r>
    <r>
      <rPr>
        <sz val="11"/>
        <color rgb="FF2C2D30"/>
        <rFont val="Roboto"/>
      </rPr>
      <t> Аналитик собрал статистические данные между ценой акции перерабатывающей компании и ценой ресурса, который эта компания перерабатывает:</t>
    </r>
  </si>
  <si>
    <t>Месяц 1 2 3 4 5 6 7 8 9 10 11 12</t>
  </si>
  <si>
    <t>Цена акции, $ 12,1 15,2 15,3 15,7 15,2 16,1 16,5 17,1 17,2 17,0 16,8 16,9</t>
  </si>
  <si>
    <t>Цена ресурса, $ 115,0 119,0 121,0 130,0 131,0 150,0 155,0 172,0 174,0 168,0 161,0 159,0</t>
  </si>
  <si>
    <t xml:space="preserve">И предположил, что цена акции зависит от цены ресурса с задержкой на 1 месяц. </t>
  </si>
  <si>
    <t>Определить уравнение регрессии для этого предположения и сделать на его основе прогноз цены акции на 13 месяц.</t>
  </si>
  <si>
    <t>Решение:</t>
  </si>
  <si>
    <t>месяц</t>
  </si>
  <si>
    <t>цена акции</t>
  </si>
  <si>
    <t>цена ресурса</t>
  </si>
  <si>
    <t>Коэффициент корреляции:</t>
  </si>
  <si>
    <t>Коэффициент корреляции высокий, поэтому можно применить линейную регрессию.</t>
  </si>
  <si>
    <t>Цена акции зависит от цены ресурса, поэтому в формулах стоит на первом месте.</t>
  </si>
  <si>
    <t>y = x*b1+b0</t>
  </si>
  <si>
    <t>Функция ЛИНЕЙН вычисляет линейную регрессию методом наименьших квадратов:</t>
  </si>
  <si>
    <t>Цена акции = 0,03313 * цена ресурса +11,4652.</t>
  </si>
  <si>
    <t>Подставляем в эту формулу цену ресурса на 12-й месяц и получаем прогнозное значение цены акции на 13-й месяц.</t>
  </si>
  <si>
    <t>Ответ:</t>
  </si>
  <si>
    <r>
      <t>Задача 2.</t>
    </r>
    <r>
      <rPr>
        <sz val="11"/>
        <color rgb="FF2C2D30"/>
        <rFont val="Roboto"/>
      </rPr>
      <t xml:space="preserve"> Инвестиционный фонд за 7 предыдущих лет заработал следующие годовые доходности: +5%; -2%; +12%; +7%; -4%; +11%; +9%. </t>
    </r>
  </si>
  <si>
    <t xml:space="preserve">Если предположить, что в среднем фонд будет зарабатывать такую же доходность, как и по итогам прошедших 7 лет (в смысле геометрической доходности), </t>
  </si>
  <si>
    <t>и вложить $100 тыс. в этот фонд, то какой ожидаемый результат будет через 5 лет?</t>
  </si>
  <si>
    <t>Чтобы найти геометрическую доходность, преобразуйте процентную доходность в десятичные дроби и прибавьте к каждой единицу. </t>
  </si>
  <si>
    <t>Умножьте эти числа и возведите их в степень (1/n), где n — количество рассматриваемых лет. Вычтите 1 из этого числа и преобразуйте обратно в проценты,</t>
  </si>
  <si>
    <t xml:space="preserve"> чтобы найти среднюю геометрическую доходность.</t>
  </si>
  <si>
    <t>годы</t>
  </si>
  <si>
    <t>рост капитала</t>
  </si>
  <si>
    <t>Геометрическая доходность:</t>
  </si>
  <si>
    <t>рост/убыль капитала</t>
  </si>
  <si>
    <r>
      <t>Задача 3.</t>
    </r>
    <r>
      <rPr>
        <sz val="11"/>
        <color rgb="FF2C2D30"/>
        <rFont val="Roboto"/>
      </rPr>
      <t xml:space="preserve"> В инвестиционном анализе есть т.н. показатель Шарпа, который характеризует эффективность инвестиции в фонд. </t>
    </r>
  </si>
  <si>
    <t>Он рассчитывается как отношение средней доходности к риску (волатильности). Рассчитайте этот коэффициент для условий задачи 2.</t>
  </si>
  <si>
    <t>находим риск (волатильность).</t>
  </si>
  <si>
    <t>Показатель Шарпа: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</si>
</sst>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[$$-409]* #,##0.00_ ;_-[$$-409]* \-#,##0.00\ ;_-[$$-409]* &quot;-&quot;??_ ;_-@_ "/>
  </numFmts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2C2D30"/>
      <name val="Roboto"/>
    </font>
    <font>
      <sz val="11"/>
      <color rgb="FF2C2D30"/>
      <name val="Roboto"/>
    </font>
    <font>
      <b/>
      <i/>
      <sz val="12"/>
      <color rgb="FF000000"/>
      <name val="IBMPlexSans-BoldItalic"/>
    </font>
    <font>
      <b/>
      <sz val="11"/>
      <color rgb="FFFF0000"/>
      <name val="Calibri"/>
      <family val="2"/>
      <charset val="204"/>
      <scheme val="minor"/>
    </font>
    <font>
      <b/>
      <sz val="12"/>
      <color rgb="FF000000"/>
      <name val="IBMPlexSans-BoldItalic"/>
      <charset val="204"/>
    </font>
    <font>
      <sz val="11"/>
      <color rgb="FF000000"/>
      <name val="15"/>
      <charset val="204"/>
    </font>
    <font>
      <sz val="11"/>
      <color rgb="FF555555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2" borderId="0" xfId="0" applyFont="1" applyFill="1"/>
    <xf numFmtId="0" fontId="0" fillId="2" borderId="0" xfId="0" applyFill="1"/>
    <xf numFmtId="9" fontId="0" fillId="0" borderId="0" xfId="0" applyNumberFormat="1"/>
    <xf numFmtId="10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NumberFormat="1"/>
    <xf numFmtId="170" fontId="5" fillId="2" borderId="0" xfId="0" applyNumberFormat="1" applyFont="1" applyFill="1"/>
    <xf numFmtId="0" fontId="5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CCFD-99FB-4EB6-BBBB-5627216BB20E}">
  <dimension ref="A2:Q94"/>
  <sheetViews>
    <sheetView tabSelected="1" zoomScale="145" zoomScaleNormal="145" workbookViewId="0">
      <selection activeCell="M98" sqref="M98"/>
    </sheetView>
  </sheetViews>
  <sheetFormatPr defaultRowHeight="15"/>
  <cols>
    <col min="1" max="1" width="14.42578125" customWidth="1"/>
    <col min="2" max="2" width="10.7109375" customWidth="1"/>
    <col min="3" max="3" width="13.7109375" bestFit="1" customWidth="1"/>
  </cols>
  <sheetData>
    <row r="2" spans="2:11">
      <c r="B2" s="1" t="s">
        <v>0</v>
      </c>
    </row>
    <row r="3" spans="2:11">
      <c r="B3" s="2" t="s">
        <v>1</v>
      </c>
    </row>
    <row r="4" spans="2:11">
      <c r="B4" s="2" t="s">
        <v>2</v>
      </c>
    </row>
    <row r="5" spans="2:11">
      <c r="B5" s="2" t="s">
        <v>3</v>
      </c>
    </row>
    <row r="7" spans="2:11">
      <c r="B7" s="3" t="s">
        <v>4</v>
      </c>
      <c r="D7" t="s">
        <v>5</v>
      </c>
      <c r="I7" t="s">
        <v>7</v>
      </c>
    </row>
    <row r="8" spans="2:11" ht="15.75">
      <c r="D8" s="4" t="s">
        <v>6</v>
      </c>
      <c r="I8" t="s">
        <v>8</v>
      </c>
    </row>
    <row r="9" spans="2:11">
      <c r="I9" s="5" t="s">
        <v>10</v>
      </c>
      <c r="J9">
        <v>36</v>
      </c>
    </row>
    <row r="10" spans="2:11">
      <c r="B10" t="s">
        <v>9</v>
      </c>
      <c r="C10">
        <v>15</v>
      </c>
      <c r="F10" t="s">
        <v>22</v>
      </c>
      <c r="G10">
        <v>1</v>
      </c>
      <c r="J10" t="s">
        <v>16</v>
      </c>
      <c r="K10">
        <f>G10/$J$9</f>
        <v>2.7777777777777776E-2</v>
      </c>
    </row>
    <row r="11" spans="2:11">
      <c r="B11" t="s">
        <v>11</v>
      </c>
      <c r="C11">
        <v>10</v>
      </c>
      <c r="F11" t="s">
        <v>23</v>
      </c>
      <c r="G11">
        <v>2</v>
      </c>
      <c r="J11" t="s">
        <v>17</v>
      </c>
      <c r="K11">
        <f t="shared" ref="K11:K15" si="0">G11/$J$9</f>
        <v>5.5555555555555552E-2</v>
      </c>
    </row>
    <row r="12" spans="2:11">
      <c r="B12" t="s">
        <v>12</v>
      </c>
      <c r="C12">
        <v>5</v>
      </c>
      <c r="F12" t="s">
        <v>30</v>
      </c>
      <c r="G12">
        <v>3</v>
      </c>
      <c r="J12" t="s">
        <v>18</v>
      </c>
      <c r="K12">
        <f t="shared" si="0"/>
        <v>8.3333333333333329E-2</v>
      </c>
    </row>
    <row r="13" spans="2:11">
      <c r="B13" t="s">
        <v>13</v>
      </c>
      <c r="C13">
        <v>0</v>
      </c>
      <c r="F13" t="s">
        <v>24</v>
      </c>
      <c r="G13">
        <v>23</v>
      </c>
      <c r="J13" t="s">
        <v>19</v>
      </c>
      <c r="K13">
        <f t="shared" si="0"/>
        <v>0.63888888888888884</v>
      </c>
    </row>
    <row r="14" spans="2:11">
      <c r="B14" t="s">
        <v>14</v>
      </c>
      <c r="C14">
        <v>-5</v>
      </c>
      <c r="F14" t="s">
        <v>25</v>
      </c>
      <c r="G14">
        <v>6</v>
      </c>
      <c r="J14" t="s">
        <v>20</v>
      </c>
      <c r="K14">
        <f t="shared" si="0"/>
        <v>0.16666666666666666</v>
      </c>
    </row>
    <row r="15" spans="2:11">
      <c r="B15" t="s">
        <v>15</v>
      </c>
      <c r="C15">
        <v>-10</v>
      </c>
      <c r="F15" t="s">
        <v>26</v>
      </c>
      <c r="G15">
        <f>36 - SUM(G10:G14)</f>
        <v>1</v>
      </c>
      <c r="J15" t="s">
        <v>21</v>
      </c>
      <c r="K15">
        <f t="shared" si="0"/>
        <v>2.7777777777777776E-2</v>
      </c>
    </row>
    <row r="17" spans="2:17">
      <c r="B17" t="s">
        <v>27</v>
      </c>
      <c r="C17">
        <f>C10*K10+C11*K11+C12*K12+C13*K13+C14*K14+C15*K15</f>
        <v>0.27777777777777779</v>
      </c>
    </row>
    <row r="19" spans="2:17">
      <c r="B19" s="6" t="s">
        <v>28</v>
      </c>
      <c r="C19" s="6" t="s">
        <v>29</v>
      </c>
      <c r="D19" s="6"/>
      <c r="E19" s="6"/>
      <c r="F19" s="7"/>
    </row>
    <row r="22" spans="2:17">
      <c r="B22" s="3" t="s">
        <v>46</v>
      </c>
      <c r="C22" s="11" t="s">
        <v>31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2:17">
      <c r="C23" s="11" t="s">
        <v>32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2:17">
      <c r="C24" s="11" t="s">
        <v>33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2:17">
      <c r="C25" s="11" t="s">
        <v>34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2:17">
      <c r="C26" s="11" t="s">
        <v>35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2:17">
      <c r="C27" s="11" t="s">
        <v>36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2:17">
      <c r="C28" s="11" t="s">
        <v>37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2:17">
      <c r="C29" s="11" t="s">
        <v>38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2:17">
      <c r="C30" s="11" t="s">
        <v>47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2" spans="2:17">
      <c r="B32" s="3" t="s">
        <v>4</v>
      </c>
      <c r="D32" s="3" t="s">
        <v>39</v>
      </c>
      <c r="E32" s="3"/>
      <c r="F32" s="3"/>
      <c r="H32" s="3" t="s">
        <v>5</v>
      </c>
      <c r="I32" s="3"/>
      <c r="J32" s="3"/>
      <c r="K32" s="3"/>
    </row>
    <row r="33" spans="2:11" ht="15.75">
      <c r="D33" s="3" t="s">
        <v>40</v>
      </c>
      <c r="E33" s="3"/>
      <c r="F33" s="3"/>
      <c r="H33" s="10" t="s">
        <v>6</v>
      </c>
      <c r="I33" s="3"/>
      <c r="J33" s="3"/>
      <c r="K33" s="3"/>
    </row>
    <row r="35" spans="2:11">
      <c r="B35" t="s">
        <v>48</v>
      </c>
    </row>
    <row r="36" spans="2:11">
      <c r="B36" t="s">
        <v>41</v>
      </c>
    </row>
    <row r="38" spans="2:11">
      <c r="B38" t="s">
        <v>42</v>
      </c>
      <c r="C38" s="8">
        <v>0.3</v>
      </c>
      <c r="F38" t="s">
        <v>43</v>
      </c>
      <c r="G38" s="9">
        <f>C39*C38/C40</f>
        <v>7.8947368421052627E-2</v>
      </c>
    </row>
    <row r="39" spans="2:11">
      <c r="B39" t="s">
        <v>44</v>
      </c>
      <c r="C39" s="8">
        <v>0.01</v>
      </c>
    </row>
    <row r="40" spans="2:11">
      <c r="B40" t="s">
        <v>45</v>
      </c>
      <c r="C40" s="9">
        <f>30%*1%+50%*3%+20%*10%</f>
        <v>3.8000000000000006E-2</v>
      </c>
      <c r="F40" s="6" t="s">
        <v>49</v>
      </c>
      <c r="G40" s="7"/>
    </row>
    <row r="43" spans="2:11">
      <c r="B43" s="1" t="s">
        <v>50</v>
      </c>
    </row>
    <row r="44" spans="2:11">
      <c r="B44" s="2" t="s">
        <v>51</v>
      </c>
    </row>
    <row r="45" spans="2:11">
      <c r="B45" s="2" t="s">
        <v>52</v>
      </c>
    </row>
    <row r="46" spans="2:11">
      <c r="B46" s="2" t="s">
        <v>53</v>
      </c>
    </row>
    <row r="47" spans="2:11">
      <c r="B47" s="2" t="s">
        <v>54</v>
      </c>
    </row>
    <row r="48" spans="2:11">
      <c r="B48" t="s">
        <v>55</v>
      </c>
    </row>
    <row r="50" spans="1:16">
      <c r="B50" s="2" t="s">
        <v>56</v>
      </c>
    </row>
    <row r="52" spans="1:16">
      <c r="B52" t="s">
        <v>57</v>
      </c>
      <c r="D52">
        <v>1</v>
      </c>
      <c r="E52">
        <v>2</v>
      </c>
      <c r="F52">
        <v>3</v>
      </c>
      <c r="G52">
        <v>4</v>
      </c>
      <c r="H52">
        <v>5</v>
      </c>
      <c r="I52">
        <v>6</v>
      </c>
      <c r="J52">
        <v>7</v>
      </c>
      <c r="K52">
        <v>8</v>
      </c>
      <c r="L52">
        <v>9</v>
      </c>
      <c r="M52">
        <v>10</v>
      </c>
      <c r="N52">
        <v>11</v>
      </c>
      <c r="O52">
        <v>12</v>
      </c>
      <c r="P52">
        <v>13</v>
      </c>
    </row>
    <row r="53" spans="1:16">
      <c r="B53" t="s">
        <v>58</v>
      </c>
      <c r="D53">
        <v>12.1</v>
      </c>
      <c r="E53">
        <v>15.2</v>
      </c>
      <c r="F53">
        <v>15.3</v>
      </c>
      <c r="G53">
        <v>15.7</v>
      </c>
      <c r="H53">
        <v>15.2</v>
      </c>
      <c r="I53">
        <v>16.100000000000001</v>
      </c>
      <c r="J53">
        <v>16.5</v>
      </c>
      <c r="K53">
        <v>17.100000000000001</v>
      </c>
      <c r="L53">
        <v>17.2</v>
      </c>
      <c r="M53">
        <v>17</v>
      </c>
      <c r="N53">
        <v>16.8</v>
      </c>
      <c r="O53">
        <v>16.899999999999999</v>
      </c>
      <c r="P53">
        <f>B62*O54+C62</f>
        <v>16.733602605159945</v>
      </c>
    </row>
    <row r="54" spans="1:16">
      <c r="B54" t="s">
        <v>59</v>
      </c>
      <c r="D54">
        <v>115</v>
      </c>
      <c r="E54">
        <v>119</v>
      </c>
      <c r="F54">
        <v>121</v>
      </c>
      <c r="G54">
        <v>130</v>
      </c>
      <c r="H54">
        <v>131</v>
      </c>
      <c r="I54">
        <v>150</v>
      </c>
      <c r="J54">
        <v>155</v>
      </c>
      <c r="K54">
        <v>172</v>
      </c>
      <c r="L54">
        <v>174</v>
      </c>
      <c r="M54">
        <v>168</v>
      </c>
      <c r="N54">
        <v>161</v>
      </c>
      <c r="O54">
        <v>159</v>
      </c>
    </row>
    <row r="56" spans="1:16">
      <c r="A56" t="s">
        <v>60</v>
      </c>
      <c r="D56">
        <f>CORREL(E53:O53,D54:N54)</f>
        <v>0.93090163437304796</v>
      </c>
      <c r="F56" t="s">
        <v>61</v>
      </c>
    </row>
    <row r="57" spans="1:16">
      <c r="F57" t="s">
        <v>62</v>
      </c>
    </row>
    <row r="58" spans="1:16">
      <c r="G58" t="s">
        <v>63</v>
      </c>
    </row>
    <row r="60" spans="1:16">
      <c r="A60" t="s">
        <v>64</v>
      </c>
    </row>
    <row r="62" spans="1:16">
      <c r="B62" cm="1">
        <f t="array" ref="B62:C62">LINEST(E53:O53,D54:N54)</f>
        <v>3.3134827821956758E-2</v>
      </c>
      <c r="C62">
        <v>11.465164981468821</v>
      </c>
    </row>
    <row r="64" spans="1:16">
      <c r="A64" t="s">
        <v>65</v>
      </c>
    </row>
    <row r="65" spans="1:9">
      <c r="A65" t="s">
        <v>66</v>
      </c>
    </row>
    <row r="67" spans="1:9">
      <c r="B67" s="6" t="s">
        <v>67</v>
      </c>
      <c r="C67" s="6">
        <v>16.733599999999999</v>
      </c>
    </row>
    <row r="70" spans="1:9">
      <c r="B70" s="1" t="s">
        <v>68</v>
      </c>
    </row>
    <row r="71" spans="1:9">
      <c r="B71" t="s">
        <v>69</v>
      </c>
    </row>
    <row r="72" spans="1:9">
      <c r="B72" t="s">
        <v>70</v>
      </c>
    </row>
    <row r="74" spans="1:9" ht="16.5">
      <c r="B74" s="12" t="s">
        <v>71</v>
      </c>
    </row>
    <row r="75" spans="1:9">
      <c r="B75" t="s">
        <v>72</v>
      </c>
    </row>
    <row r="76" spans="1:9">
      <c r="B76" t="s">
        <v>73</v>
      </c>
    </row>
    <row r="78" spans="1:9">
      <c r="A78" t="s">
        <v>74</v>
      </c>
      <c r="C78">
        <v>1</v>
      </c>
      <c r="D78">
        <v>2</v>
      </c>
      <c r="E78">
        <v>3</v>
      </c>
      <c r="F78">
        <v>4</v>
      </c>
      <c r="G78">
        <v>5</v>
      </c>
      <c r="H78">
        <v>6</v>
      </c>
      <c r="I78">
        <v>7</v>
      </c>
    </row>
    <row r="79" spans="1:9">
      <c r="A79" t="s">
        <v>77</v>
      </c>
      <c r="C79" s="13">
        <f>1+0.05</f>
        <v>1.05</v>
      </c>
      <c r="D79">
        <f>1-0.02</f>
        <v>0.98</v>
      </c>
      <c r="E79">
        <f>1+0.12</f>
        <v>1.1200000000000001</v>
      </c>
      <c r="F79">
        <f>1+0.07</f>
        <v>1.07</v>
      </c>
      <c r="G79">
        <f>1-0.04</f>
        <v>0.96</v>
      </c>
      <c r="H79">
        <f>1+0.11</f>
        <v>1.1100000000000001</v>
      </c>
      <c r="I79">
        <f>1+0.09</f>
        <v>1.0900000000000001</v>
      </c>
    </row>
    <row r="81" spans="1:7">
      <c r="A81" t="s">
        <v>76</v>
      </c>
      <c r="E81" s="9">
        <f>PRODUCT(C79:I79)^(1/7)-1</f>
        <v>5.2667285863485791E-2</v>
      </c>
    </row>
    <row r="83" spans="1:7">
      <c r="A83" t="s">
        <v>74</v>
      </c>
      <c r="B83">
        <v>0</v>
      </c>
      <c r="C83">
        <v>1</v>
      </c>
      <c r="D83">
        <v>2</v>
      </c>
      <c r="E83">
        <v>3</v>
      </c>
      <c r="F83">
        <v>4</v>
      </c>
      <c r="G83">
        <v>5</v>
      </c>
    </row>
    <row r="84" spans="1:7">
      <c r="A84" t="s">
        <v>75</v>
      </c>
      <c r="B84">
        <v>100000</v>
      </c>
      <c r="C84" s="13">
        <f>B84+B84*0.0527</f>
        <v>105270</v>
      </c>
      <c r="D84" s="13">
        <f t="shared" ref="D84:G84" si="1">C84+C84*0.0527</f>
        <v>110817.72899999999</v>
      </c>
      <c r="E84" s="13">
        <f t="shared" si="1"/>
        <v>116657.8233183</v>
      </c>
      <c r="F84" s="13">
        <f t="shared" si="1"/>
        <v>122805.6906071744</v>
      </c>
      <c r="G84" s="13">
        <f t="shared" si="1"/>
        <v>129277.5505021725</v>
      </c>
    </row>
    <row r="86" spans="1:7">
      <c r="B86" s="6" t="s">
        <v>67</v>
      </c>
      <c r="C86" s="14">
        <v>129278</v>
      </c>
    </row>
    <row r="89" spans="1:7">
      <c r="B89" s="1" t="s">
        <v>78</v>
      </c>
    </row>
    <row r="90" spans="1:7">
      <c r="B90" t="s">
        <v>79</v>
      </c>
    </row>
    <row r="92" spans="1:7">
      <c r="B92" t="s">
        <v>56</v>
      </c>
      <c r="C92" t="s">
        <v>80</v>
      </c>
      <c r="F92" s="9">
        <f>STDEVA(5%,-2%,12%,7%,-4%,11%,9%)</f>
        <v>6.2411842588070532E-2</v>
      </c>
    </row>
    <row r="94" spans="1:7">
      <c r="B94" s="6" t="s">
        <v>81</v>
      </c>
      <c r="C94" s="6"/>
      <c r="D94" s="15">
        <f>E81/F92</f>
        <v>0.84386686371526343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2024-03-08T11:37:02Z</dcterms:created>
  <dcterms:modified xsi:type="dcterms:W3CDTF">2024-03-10T08:44:42Z</dcterms:modified>
</cp:coreProperties>
</file>