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5" yWindow="-105" windowWidth="20730" windowHeight="11760" activeTab="5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Sheet2" sheetId="7" r:id="rId6"/>
    <sheet name="References" sheetId="4" r:id="rId7"/>
  </sheets>
  <definedNames>
    <definedName name="_xlnm._FilterDatabase" localSheetId="0" hidden="1">'EXTERNAL WALL LOAD'!$A$88:$L$130</definedName>
    <definedName name="_xlnm._FilterDatabase" localSheetId="6" hidden="1">References!$A$4:$B$36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5" i="6" l="1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46" i="6" s="1"/>
  <c r="G128" i="5"/>
  <c r="G90" i="5"/>
  <c r="G45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H127" i="5" s="1"/>
  <c r="G94" i="5"/>
  <c r="G127" i="5" s="1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H89" i="5" s="1"/>
  <c r="G49" i="5"/>
  <c r="G89" i="5" s="1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H44" i="5" s="1"/>
  <c r="G3" i="5"/>
  <c r="G44" i="5" s="1"/>
  <c r="AD73" i="4" l="1"/>
  <c r="AD72" i="4"/>
  <c r="AD71" i="4"/>
  <c r="AD70" i="4"/>
  <c r="C230" i="3" s="1"/>
  <c r="AD69" i="4"/>
  <c r="C229" i="3" s="1"/>
  <c r="AD68" i="4"/>
  <c r="C228" i="3" s="1"/>
  <c r="AD67" i="4"/>
  <c r="C227" i="3" s="1"/>
  <c r="AD66" i="4"/>
  <c r="AD65" i="4"/>
  <c r="C225" i="3" s="1"/>
  <c r="AD64" i="4"/>
  <c r="C224" i="3" s="1"/>
  <c r="AD63" i="4"/>
  <c r="C223" i="3" s="1"/>
  <c r="AD62" i="4"/>
  <c r="AD61" i="4"/>
  <c r="C221" i="3" s="1"/>
  <c r="AD60" i="4"/>
  <c r="AD59" i="4"/>
  <c r="C219" i="3" s="1"/>
  <c r="AD58" i="4"/>
  <c r="C218" i="3" s="1"/>
  <c r="AD57" i="4"/>
  <c r="C217" i="3" s="1"/>
  <c r="AD56" i="4"/>
  <c r="AD55" i="4"/>
  <c r="C215" i="3" s="1"/>
  <c r="AD54" i="4"/>
  <c r="AD53" i="4"/>
  <c r="C213" i="3" s="1"/>
  <c r="AD52" i="4"/>
  <c r="C212" i="3" s="1"/>
  <c r="AD51" i="4"/>
  <c r="C211" i="3" s="1"/>
  <c r="AD50" i="4"/>
  <c r="AD49" i="4"/>
  <c r="AD48" i="4"/>
  <c r="AD47" i="4"/>
  <c r="C207" i="3" s="1"/>
  <c r="AD46" i="4"/>
  <c r="C206" i="3" s="1"/>
  <c r="AD45" i="4"/>
  <c r="C205" i="3" s="1"/>
  <c r="AD44" i="4"/>
  <c r="AD43" i="4"/>
  <c r="AD42" i="4"/>
  <c r="AD41" i="4"/>
  <c r="C201" i="3" s="1"/>
  <c r="AD40" i="4"/>
  <c r="C200" i="3" s="1"/>
  <c r="AD39" i="4"/>
  <c r="C199" i="3" s="1"/>
  <c r="AD38" i="4"/>
  <c r="AD37" i="4"/>
  <c r="C197" i="3" s="1"/>
  <c r="AD36" i="4"/>
  <c r="AD35" i="4"/>
  <c r="AD34" i="4"/>
  <c r="C194" i="3" s="1"/>
  <c r="AD33" i="4"/>
  <c r="C193" i="3" s="1"/>
  <c r="AD32" i="4"/>
  <c r="AD31" i="4"/>
  <c r="C191" i="3" s="1"/>
  <c r="AD30" i="4"/>
  <c r="AD29" i="4"/>
  <c r="C189" i="3" s="1"/>
  <c r="AD28" i="4"/>
  <c r="C188" i="3" s="1"/>
  <c r="AD27" i="4"/>
  <c r="C187" i="3" s="1"/>
  <c r="AD26" i="4"/>
  <c r="AD25" i="4"/>
  <c r="AD24" i="4"/>
  <c r="AD23" i="4"/>
  <c r="C183" i="3" s="1"/>
  <c r="AD22" i="4"/>
  <c r="C182" i="3" s="1"/>
  <c r="AD21" i="4"/>
  <c r="C181" i="3" s="1"/>
  <c r="AD20" i="4"/>
  <c r="AD19" i="4"/>
  <c r="C179" i="3" s="1"/>
  <c r="AD18" i="4"/>
  <c r="AD17" i="4"/>
  <c r="C177" i="3" s="1"/>
  <c r="AD16" i="4"/>
  <c r="AD15" i="4"/>
  <c r="C175" i="3" s="1"/>
  <c r="AD14" i="4"/>
  <c r="AD13" i="4"/>
  <c r="AD12" i="4"/>
  <c r="AD11" i="4"/>
  <c r="C171" i="3" s="1"/>
  <c r="AD10" i="4"/>
  <c r="C170" i="3" s="1"/>
  <c r="AD9" i="4"/>
  <c r="C169" i="3" s="1"/>
  <c r="AD8" i="4"/>
  <c r="AD7" i="4"/>
  <c r="AD6" i="4"/>
  <c r="AD5" i="4"/>
  <c r="C165" i="3" s="1"/>
  <c r="AD4" i="4"/>
  <c r="C233" i="3"/>
  <c r="G233" i="3"/>
  <c r="B233" i="3"/>
  <c r="G232" i="3"/>
  <c r="B232" i="3"/>
  <c r="C231" i="3"/>
  <c r="G231" i="3"/>
  <c r="B231" i="3"/>
  <c r="G230" i="3"/>
  <c r="B230" i="3"/>
  <c r="G229" i="3"/>
  <c r="B229" i="3"/>
  <c r="G228" i="3"/>
  <c r="B228" i="3"/>
  <c r="G227" i="3"/>
  <c r="B227" i="3"/>
  <c r="G226" i="3"/>
  <c r="B226" i="3"/>
  <c r="C226" i="3" s="1"/>
  <c r="G225" i="3"/>
  <c r="B225" i="3"/>
  <c r="G224" i="3"/>
  <c r="B224" i="3"/>
  <c r="G223" i="3"/>
  <c r="B223" i="3"/>
  <c r="G222" i="3"/>
  <c r="B222" i="3"/>
  <c r="G221" i="3"/>
  <c r="B221" i="3"/>
  <c r="C220" i="3"/>
  <c r="G220" i="3"/>
  <c r="B220" i="3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C209" i="3"/>
  <c r="G209" i="3"/>
  <c r="B209" i="3"/>
  <c r="G208" i="3"/>
  <c r="B208" i="3"/>
  <c r="G207" i="3"/>
  <c r="B207" i="3"/>
  <c r="G206" i="3"/>
  <c r="B206" i="3"/>
  <c r="G205" i="3"/>
  <c r="B205" i="3"/>
  <c r="G204" i="3"/>
  <c r="B204" i="3"/>
  <c r="C203" i="3"/>
  <c r="G203" i="3"/>
  <c r="B203" i="3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C195" i="3"/>
  <c r="G195" i="3"/>
  <c r="B195" i="3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C185" i="3"/>
  <c r="G185" i="3"/>
  <c r="B185" i="3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C173" i="3"/>
  <c r="G173" i="3"/>
  <c r="B173" i="3"/>
  <c r="G172" i="3"/>
  <c r="B172" i="3"/>
  <c r="C172" i="3" s="1"/>
  <c r="G171" i="3"/>
  <c r="B171" i="3"/>
  <c r="G170" i="3"/>
  <c r="B170" i="3"/>
  <c r="G169" i="3"/>
  <c r="B169" i="3"/>
  <c r="G168" i="3"/>
  <c r="B168" i="3"/>
  <c r="C167" i="3"/>
  <c r="G167" i="3"/>
  <c r="B167" i="3"/>
  <c r="G166" i="3"/>
  <c r="B166" i="3"/>
  <c r="G165" i="3"/>
  <c r="B165" i="3"/>
  <c r="G164" i="3"/>
  <c r="B164" i="3"/>
  <c r="Y4" i="4"/>
  <c r="C4" i="3" s="1"/>
  <c r="I4" i="3" s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C12" i="3" s="1"/>
  <c r="B11" i="3"/>
  <c r="B10" i="3"/>
  <c r="B9" i="3"/>
  <c r="B8" i="3"/>
  <c r="B7" i="3"/>
  <c r="B6" i="3"/>
  <c r="B5" i="3"/>
  <c r="B4" i="3"/>
  <c r="C196" i="3" l="1"/>
  <c r="C164" i="3"/>
  <c r="C192" i="3"/>
  <c r="H192" i="3" s="1"/>
  <c r="C210" i="3"/>
  <c r="H210" i="3" s="1"/>
  <c r="C8" i="3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64" i="3"/>
  <c r="I164" i="3"/>
  <c r="H172" i="3"/>
  <c r="I172" i="3"/>
  <c r="I184" i="3"/>
  <c r="I212" i="3"/>
  <c r="H212" i="3"/>
  <c r="I220" i="3"/>
  <c r="H220" i="3"/>
  <c r="H228" i="3"/>
  <c r="I228" i="3"/>
  <c r="I165" i="3"/>
  <c r="H165" i="3"/>
  <c r="I169" i="3"/>
  <c r="H169" i="3"/>
  <c r="I173" i="3"/>
  <c r="H173" i="3"/>
  <c r="I177" i="3"/>
  <c r="H177" i="3"/>
  <c r="I181" i="3"/>
  <c r="H181" i="3"/>
  <c r="I185" i="3"/>
  <c r="H185" i="3"/>
  <c r="I189" i="3"/>
  <c r="H189" i="3"/>
  <c r="I193" i="3"/>
  <c r="H193" i="3"/>
  <c r="I197" i="3"/>
  <c r="H197" i="3"/>
  <c r="I201" i="3"/>
  <c r="H201" i="3"/>
  <c r="I205" i="3"/>
  <c r="H205" i="3"/>
  <c r="I209" i="3"/>
  <c r="H209" i="3"/>
  <c r="I213" i="3"/>
  <c r="H213" i="3"/>
  <c r="I217" i="3"/>
  <c r="H217" i="3"/>
  <c r="I221" i="3"/>
  <c r="H221" i="3"/>
  <c r="I225" i="3"/>
  <c r="H225" i="3"/>
  <c r="I229" i="3"/>
  <c r="H229" i="3"/>
  <c r="I233" i="3"/>
  <c r="H233" i="3"/>
  <c r="H188" i="3"/>
  <c r="I188" i="3"/>
  <c r="H200" i="3"/>
  <c r="I200" i="3"/>
  <c r="H170" i="3"/>
  <c r="I170" i="3"/>
  <c r="H178" i="3"/>
  <c r="I178" i="3"/>
  <c r="H182" i="3"/>
  <c r="I182" i="3"/>
  <c r="I194" i="3"/>
  <c r="H194" i="3"/>
  <c r="I202" i="3"/>
  <c r="H202" i="3"/>
  <c r="I210" i="3"/>
  <c r="I218" i="3"/>
  <c r="H218" i="3"/>
  <c r="H230" i="3"/>
  <c r="I230" i="3"/>
  <c r="I167" i="3"/>
  <c r="H167" i="3"/>
  <c r="I171" i="3"/>
  <c r="H171" i="3"/>
  <c r="I175" i="3"/>
  <c r="H175" i="3"/>
  <c r="I179" i="3"/>
  <c r="H179" i="3"/>
  <c r="I187" i="3"/>
  <c r="H187" i="3"/>
  <c r="I191" i="3"/>
  <c r="H191" i="3"/>
  <c r="I195" i="3"/>
  <c r="H195" i="3"/>
  <c r="I199" i="3"/>
  <c r="H199" i="3"/>
  <c r="I203" i="3"/>
  <c r="H203" i="3"/>
  <c r="I211" i="3"/>
  <c r="H211" i="3"/>
  <c r="I215" i="3"/>
  <c r="H215" i="3"/>
  <c r="I219" i="3"/>
  <c r="H219" i="3"/>
  <c r="I223" i="3"/>
  <c r="H223" i="3"/>
  <c r="I227" i="3"/>
  <c r="H227" i="3"/>
  <c r="I231" i="3"/>
  <c r="H231" i="3"/>
  <c r="H196" i="3"/>
  <c r="I196" i="3"/>
  <c r="I224" i="3"/>
  <c r="H224" i="3"/>
  <c r="H166" i="3"/>
  <c r="H174" i="3"/>
  <c r="H186" i="3"/>
  <c r="I186" i="3"/>
  <c r="H206" i="3"/>
  <c r="I206" i="3"/>
  <c r="I226" i="3"/>
  <c r="H226" i="3"/>
  <c r="I183" i="3"/>
  <c r="H183" i="3"/>
  <c r="I207" i="3"/>
  <c r="H207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H41" i="3"/>
  <c r="I8" i="3"/>
  <c r="H8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I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I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I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47" i="3" l="1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J69" i="2"/>
  <c r="K68" i="2"/>
  <c r="J68" i="2"/>
  <c r="K67" i="2"/>
  <c r="J67" i="2"/>
  <c r="H67" i="2"/>
  <c r="G67" i="2"/>
  <c r="K66" i="2"/>
  <c r="H66" i="2"/>
  <c r="J66" i="2" s="1"/>
  <c r="G66" i="2"/>
  <c r="K65" i="2"/>
  <c r="H65" i="2"/>
  <c r="J65" i="2" s="1"/>
  <c r="G65" i="2"/>
  <c r="K64" i="2"/>
  <c r="J64" i="2"/>
  <c r="H64" i="2"/>
  <c r="G64" i="2"/>
  <c r="K63" i="2"/>
  <c r="H63" i="2"/>
  <c r="J63" i="2" s="1"/>
  <c r="G63" i="2"/>
  <c r="K62" i="2"/>
  <c r="H62" i="2"/>
  <c r="J62" i="2" s="1"/>
  <c r="G62" i="2"/>
  <c r="K61" i="2"/>
  <c r="J61" i="2"/>
  <c r="H61" i="2"/>
  <c r="G61" i="2"/>
  <c r="K60" i="2"/>
  <c r="H60" i="2"/>
  <c r="J60" i="2" s="1"/>
  <c r="G60" i="2"/>
  <c r="K59" i="2"/>
  <c r="H59" i="2"/>
  <c r="J59" i="2" s="1"/>
  <c r="G59" i="2"/>
  <c r="K58" i="2"/>
  <c r="J58" i="2"/>
  <c r="H58" i="2"/>
  <c r="G58" i="2"/>
  <c r="K57" i="2"/>
  <c r="H57" i="2"/>
  <c r="J57" i="2" s="1"/>
  <c r="G57" i="2"/>
  <c r="K56" i="2"/>
  <c r="H56" i="2"/>
  <c r="J56" i="2" s="1"/>
  <c r="G56" i="2"/>
  <c r="K55" i="2"/>
  <c r="J55" i="2"/>
  <c r="H55" i="2"/>
  <c r="G55" i="2"/>
  <c r="K54" i="2"/>
  <c r="H54" i="2"/>
  <c r="J54" i="2" s="1"/>
  <c r="G54" i="2"/>
  <c r="K53" i="2"/>
  <c r="H53" i="2"/>
  <c r="J53" i="2" s="1"/>
  <c r="G53" i="2"/>
  <c r="K52" i="2"/>
  <c r="J52" i="2"/>
  <c r="H52" i="2"/>
  <c r="G52" i="2"/>
  <c r="K51" i="2"/>
  <c r="H51" i="2"/>
  <c r="J51" i="2" s="1"/>
  <c r="G51" i="2"/>
  <c r="K50" i="2"/>
  <c r="H50" i="2"/>
  <c r="J50" i="2" s="1"/>
  <c r="G50" i="2"/>
  <c r="K49" i="2"/>
  <c r="H49" i="2"/>
  <c r="J49" i="2" s="1"/>
  <c r="G49" i="2"/>
  <c r="K48" i="2"/>
  <c r="H48" i="2"/>
  <c r="J48" i="2" s="1"/>
  <c r="G48" i="2"/>
  <c r="K47" i="2"/>
  <c r="H47" i="2"/>
  <c r="J47" i="2" s="1"/>
  <c r="G47" i="2"/>
  <c r="K46" i="2"/>
  <c r="H46" i="2"/>
  <c r="J46" i="2" s="1"/>
  <c r="G46" i="2"/>
  <c r="K45" i="2"/>
  <c r="H45" i="2"/>
  <c r="J45" i="2" s="1"/>
  <c r="G45" i="2"/>
  <c r="K44" i="2"/>
  <c r="H44" i="2"/>
  <c r="J44" i="2" s="1"/>
  <c r="G44" i="2"/>
  <c r="K43" i="2"/>
  <c r="H43" i="2"/>
  <c r="J43" i="2" s="1"/>
  <c r="G43" i="2"/>
  <c r="K42" i="2"/>
  <c r="H42" i="2"/>
  <c r="J42" i="2" s="1"/>
  <c r="G42" i="2"/>
  <c r="K41" i="2"/>
  <c r="H41" i="2"/>
  <c r="J41" i="2" s="1"/>
  <c r="G41" i="2"/>
  <c r="K40" i="2"/>
  <c r="H40" i="2"/>
  <c r="J40" i="2" s="1"/>
  <c r="G40" i="2"/>
  <c r="K39" i="2"/>
  <c r="H39" i="2"/>
  <c r="J39" i="2" s="1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K85" i="1" s="1"/>
  <c r="J44" i="1"/>
  <c r="K44" i="1" s="1"/>
  <c r="J43" i="1"/>
  <c r="K43" i="1" s="1"/>
  <c r="J42" i="1"/>
  <c r="K42" i="1" s="1"/>
  <c r="I234" i="3" l="1"/>
  <c r="H234" i="3"/>
  <c r="I74" i="3"/>
  <c r="H74" i="3"/>
  <c r="H75" i="3" s="1"/>
  <c r="I159" i="3"/>
  <c r="H159" i="3"/>
  <c r="H235" i="3" l="1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J11" i="2" s="1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96" i="2" l="1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101" i="2" s="1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K120" i="1" s="1"/>
  <c r="D121" i="1"/>
  <c r="D122" i="1"/>
  <c r="D123" i="1"/>
  <c r="D124" i="1"/>
  <c r="K124" i="1" s="1"/>
  <c r="D125" i="1"/>
  <c r="D126" i="1"/>
  <c r="K126" i="1" s="1"/>
  <c r="D127" i="1"/>
  <c r="K127" i="1" s="1"/>
  <c r="D128" i="1"/>
  <c r="D92" i="1"/>
  <c r="D93" i="1"/>
  <c r="D94" i="1"/>
  <c r="D97" i="1"/>
  <c r="D98" i="1"/>
  <c r="D99" i="1"/>
  <c r="D101" i="1"/>
  <c r="D102" i="1"/>
  <c r="K102" i="1" s="1"/>
  <c r="D103" i="1"/>
  <c r="D104" i="1"/>
  <c r="D105" i="1"/>
  <c r="K105" i="1" s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11" i="1" l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>
  <authors>
    <author>Adrian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<sst xmlns="http://schemas.openxmlformats.org/spreadsheetml/2006/main" count="1164" uniqueCount="456">
  <si>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</si>
  <si>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</si>
  <si>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</si>
  <si>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</si>
  <si>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</si>
  <si>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</si>
  <si>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</si>
  <si>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</si>
  <si>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</si>
  <si>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</si>
  <si>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</si>
  <si>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</si>
  <si>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</si>
  <si>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</si>
  <si>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</si>
  <si>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</si>
  <si>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</si>
  <si>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</si>
  <si>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</si>
  <si>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</si>
  <si>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</si>
  <si>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</si>
  <si>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</si>
  <si>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</si>
  <si>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</si>
  <si>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</si>
  <si>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</si>
  <si>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</si>
  <si>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</si>
  <si>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</si>
  <si>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</si>
  <si>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</si>
  <si>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</si>
  <si>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</si>
  <si>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</si>
  <si>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</si>
  <si>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</si>
  <si>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</si>
  <si>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</si>
  <si>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</si>
  <si>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</si>
  <si>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</si>
  <si>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</si>
  <si>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</si>
  <si>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</si>
  <si>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</si>
  <si>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</si>
  <si>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</si>
  <si>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</si>
  <si>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</si>
  <si>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</si>
  <si>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</si>
  <si>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</si>
  <si>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</si>
  <si>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</si>
  <si>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</si>
  <si>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</si>
  <si>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</si>
  <si>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</si>
  <si>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</si>
  <si>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</si>
  <si>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</si>
  <si>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</si>
  <si>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</si>
  <si>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</si>
  <si>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</si>
  <si>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</si>
  <si>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</si>
  <si>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</si>
  <si>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</si>
  <si>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</si>
  <si>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</si>
  <si>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</si>
  <si>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</si>
  <si>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</si>
  <si>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</si>
  <si>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</si>
  <si>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</si>
  <si>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</si>
  <si>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</si>
  <si>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</si>
  <si>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</si>
  <si>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</si>
  <si>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</si>
  <si>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</si>
  <si>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</si>
  <si>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</si>
  <si>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</si>
  <si>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</si>
  <si>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</si>
  <si>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</si>
  <si>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</si>
  <si>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</si>
  <si>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</si>
  <si>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</si>
  <si>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</si>
  <si>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</si>
  <si>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</si>
  <si>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</si>
  <si>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</si>
  <si>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</si>
  <si>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</si>
  <si>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</si>
  <si>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</si>
  <si>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</si>
  <si>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</si>
  <si>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</si>
  <si>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</si>
  <si>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</si>
  <si>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</si>
  <si>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</si>
  <si>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</si>
  <si>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</si>
  <si>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</si>
  <si>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</si>
  <si>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</si>
  <si>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</si>
  <si>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</si>
  <si>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</si>
  <si>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</si>
  <si>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</si>
  <si>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</si>
  <si>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</si>
  <si>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</si>
  <si>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</si>
  <si>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</si>
  <si>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</si>
  <si>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</si>
  <si>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</si>
  <si>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</si>
  <si>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</si>
  <si>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</si>
  <si>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</si>
  <si>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</si>
  <si>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</si>
  <si>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</si>
  <si>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</si>
  <si>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</si>
  <si>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</si>
  <si>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</si>
  <si>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</si>
  <si>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</si>
  <si>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</si>
  <si>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</si>
  <si>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</si>
  <si>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</si>
  <si>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</si>
  <si>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</si>
  <si>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</si>
  <si>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</si>
  <si>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</si>
  <si>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</si>
  <si>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</si>
  <si>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</si>
  <si>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</si>
  <si>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</si>
  <si>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</si>
  <si>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</si>
  <si>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</si>
  <si>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</si>
  <si>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</si>
  <si>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</si>
  <si>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</si>
  <si>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</si>
  <si>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</si>
  <si>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</si>
  <si>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</si>
  <si>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</si>
  <si>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</si>
  <si>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</si>
  <si>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</si>
  <si>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</si>
  <si>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</si>
  <si>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</si>
  <si>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</si>
  <si>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</si>
  <si>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</si>
  <si>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</si>
  <si>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</si>
  <si>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</si>
  <si>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</si>
  <si>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</si>
  <si>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</si>
  <si>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</si>
  <si>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</si>
  <si>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</si>
  <si>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</si>
  <si>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</si>
  <si>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</si>
  <si>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</si>
  <si>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</si>
  <si>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</si>
  <si>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</si>
  <si>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</si>
  <si>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</si>
  <si>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</si>
  <si>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</si>
  <si>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</si>
  <si>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</si>
  <si>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</si>
  <si>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</si>
  <si>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</si>
  <si>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</si>
  <si>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</si>
  <si>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</si>
  <si>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</si>
  <si>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</si>
  <si>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</si>
  <si>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</si>
  <si>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</si>
  <si>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</si>
  <si>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</si>
  <si>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</si>
  <si>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</si>
  <si>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</si>
  <si>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</si>
  <si>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</si>
  <si>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</si>
  <si>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</si>
  <si>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</si>
  <si>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</si>
  <si>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</si>
  <si>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</si>
  <si>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</si>
  <si>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</si>
  <si>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</si>
  <si>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</si>
  <si>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</si>
  <si>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</si>
  <si>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</si>
  <si>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</si>
  <si>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</si>
  <si>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</si>
  <si>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</si>
  <si>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</si>
  <si>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</si>
  <si>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</si>
  <si>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</si>
  <si>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</si>
  <si>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</si>
  <si>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</si>
  <si>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</si>
  <si>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</si>
  <si>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</si>
  <si>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</si>
  <si>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</si>
  <si>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</si>
  <si>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</si>
  <si>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</si>
  <si>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</si>
  <si>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</si>
  <si>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</si>
  <si>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</si>
  <si>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</si>
  <si>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</si>
  <si>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</si>
  <si>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</si>
  <si>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</si>
  <si>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</si>
  <si>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</si>
  <si>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</si>
  <si>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</si>
  <si>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</si>
  <si>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</si>
  <si>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</si>
  <si>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</si>
  <si>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</si>
  <si>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</si>
  <si>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</si>
  <si>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</si>
  <si>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</si>
  <si>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</si>
  <si>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</si>
  <si>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</si>
  <si>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</si>
  <si>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</si>
  <si>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</si>
  <si>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</si>
  <si>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</si>
  <si>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</si>
  <si>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</si>
  <si>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</si>
  <si>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</si>
  <si>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</si>
  <si>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</si>
  <si>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</si>
  <si>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</si>
  <si>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</si>
  <si>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</si>
  <si>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</si>
  <si>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</si>
  <si>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</si>
  <si>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</si>
  <si>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</si>
  <si>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</si>
  <si>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</si>
  <si>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</si>
  <si>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</si>
  <si>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</si>
  <si>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</si>
  <si>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</si>
  <si>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</si>
  <si>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</si>
  <si>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</si>
  <si>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</si>
  <si>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</si>
  <si>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</si>
  <si>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</si>
  <si>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</si>
  <si>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</si>
  <si>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</si>
  <si>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</si>
  <si>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</si>
  <si>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</si>
  <si>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</si>
  <si>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</si>
  <si>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</si>
  <si>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</si>
  <si>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</si>
  <si>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</si>
  <si>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</si>
  <si>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</si>
  <si>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</si>
  <si>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</si>
  <si>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</si>
  <si>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</si>
  <si>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</si>
  <si>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</si>
  <si>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</si>
  <si>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</si>
  <si>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</si>
  <si>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</si>
  <si>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</si>
  <si>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</si>
  <si>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</si>
  <si>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</si>
  <si>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</si>
  <si>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</si>
  <si>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</si>
  <si>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</si>
  <si>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</si>
  <si>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</si>
  <si>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</si>
  <si>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</si>
  <si>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</si>
  <si>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</si>
  <si>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</si>
  <si>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</si>
  <si>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</si>
  <si>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</si>
  <si>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</si>
  <si>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</si>
  <si>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</si>
  <si>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</si>
  <si>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</si>
  <si>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</si>
  <si>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</si>
  <si>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</si>
  <si>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</si>
  <si>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</si>
  <si>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</si>
  <si>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</si>
  <si>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</si>
  <si>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</si>
  <si>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</si>
  <si>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</si>
  <si>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</si>
  <si>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</si>
  <si>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</si>
  <si>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</si>
  <si>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</si>
  <si>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</si>
  <si>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</si>
  <si>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</si>
  <si>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</si>
  <si>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</si>
  <si>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</si>
  <si>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</si>
  <si>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</si>
  <si>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</si>
  <si>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</si>
  <si>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</si>
  <si>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</si>
  <si>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</si>
  <si>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</si>
  <si>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</si>
  <si>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</si>
  <si>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</si>
  <si>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</si>
  <si>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</si>
  <si>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</si>
  <si>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SECOND FLOOR PLAN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</si>
  <si>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</si>
  <si>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</si>
  <si>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</si>
  <si>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</si>
  <si>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</si>
  <si>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</si>
  <si>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</si>
  <si>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</si>
  <si>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</si>
  <si>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</si>
  <si>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</si>
  <si>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</si>
  <si>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</si>
  <si>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</si>
  <si>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</si>
  <si>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</si>
  <si>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</si>
  <si>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</si>
  <si>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</si>
  <si>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</si>
  <si>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</si>
  <si>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</si>
  <si>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</si>
  <si>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</si>
  <si>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</si>
  <si>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</si>
  <si>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</si>
  <si>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</si>
  <si>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</si>
  <si>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THIRD FLOOR PLAN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</si>
  <si>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</si>
  <si>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</si>
  <si>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</si>
  <si>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</si>
  <si>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</si>
  <si>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</si>
  <si>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</si>
  <si>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</si>
  <si>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</si>
  <si>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 xml:space="preserve">THIRD FLOOR 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</si>
  <si>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</si>
  <si>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</si>
  <si>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</si>
  <si>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</si>
  <si>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</si>
  <si>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</si>
  <si>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</si>
  <si>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</si>
  <si>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</si>
  <si>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</si>
  <si>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</si>
  <si>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</si>
  <si>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</si>
  <si>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</si>
  <si>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</si>
  <si>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</si>
  <si>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Pathology Office Laboratory</t>
  </si>
  <si>
    <t>Bulk Storage</t>
  </si>
  <si>
    <t>Medical Record Office</t>
  </si>
  <si>
    <t>Wating Area CR</t>
  </si>
  <si>
    <t>Dark Room</t>
  </si>
  <si>
    <t>Radiologist Office</t>
  </si>
  <si>
    <t>Control Booth</t>
  </si>
  <si>
    <t>X-Ray Room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</si>
</sst>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Title" xfId="2" builtinId="1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K37" totalsRowShown="0" headerRowDxfId="181" headerRowBorderDxfId="180" tableBorderDxfId="179" totalsRowBorderDxfId="178">
  <tableColumns count="11">
    <tableColumn id="1" name="Space" dataDxfId="177"/>
    <tableColumn id="2" name="Orientation" dataDxfId="176"/>
    <tableColumn id="3" name="U" dataDxfId="175"/>
    <tableColumn id="4" name="A(m^2)" dataDxfId="174"/>
    <tableColumn id="5" name="CLTDsel" dataDxfId="173"/>
    <tableColumn id="6" name="LM" dataDxfId="172"/>
    <tableColumn id="7" name="k" dataDxfId="171"/>
    <tableColumn id="8" name="Ti" dataDxfId="170"/>
    <tableColumn id="9" name="Tave" dataDxfId="169">
      <calculatedColumnFormula>(References!T$4)-(References!T$3/2)</calculatedColumnFormula>
    </tableColumn>
    <tableColumn id="10" name="CLTD adj" dataDxfId="168">
      <calculatedColumnFormula>(E4+F4)*G4+(25-H4)+(I4-29)</calculatedColumnFormula>
    </tableColumn>
    <tableColumn id="11" name="Q(W)" dataDxfId="167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2:H43" totalsRowShown="0" headerRowDxfId="27" dataDxfId="51" headerRowBorderDxfId="37" tableBorderDxfId="38" totalsRowBorderDxfId="36">
  <tableColumns count="8">
    <tableColumn id="1" name="SPACE" dataDxfId="35"/>
    <tableColumn id="2" name="Equipment" dataDxfId="34"/>
    <tableColumn id="3" name="WATTAGE" dataDxfId="33"/>
    <tableColumn id="4" name="Cs" dataDxfId="32"/>
    <tableColumn id="5" name="Cl" dataDxfId="31"/>
    <tableColumn id="6" name="CLF" dataDxfId="30"/>
    <tableColumn id="7" name="Qs (W)" dataDxfId="29">
      <calculatedColumnFormula>D3*C3*F3</calculatedColumnFormula>
    </tableColumn>
    <tableColumn id="8" name="Ql (W)" dataDxfId="28">
      <calculatedColumnFormula>C3*E3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48:H88" totalsRowShown="0" headerRowDxfId="39" headerRowBorderDxfId="49" tableBorderDxfId="50" totalsRowBorderDxfId="48">
  <tableColumns count="8">
    <tableColumn id="1" name="SPACE" dataDxfId="47"/>
    <tableColumn id="2" name="Equipment" dataDxfId="46"/>
    <tableColumn id="3" name="Wattage" dataDxfId="45"/>
    <tableColumn id="4" name="CS" dataDxfId="44"/>
    <tableColumn id="5" name="Cl" dataDxfId="43"/>
    <tableColumn id="6" name="CLF" dataDxfId="42"/>
    <tableColumn id="7" name="Qs (W)" dataDxfId="41">
      <calculatedColumnFormula>D49*C49*F49</calculatedColumnFormula>
    </tableColumn>
    <tableColumn id="8" name="Ql (W)" dataDxfId="40">
      <calculatedColumnFormula>E49*C49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93:H126" totalsRowShown="0" headerRowDxfId="15" headerRowBorderDxfId="25" tableBorderDxfId="26" totalsRowBorderDxfId="24">
  <tableColumns count="8">
    <tableColumn id="1" name="SPACE" dataDxfId="23"/>
    <tableColumn id="2" name="Equipment" dataDxfId="22"/>
    <tableColumn id="3" name="Wattage" dataDxfId="21"/>
    <tableColumn id="4" name="Cs" dataDxfId="20"/>
    <tableColumn id="5" name="Cl" dataDxfId="19"/>
    <tableColumn id="6" name="CLF" dataDxfId="18"/>
    <tableColumn id="7" name="Qs (W)" dataDxfId="17">
      <calculatedColumnFormula>C94*D94*F94</calculatedColumnFormula>
    </tableColumn>
    <tableColumn id="8" name="Qw (W)" dataDxfId="16">
      <calculatedColumnFormula>E94*C94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3:H45" totalsRowShown="0" headerRowDxfId="3" headerRowBorderDxfId="13" tableBorderDxfId="14" totalsRowBorderDxfId="12">
  <tableColumns count="8">
    <tableColumn id="1" name="SPACE" dataDxfId="11"/>
    <tableColumn id="2" name="U" dataDxfId="10"/>
    <tableColumn id="3" name="Area (m2)" dataDxfId="9"/>
    <tableColumn id="4" name="CLTDmax" dataDxfId="8"/>
    <tableColumn id="5" name="Ti" dataDxfId="7"/>
    <tableColumn id="6" name="Tave" dataDxfId="6"/>
    <tableColumn id="7" name="CLTDadj" dataDxfId="5">
      <calculatedColumnFormula>((D4*0.75)+(25-E4)+(F4-29))*0.75</calculatedColumnFormula>
    </tableColumn>
    <tableColumn id="8" name="Q(W)" dataDxfId="4">
      <calculatedColumnFormula>B4*C4*G4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8:K130" totalsRowShown="0" headerRowDxfId="166" headerRowBorderDxfId="165" tableBorderDxfId="164" totalsRowBorderDxfId="163">
  <tableColumns count="11">
    <tableColumn id="1" name="Space" dataDxfId="162"/>
    <tableColumn id="2" name="Orientation" dataDxfId="161"/>
    <tableColumn id="3" name="U" dataDxfId="160"/>
    <tableColumn id="4" name="A(m^2)" dataDxfId="159">
      <calculatedColumnFormula>(References!C41*4)-(References!B41*1)-(References!A41*2)</calculatedColumnFormula>
    </tableColumn>
    <tableColumn id="5" name="CLTDsel" dataDxfId="158">
      <calculatedColumnFormula>_xlfn.IFS(B89="E",25,B89="N",13,B89="W",33,B89="S",22)</calculatedColumnFormula>
    </tableColumn>
    <tableColumn id="6" name="LM" dataDxfId="157">
      <calculatedColumnFormula>_xlfn.IFS(B89="E",-0.55,B89="N",2.22,B89="W",-0.55,B89="S",-3.88)</calculatedColumnFormula>
    </tableColumn>
    <tableColumn id="7" name="k" dataDxfId="156"/>
    <tableColumn id="8" name="Ti" dataDxfId="155"/>
    <tableColumn id="9" name="Tave" dataDxfId="154">
      <calculatedColumnFormula>(References!T$4)-(References!T$3/2)</calculatedColumnFormula>
    </tableColumn>
    <tableColumn id="10" name="CLTD adj" dataDxfId="153">
      <calculatedColumnFormula>(E89+F89)*G89+(25-H89)+(I89-29)</calculatedColumnFormula>
    </tableColumn>
    <tableColumn id="11" name="Q(W)" dataDxfId="152">
      <calculatedColumnFormula>C89*D89*E89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41:K84" totalsRowShown="0" headerRowDxfId="151" headerRowBorderDxfId="150" tableBorderDxfId="149" totalsRowBorderDxfId="148">
  <tableColumns count="11">
    <tableColumn id="1" name="Space" dataDxfId="147"/>
    <tableColumn id="2" name="Orientation" dataDxfId="146"/>
    <tableColumn id="3" name="U" dataDxfId="145"/>
    <tableColumn id="4" name="A(m^2)" dataDxfId="144"/>
    <tableColumn id="5" name="CLTDsel" dataDxfId="143"/>
    <tableColumn id="6" name="LM" dataDxfId="142"/>
    <tableColumn id="7" name="k" dataDxfId="141"/>
    <tableColumn id="8" name="Ti" dataDxfId="140"/>
    <tableColumn id="9" name="Tave" dataDxfId="139"/>
    <tableColumn id="10" name="CLTD adj" dataDxfId="138">
      <calculatedColumnFormula>(E42+F42)*G42+(25-H42)+(I42-29)</calculatedColumnFormula>
    </tableColumn>
    <tableColumn id="11" name="Q(W)" dataDxfId="137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3:K33" totalsRowShown="0" headerRowDxfId="136" headerRowBorderDxfId="135" tableBorderDxfId="134" totalsRowBorderDxfId="133">
  <tableColumns count="11">
    <tableColumn id="1" name="Space" dataDxfId="132"/>
    <tableColumn id="2" name="Orientation" dataDxfId="131"/>
    <tableColumn id="3" name="U" dataDxfId="130"/>
    <tableColumn id="4" name="To" dataDxfId="129"/>
    <tableColumn id="5" name="Ti" dataDxfId="128"/>
    <tableColumn id="6" name="A(m^2)" dataDxfId="127">
      <calculatedColumnFormula>References!E5*References!F5</calculatedColumnFormula>
    </tableColumn>
    <tableColumn id="7" name="SHGF" dataDxfId="126">
      <calculatedColumnFormula>_xlfn.IFS(B4="E",685,B4="N",120,B4="W",685,B4="S",230)</calculatedColumnFormula>
    </tableColumn>
    <tableColumn id="8" name="SCL" dataDxfId="125">
      <calculatedColumnFormula>_xlfn.IFS(B4="E",0.8,B4="N",0.91,B4="W",0.82,B4="S",0.83)</calculatedColumnFormula>
    </tableColumn>
    <tableColumn id="9" name="SC" dataDxfId="124"/>
    <tableColumn id="10" name="Qsg (W)" dataDxfId="123">
      <calculatedColumnFormula>G4*H4*F4*I4</calculatedColumnFormula>
    </tableColumn>
    <tableColumn id="11" name="Qth (W)" dataDxfId="122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2:K99" totalsRowShown="0" headerRowDxfId="121" dataDxfId="119" headerRowBorderDxfId="120" tableBorderDxfId="118" totalsRowBorderDxfId="117">
  <tableColumns count="11">
    <tableColumn id="1" name="Space" dataDxfId="116"/>
    <tableColumn id="2" name="Orientation" dataDxfId="115"/>
    <tableColumn id="3" name="U" dataDxfId="114"/>
    <tableColumn id="4" name="To" dataDxfId="113"/>
    <tableColumn id="5" name="Ti" dataDxfId="112"/>
    <tableColumn id="6" name="A(m^2)" dataDxfId="111">
      <calculatedColumnFormula>References!E41*References!F41</calculatedColumnFormula>
    </tableColumn>
    <tableColumn id="7" name="SHGF" dataDxfId="110">
      <calculatedColumnFormula>_xlfn.IFS(B73="E",685,B73="N",120,B73="W",685,B73="S",230)</calculatedColumnFormula>
    </tableColumn>
    <tableColumn id="8" name="SCL" dataDxfId="109">
      <calculatedColumnFormula>_xlfn.IFS(B73="E",0.8,B73="N",0.91,B73="W",0.82,B73="S",0.83)</calculatedColumnFormula>
    </tableColumn>
    <tableColumn id="9" name="SC" dataDxfId="108"/>
    <tableColumn id="10" name="Qsg (W)" dataDxfId="107">
      <calculatedColumnFormula>G73*H73*F73*I73</calculatedColumnFormula>
    </tableColumn>
    <tableColumn id="11" name="Qth (W)" dataDxfId="106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38:K67" totalsRowShown="0" headerRowDxfId="105" headerRowBorderDxfId="104" tableBorderDxfId="103" totalsRowBorderDxfId="102">
  <tableColumns count="11">
    <tableColumn id="1" name="Space" dataDxfId="101"/>
    <tableColumn id="2" name="Orientation" dataDxfId="100"/>
    <tableColumn id="3" name="U" dataDxfId="99"/>
    <tableColumn id="4" name="To" dataDxfId="98"/>
    <tableColumn id="5" name="Ti" dataDxfId="97"/>
    <tableColumn id="6" name="A(m^2)" dataDxfId="96"/>
    <tableColumn id="7" name="SHGF" dataDxfId="95">
      <calculatedColumnFormula>_xlfn.IFS(B39="N",120,B39="E",685,B39="S",230,B39="W",685)</calculatedColumnFormula>
    </tableColumn>
    <tableColumn id="8" name="SCL" dataDxfId="94">
      <calculatedColumnFormula>_xlfn.IFS(B39="N",0.91,B39="E",0.8,B39="S",0.83,B39="W",0.82)</calculatedColumnFormula>
    </tableColumn>
    <tableColumn id="9" name="SC" dataDxfId="93"/>
    <tableColumn id="10" name="Qsg (W)" dataDxfId="92">
      <calculatedColumnFormula>I39*H39*G39*F39</calculatedColumnFormula>
    </tableColumn>
    <tableColumn id="11" name="Qth (W)" dataDxfId="91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78:I158" totalsRowShown="0" headerRowDxfId="90" headerRowBorderDxfId="89" tableBorderDxfId="88" totalsRowBorderDxfId="87">
  <tableColumns count="9">
    <tableColumn id="1" name="SPACE" dataDxfId="86"/>
    <tableColumn id="2" name="Volume" dataDxfId="85">
      <calculatedColumnFormula>References!AB4*4</calculatedColumnFormula>
    </tableColumn>
    <tableColumn id="3" name="L/s" dataDxfId="84">
      <calculatedColumnFormula>((0.15+0.01*3+0.007*(D79-E79))*B79)/3.6</calculatedColumnFormula>
    </tableColumn>
    <tableColumn id="4" name="To" dataDxfId="83"/>
    <tableColumn id="5" name="Ti" dataDxfId="82"/>
    <tableColumn id="6" name="Wo" dataDxfId="81"/>
    <tableColumn id="7" name="Wi" dataDxfId="80">
      <calculatedColumnFormula>_xlfn.IFS(E79=22.5,0.00848061,E79=22,0.00821976,E79=24,0.00929323)</calculatedColumnFormula>
    </tableColumn>
    <tableColumn id="8" name="Qs (W)" dataDxfId="79">
      <calculatedColumnFormula>1.23*C79*(D79-E79)</calculatedColumnFormula>
    </tableColumn>
    <tableColumn id="9" name="Ql (W)" dataDxfId="78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A163:I233" totalsRowShown="0" headerRowDxfId="77" headerRowBorderDxfId="76" tableBorderDxfId="75" totalsRowBorderDxfId="74">
  <tableColumns count="9">
    <tableColumn id="1" name="Space" dataDxfId="73"/>
    <tableColumn id="2" name="Volume" dataDxfId="72">
      <calculatedColumnFormula>References!AE4*4</calculatedColumnFormula>
    </tableColumn>
    <tableColumn id="3" name="L/s" dataDxfId="71">
      <calculatedColumnFormula>(References!AD4*B164)/3.6</calculatedColumnFormula>
    </tableColumn>
    <tableColumn id="4" name="To" dataDxfId="70"/>
    <tableColumn id="5" name="Ti" dataDxfId="69"/>
    <tableColumn id="6" name="Wo" dataDxfId="68"/>
    <tableColumn id="7" name="Wi" dataDxfId="67">
      <calculatedColumnFormula>_xlfn.IFS(E164=22.5,0.00848031,E164=24,0.009293235,E164=22,0.00821976)</calculatedColumnFormula>
    </tableColumn>
    <tableColumn id="8" name="Qs" dataDxfId="66">
      <calculatedColumnFormula>1.232*(D164-E164)*C164</calculatedColumnFormula>
    </tableColumn>
    <tableColumn id="9" name="Ql" dataDxfId="65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3:I73" totalsRowShown="0" headerRowDxfId="64" headerRowBorderDxfId="63" tableBorderDxfId="62" totalsRowBorderDxfId="61">
  <tableColumns count="9">
    <tableColumn id="1" name="SPACE" dataDxfId="60"/>
    <tableColumn id="2" name="Volume" dataDxfId="59">
      <calculatedColumnFormula>References!Z4*4</calculatedColumnFormula>
    </tableColumn>
    <tableColumn id="3" name="L/s" dataDxfId="58">
      <calculatedColumnFormula>(References!Y4*B4)/3.6</calculatedColumnFormula>
    </tableColumn>
    <tableColumn id="4" name="To" dataDxfId="57"/>
    <tableColumn id="5" name="Ti" dataDxfId="56"/>
    <tableColumn id="6" name="Wo" dataDxfId="55"/>
    <tableColumn id="7" name="Wi" dataDxfId="54"/>
    <tableColumn id="8" name="Qs (W)" dataDxfId="53">
      <calculatedColumnFormula>(1.232*(D4-E4)*C4)</calculatedColumnFormula>
    </tableColumn>
    <tableColumn id="9" name="Ql (W)" dataDxfId="52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31"/>
  <sheetViews>
    <sheetView zoomScale="115" zoomScaleNormal="115" workbookViewId="0">
      <selection activeCell="C22" sqref="C22"/>
    </sheetView>
  </sheetViews>
  <sheetFormatPr defaultRowHeight="15" x14ac:dyDescent="0.25"/>
  <cols>
    <col min="1" max="1" width="25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8" ht="14.45" x14ac:dyDescent="0.3">
      <c r="A1" s="58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8" ht="24" thickBot="1" x14ac:dyDescent="0.5">
      <c r="A2" s="56" t="s">
        <v>161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8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thickBot="1" x14ac:dyDescent="0.35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thickBot="1" x14ac:dyDescent="0.35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thickBot="1" x14ac:dyDescent="0.35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thickBot="1" x14ac:dyDescent="0.35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thickBot="1" x14ac:dyDescent="0.35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thickBot="1" x14ac:dyDescent="0.35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thickBot="1" x14ac:dyDescent="0.35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thickBot="1" x14ac:dyDescent="0.35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thickBot="1" x14ac:dyDescent="0.35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thickBot="1" x14ac:dyDescent="0.35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thickBot="1" x14ac:dyDescent="0.35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thickBot="1" x14ac:dyDescent="0.35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thickBot="1" x14ac:dyDescent="0.35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thickBot="1" x14ac:dyDescent="0.35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thickBot="1" x14ac:dyDescent="0.35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thickBot="1" x14ac:dyDescent="0.35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thickBot="1" x14ac:dyDescent="0.35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thickBot="1" x14ac:dyDescent="0.35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thickBot="1" x14ac:dyDescent="0.35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thickBot="1" x14ac:dyDescent="0.35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thickBot="1" x14ac:dyDescent="0.35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thickBot="1" x14ac:dyDescent="0.35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thickBot="1" x14ac:dyDescent="0.35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thickBot="1" x14ac:dyDescent="0.35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thickBot="1" x14ac:dyDescent="0.35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thickBot="1" x14ac:dyDescent="0.35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thickBot="1" x14ac:dyDescent="0.35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thickBot="1" x14ac:dyDescent="0.35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thickBot="1" x14ac:dyDescent="0.35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thickBot="1" x14ac:dyDescent="0.35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thickBot="1" x14ac:dyDescent="0.35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thickBot="1" x14ac:dyDescent="0.35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thickBot="1" x14ac:dyDescent="0.35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thickBot="1" x14ac:dyDescent="0.35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5.6" thickTop="1" thickBot="1" x14ac:dyDescent="0.35">
      <c r="J38" s="45" t="s">
        <v>43</v>
      </c>
      <c r="K38" s="45">
        <f>SUM(K4:K37)</f>
        <v>39227.857343999996</v>
      </c>
    </row>
    <row r="39" spans="1:14" thickTop="1" x14ac:dyDescent="0.3"/>
    <row r="40" spans="1:14" ht="24" thickBot="1" x14ac:dyDescent="0.5">
      <c r="A40" s="56" t="s">
        <v>42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spans="1:14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thickBot="1" x14ac:dyDescent="0.35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thickBot="1" x14ac:dyDescent="0.35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thickBot="1" x14ac:dyDescent="0.35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thickBot="1" x14ac:dyDescent="0.35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thickBot="1" x14ac:dyDescent="0.35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thickBot="1" x14ac:dyDescent="0.35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thickBot="1" x14ac:dyDescent="0.35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thickBot="1" x14ac:dyDescent="0.35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thickBot="1" x14ac:dyDescent="0.35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thickBot="1" x14ac:dyDescent="0.35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thickBot="1" x14ac:dyDescent="0.35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thickBot="1" x14ac:dyDescent="0.35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thickBot="1" x14ac:dyDescent="0.35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thickBot="1" x14ac:dyDescent="0.35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thickBot="1" x14ac:dyDescent="0.35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thickBot="1" x14ac:dyDescent="0.35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thickBot="1" x14ac:dyDescent="0.35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thickBot="1" x14ac:dyDescent="0.35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thickBot="1" x14ac:dyDescent="0.35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thickBot="1" x14ac:dyDescent="0.35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thickBot="1" x14ac:dyDescent="0.35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thickBot="1" x14ac:dyDescent="0.35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thickBot="1" x14ac:dyDescent="0.35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thickBot="1" x14ac:dyDescent="0.35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thickBot="1" x14ac:dyDescent="0.35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thickBot="1" x14ac:dyDescent="0.35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thickBot="1" x14ac:dyDescent="0.35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thickBot="1" x14ac:dyDescent="0.35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thickBot="1" x14ac:dyDescent="0.35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thickBot="1" x14ac:dyDescent="0.35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thickBot="1" x14ac:dyDescent="0.35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thickBot="1" x14ac:dyDescent="0.35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thickBot="1" x14ac:dyDescent="0.35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thickBot="1" x14ac:dyDescent="0.35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thickBot="1" x14ac:dyDescent="0.35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thickBot="1" x14ac:dyDescent="0.35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thickBot="1" x14ac:dyDescent="0.35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thickBot="1" x14ac:dyDescent="0.35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thickBot="1" x14ac:dyDescent="0.35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thickBot="1" x14ac:dyDescent="0.35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thickBot="1" x14ac:dyDescent="0.35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thickBot="1" x14ac:dyDescent="0.35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thickBot="1" x14ac:dyDescent="0.35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thickBot="1" x14ac:dyDescent="0.35">
      <c r="J85" s="44" t="s">
        <v>43</v>
      </c>
      <c r="K85" s="44">
        <f>SUM(Table6[Q(W)])</f>
        <v>31394.094478812</v>
      </c>
    </row>
    <row r="86" spans="1:11" ht="14.45" x14ac:dyDescent="0.3">
      <c r="J86" s="1"/>
      <c r="K86" s="1"/>
    </row>
    <row r="87" spans="1:11" ht="23.45" x14ac:dyDescent="0.45">
      <c r="A87" s="57" t="s">
        <v>60</v>
      </c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spans="1:11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thickBot="1" x14ac:dyDescent="0.35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thickBot="1" x14ac:dyDescent="0.35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thickBot="1" x14ac:dyDescent="0.35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thickBot="1" x14ac:dyDescent="0.35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thickBot="1" x14ac:dyDescent="0.35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thickBot="1" x14ac:dyDescent="0.35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thickBot="1" x14ac:dyDescent="0.35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thickBot="1" x14ac:dyDescent="0.35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thickBot="1" x14ac:dyDescent="0.35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thickBot="1" x14ac:dyDescent="0.35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thickBot="1" x14ac:dyDescent="0.35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thickBot="1" x14ac:dyDescent="0.35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thickBot="1" x14ac:dyDescent="0.35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thickBot="1" x14ac:dyDescent="0.35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thickBot="1" x14ac:dyDescent="0.35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thickBot="1" x14ac:dyDescent="0.35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thickBot="1" x14ac:dyDescent="0.35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thickBot="1" x14ac:dyDescent="0.35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thickBot="1" x14ac:dyDescent="0.35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thickBot="1" x14ac:dyDescent="0.35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thickBot="1" x14ac:dyDescent="0.35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thickBot="1" x14ac:dyDescent="0.35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thickBot="1" x14ac:dyDescent="0.35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thickBot="1" x14ac:dyDescent="0.35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thickBot="1" x14ac:dyDescent="0.35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thickBot="1" x14ac:dyDescent="0.35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thickBot="1" x14ac:dyDescent="0.35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thickBot="1" x14ac:dyDescent="0.35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thickBot="1" x14ac:dyDescent="0.35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thickBot="1" x14ac:dyDescent="0.35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thickBot="1" x14ac:dyDescent="0.35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thickBot="1" x14ac:dyDescent="0.35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thickBot="1" x14ac:dyDescent="0.35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thickBot="1" x14ac:dyDescent="0.35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thickBot="1" x14ac:dyDescent="0.35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thickBot="1" x14ac:dyDescent="0.35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thickBot="1" x14ac:dyDescent="0.35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thickBot="1" x14ac:dyDescent="0.35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thickBot="1" x14ac:dyDescent="0.35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thickBot="1" x14ac:dyDescent="0.35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thickBot="1" x14ac:dyDescent="0.35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1" thickBot="1" x14ac:dyDescent="0.35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162.864</v>
      </c>
    </row>
    <row r="131" spans="1:11" thickBot="1" x14ac:dyDescent="0.35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01"/>
  <sheetViews>
    <sheetView topLeftCell="A46" workbookViewId="0">
      <selection activeCell="F5" sqref="F5"/>
    </sheetView>
  </sheetViews>
  <sheetFormatPr defaultRowHeight="15" x14ac:dyDescent="0.25"/>
  <cols>
    <col min="1" max="1" width="33.28515625" customWidth="1"/>
    <col min="2" max="2" width="12.28515625" customWidth="1"/>
    <col min="10" max="11" width="9.28515625" customWidth="1"/>
  </cols>
  <sheetData>
    <row r="1" spans="1:11" ht="14.45" x14ac:dyDescent="0.3">
      <c r="A1" s="59" t="s">
        <v>12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45" x14ac:dyDescent="0.45">
      <c r="A2" s="57" t="s">
        <v>161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thickBot="1" x14ac:dyDescent="0.35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1" thickBot="1" x14ac:dyDescent="0.35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thickBot="1" x14ac:dyDescent="0.35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thickBot="1" x14ac:dyDescent="0.35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thickBot="1" x14ac:dyDescent="0.35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thickBot="1" x14ac:dyDescent="0.35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thickBot="1" x14ac:dyDescent="0.35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thickBot="1" x14ac:dyDescent="0.35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thickBot="1" x14ac:dyDescent="0.35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thickBot="1" x14ac:dyDescent="0.35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thickBot="1" x14ac:dyDescent="0.35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thickBot="1" x14ac:dyDescent="0.35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thickBot="1" x14ac:dyDescent="0.35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thickBot="1" x14ac:dyDescent="0.35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thickBot="1" x14ac:dyDescent="0.35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thickBot="1" x14ac:dyDescent="0.35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thickBot="1" x14ac:dyDescent="0.35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thickBot="1" x14ac:dyDescent="0.35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thickBot="1" x14ac:dyDescent="0.35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thickBot="1" x14ac:dyDescent="0.35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thickBot="1" x14ac:dyDescent="0.35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thickBot="1" x14ac:dyDescent="0.35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thickBot="1" x14ac:dyDescent="0.35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thickBot="1" x14ac:dyDescent="0.35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thickBot="1" x14ac:dyDescent="0.35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thickBot="1" x14ac:dyDescent="0.35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thickBot="1" x14ac:dyDescent="0.35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thickBot="1" x14ac:dyDescent="0.35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thickBot="1" x14ac:dyDescent="0.35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thickBot="1" x14ac:dyDescent="0.35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thickBot="1" x14ac:dyDescent="0.35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thickBot="1" x14ac:dyDescent="0.35">
      <c r="H34" s="60" t="s">
        <v>123</v>
      </c>
      <c r="I34" s="60"/>
      <c r="J34" s="44">
        <f>SUM(J4:J33)</f>
        <v>13744.838250000003</v>
      </c>
      <c r="K34" s="44">
        <f>SUM(K4:K33)</f>
        <v>2064.9042009999998</v>
      </c>
    </row>
    <row r="35" spans="1:18" thickBot="1" x14ac:dyDescent="0.35">
      <c r="H35" s="60" t="s">
        <v>167</v>
      </c>
      <c r="I35" s="60"/>
      <c r="J35" s="54">
        <f>J34+K34</f>
        <v>15809.742451000002</v>
      </c>
      <c r="K35" s="54"/>
    </row>
    <row r="36" spans="1:18" ht="14.45" x14ac:dyDescent="0.3">
      <c r="H36" s="3"/>
      <c r="I36" s="3"/>
      <c r="J36" s="3"/>
      <c r="K36" s="3"/>
    </row>
    <row r="37" spans="1:18" ht="23.45" x14ac:dyDescent="0.45">
      <c r="A37" s="57" t="s">
        <v>42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spans="1:18" thickBot="1" x14ac:dyDescent="0.35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thickBot="1" x14ac:dyDescent="0.35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thickBot="1" x14ac:dyDescent="0.35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thickBot="1" x14ac:dyDescent="0.35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thickBot="1" x14ac:dyDescent="0.35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thickBot="1" x14ac:dyDescent="0.35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thickBot="1" x14ac:dyDescent="0.35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thickBot="1" x14ac:dyDescent="0.35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thickBot="1" x14ac:dyDescent="0.35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thickBot="1" x14ac:dyDescent="0.35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thickBot="1" x14ac:dyDescent="0.35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thickBot="1" x14ac:dyDescent="0.35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thickBot="1" x14ac:dyDescent="0.35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thickBot="1" x14ac:dyDescent="0.35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thickBot="1" x14ac:dyDescent="0.35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thickBot="1" x14ac:dyDescent="0.35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thickBot="1" x14ac:dyDescent="0.35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thickBot="1" x14ac:dyDescent="0.35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thickBot="1" x14ac:dyDescent="0.35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thickBot="1" x14ac:dyDescent="0.35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thickBot="1" x14ac:dyDescent="0.35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thickBot="1" x14ac:dyDescent="0.35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thickBot="1" x14ac:dyDescent="0.35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thickBot="1" x14ac:dyDescent="0.35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thickBot="1" x14ac:dyDescent="0.35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thickBot="1" x14ac:dyDescent="0.35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thickBot="1" x14ac:dyDescent="0.35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thickBot="1" x14ac:dyDescent="0.35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thickBot="1" x14ac:dyDescent="0.35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thickBot="1" x14ac:dyDescent="0.35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thickBot="1" x14ac:dyDescent="0.35">
      <c r="H68" s="60" t="s">
        <v>123</v>
      </c>
      <c r="I68" s="60"/>
      <c r="J68" s="44">
        <f>SUM(J39:J67)</f>
        <v>12911.636650000004</v>
      </c>
      <c r="K68" s="44">
        <f>SUM(K39:K67)</f>
        <v>2237.5402020000001</v>
      </c>
    </row>
    <row r="69" spans="1:11" thickBot="1" x14ac:dyDescent="0.35">
      <c r="H69" s="60" t="s">
        <v>168</v>
      </c>
      <c r="I69" s="60"/>
      <c r="J69" s="54">
        <f>J68+K68</f>
        <v>15149.176852000004</v>
      </c>
      <c r="K69" s="54"/>
    </row>
    <row r="71" spans="1:11" ht="23.45" x14ac:dyDescent="0.45">
      <c r="A71" s="57" t="s">
        <v>60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spans="1:11" ht="15.75" thickBot="1" x14ac:dyDescent="0.3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.75" thickBot="1" x14ac:dyDescent="0.3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7">
        <f>_xlfn.IFS(B73="E",685,B73="N",120,B73="W",685,B73="S",230)</f>
        <v>120</v>
      </c>
      <c r="H73" s="37">
        <f>_xlfn.IFS(B73="E",0.8,B73="N",0.91,B73="W",0.82,B73="S",0.83)</f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.75" thickBot="1" x14ac:dyDescent="0.3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7">
        <f t="shared" ref="G74:G98" si="9">_xlfn.IFS(B74="E",685,B74="N",120,B74="W",685,B74="S",230)</f>
        <v>120</v>
      </c>
      <c r="H74" s="37">
        <f t="shared" ref="H74:H98" si="10">_xlfn.IFS(B74="E",0.8,B74="N",0.91,B74="W",0.82,B74="S",0.83)</f>
        <v>0.91</v>
      </c>
      <c r="I74" s="37">
        <v>0.55000000000000004</v>
      </c>
      <c r="J74" s="37">
        <f t="shared" ref="J74:J99" si="11">G74*H74*F74*I74</f>
        <v>138.73860000000002</v>
      </c>
      <c r="K74" s="38">
        <f t="shared" ref="K74:K99" si="12">(C74*F74)*(D74-E74)</f>
        <v>79.617383999999987</v>
      </c>
    </row>
    <row r="75" spans="1:11" ht="15.75" thickBot="1" x14ac:dyDescent="0.3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7">
        <f t="shared" si="9"/>
        <v>120</v>
      </c>
      <c r="H75" s="37">
        <f t="shared" si="10"/>
        <v>0.91</v>
      </c>
      <c r="I75" s="37">
        <v>0.55000000000000004</v>
      </c>
      <c r="J75" s="37">
        <f t="shared" si="11"/>
        <v>138.73860000000002</v>
      </c>
      <c r="K75" s="38">
        <f t="shared" si="12"/>
        <v>79.617383999999987</v>
      </c>
    </row>
    <row r="76" spans="1:11" ht="15.75" thickBot="1" x14ac:dyDescent="0.3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7">
        <f t="shared" si="9"/>
        <v>120</v>
      </c>
      <c r="H76" s="37">
        <f t="shared" si="10"/>
        <v>0.91</v>
      </c>
      <c r="I76" s="37">
        <v>0.55000000000000004</v>
      </c>
      <c r="J76" s="37">
        <f t="shared" si="11"/>
        <v>138.73860000000002</v>
      </c>
      <c r="K76" s="38">
        <f t="shared" si="12"/>
        <v>79.617383999999987</v>
      </c>
    </row>
    <row r="77" spans="1:11" ht="15.75" thickBot="1" x14ac:dyDescent="0.3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7">
        <f t="shared" si="9"/>
        <v>685</v>
      </c>
      <c r="H77" s="37">
        <f t="shared" si="10"/>
        <v>0.82</v>
      </c>
      <c r="I77" s="37">
        <v>0.55000000000000004</v>
      </c>
      <c r="J77" s="37">
        <f t="shared" si="11"/>
        <v>834.12450000000001</v>
      </c>
      <c r="K77" s="38">
        <f t="shared" si="12"/>
        <v>93.059280000000001</v>
      </c>
    </row>
    <row r="78" spans="1:11" ht="15.75" thickBot="1" x14ac:dyDescent="0.3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7">
        <f t="shared" si="9"/>
        <v>685</v>
      </c>
      <c r="H78" s="37">
        <f t="shared" si="10"/>
        <v>0.82</v>
      </c>
      <c r="I78" s="37">
        <v>0.55000000000000004</v>
      </c>
      <c r="J78" s="37">
        <f t="shared" si="11"/>
        <v>432.50899999999996</v>
      </c>
      <c r="K78" s="38">
        <f t="shared" si="12"/>
        <v>48.252959999999995</v>
      </c>
    </row>
    <row r="79" spans="1:11" ht="15.75" thickBot="1" x14ac:dyDescent="0.3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7">
        <f t="shared" si="9"/>
        <v>685</v>
      </c>
      <c r="H79" s="37">
        <f t="shared" si="10"/>
        <v>0.82</v>
      </c>
      <c r="I79" s="37">
        <v>0.55000000000000004</v>
      </c>
      <c r="J79" s="37">
        <f t="shared" si="11"/>
        <v>432.50899999999996</v>
      </c>
      <c r="K79" s="38">
        <f t="shared" si="12"/>
        <v>48.252959999999995</v>
      </c>
    </row>
    <row r="80" spans="1:11" ht="15.75" thickBot="1" x14ac:dyDescent="0.3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7">
        <f t="shared" si="9"/>
        <v>685</v>
      </c>
      <c r="H80" s="37">
        <f t="shared" si="10"/>
        <v>0.82</v>
      </c>
      <c r="I80" s="37">
        <v>0.55000000000000004</v>
      </c>
      <c r="J80" s="37">
        <f t="shared" si="11"/>
        <v>432.50899999999996</v>
      </c>
      <c r="K80" s="38">
        <f t="shared" si="12"/>
        <v>48.252959999999995</v>
      </c>
    </row>
    <row r="81" spans="1:11" ht="15.75" thickBot="1" x14ac:dyDescent="0.3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7">
        <f t="shared" si="9"/>
        <v>685</v>
      </c>
      <c r="H81" s="37">
        <f t="shared" si="10"/>
        <v>0.82</v>
      </c>
      <c r="I81" s="37">
        <v>0.55000000000000004</v>
      </c>
      <c r="J81" s="37">
        <f t="shared" si="11"/>
        <v>432.50899999999996</v>
      </c>
      <c r="K81" s="38">
        <f t="shared" si="12"/>
        <v>48.252959999999995</v>
      </c>
    </row>
    <row r="82" spans="1:11" ht="15.75" thickBot="1" x14ac:dyDescent="0.3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7">
        <f t="shared" si="9"/>
        <v>685</v>
      </c>
      <c r="H82" s="37">
        <f t="shared" si="10"/>
        <v>0.82</v>
      </c>
      <c r="I82" s="37">
        <v>0.55000000000000004</v>
      </c>
      <c r="J82" s="37">
        <f t="shared" si="11"/>
        <v>432.50899999999996</v>
      </c>
      <c r="K82" s="38">
        <f t="shared" si="12"/>
        <v>48.252959999999995</v>
      </c>
    </row>
    <row r="83" spans="1:11" ht="15.75" thickBot="1" x14ac:dyDescent="0.3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7">
        <f t="shared" si="9"/>
        <v>685</v>
      </c>
      <c r="H83" s="37">
        <f t="shared" si="10"/>
        <v>0.82</v>
      </c>
      <c r="I83" s="37">
        <v>0.55000000000000004</v>
      </c>
      <c r="J83" s="37">
        <f t="shared" si="11"/>
        <v>1034.9322499999998</v>
      </c>
      <c r="K83" s="38">
        <f t="shared" si="12"/>
        <v>113.40822</v>
      </c>
    </row>
    <row r="84" spans="1:11" ht="15.75" thickBot="1" x14ac:dyDescent="0.3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7">
        <f t="shared" si="9"/>
        <v>685</v>
      </c>
      <c r="H84" s="37">
        <f t="shared" si="10"/>
        <v>0.82</v>
      </c>
      <c r="I84" s="37">
        <v>0.55000000000000004</v>
      </c>
      <c r="J84" s="37">
        <f t="shared" si="11"/>
        <v>741.44399999999985</v>
      </c>
      <c r="K84" s="38">
        <f t="shared" si="12"/>
        <v>82.719359999999995</v>
      </c>
    </row>
    <row r="85" spans="1:11" ht="15.75" thickBot="1" x14ac:dyDescent="0.3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7">
        <f t="shared" si="9"/>
        <v>685</v>
      </c>
      <c r="H85" s="37">
        <f t="shared" si="10"/>
        <v>0.82</v>
      </c>
      <c r="I85" s="37">
        <v>0.55000000000000004</v>
      </c>
      <c r="J85" s="37">
        <f t="shared" si="11"/>
        <v>741.44399999999985</v>
      </c>
      <c r="K85" s="38">
        <f t="shared" si="12"/>
        <v>82.719359999999995</v>
      </c>
    </row>
    <row r="86" spans="1:11" ht="15.75" thickBot="1" x14ac:dyDescent="0.3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7">
        <f t="shared" si="9"/>
        <v>685</v>
      </c>
      <c r="H86" s="37">
        <f t="shared" si="10"/>
        <v>0.82</v>
      </c>
      <c r="I86" s="37">
        <v>0.55000000000000004</v>
      </c>
      <c r="J86" s="37">
        <f t="shared" si="11"/>
        <v>741.44399999999985</v>
      </c>
      <c r="K86" s="38">
        <f t="shared" si="12"/>
        <v>82.719359999999995</v>
      </c>
    </row>
    <row r="87" spans="1:11" ht="15.75" thickBot="1" x14ac:dyDescent="0.3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7">
        <f t="shared" si="9"/>
        <v>685</v>
      </c>
      <c r="H87" s="37">
        <f t="shared" si="10"/>
        <v>0.82</v>
      </c>
      <c r="I87" s="37">
        <v>0.55000000000000004</v>
      </c>
      <c r="J87" s="37">
        <f t="shared" si="11"/>
        <v>688.92504999999994</v>
      </c>
      <c r="K87" s="38">
        <f t="shared" si="12"/>
        <v>76.860071999999988</v>
      </c>
    </row>
    <row r="88" spans="1:11" ht="15.75" thickBot="1" x14ac:dyDescent="0.3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7">
        <f t="shared" si="9"/>
        <v>685</v>
      </c>
      <c r="H88" s="37">
        <f t="shared" si="10"/>
        <v>0.82</v>
      </c>
      <c r="I88" s="37">
        <v>0.55000000000000004</v>
      </c>
      <c r="J88" s="37">
        <f t="shared" si="11"/>
        <v>111.21659999999999</v>
      </c>
      <c r="K88" s="38">
        <f t="shared" si="12"/>
        <v>10.856916</v>
      </c>
    </row>
    <row r="89" spans="1:11" ht="15.75" thickBot="1" x14ac:dyDescent="0.3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7">
        <f t="shared" si="9"/>
        <v>230</v>
      </c>
      <c r="H89" s="37">
        <f t="shared" si="10"/>
        <v>0.83</v>
      </c>
      <c r="I89" s="37">
        <v>0.55000000000000004</v>
      </c>
      <c r="J89" s="37">
        <f t="shared" si="11"/>
        <v>251.98799999999997</v>
      </c>
      <c r="K89" s="38">
        <f t="shared" si="12"/>
        <v>82.719359999999995</v>
      </c>
    </row>
    <row r="90" spans="1:11" ht="15.75" thickBot="1" x14ac:dyDescent="0.3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7">
        <f t="shared" si="9"/>
        <v>230</v>
      </c>
      <c r="H90" s="37">
        <f t="shared" si="10"/>
        <v>0.83</v>
      </c>
      <c r="I90" s="37">
        <v>0.55000000000000004</v>
      </c>
      <c r="J90" s="37">
        <f t="shared" si="11"/>
        <v>75.596399999999988</v>
      </c>
      <c r="K90" s="38">
        <f t="shared" si="12"/>
        <v>21.713832</v>
      </c>
    </row>
    <row r="91" spans="1:11" ht="15.75" thickBot="1" x14ac:dyDescent="0.3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7">
        <f t="shared" si="9"/>
        <v>230</v>
      </c>
      <c r="H91" s="37">
        <f t="shared" si="10"/>
        <v>0.83</v>
      </c>
      <c r="I91" s="37">
        <v>0.55000000000000004</v>
      </c>
      <c r="J91" s="37">
        <f t="shared" si="11"/>
        <v>75.596399999999988</v>
      </c>
      <c r="K91" s="38">
        <f t="shared" si="12"/>
        <v>21.713832</v>
      </c>
    </row>
    <row r="92" spans="1:11" ht="15.75" thickBot="1" x14ac:dyDescent="0.3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37">
        <f t="shared" si="9"/>
        <v>230</v>
      </c>
      <c r="H92" s="37">
        <f t="shared" si="10"/>
        <v>0.83</v>
      </c>
      <c r="I92" s="37">
        <v>0.55000000000000004</v>
      </c>
      <c r="J92" s="37">
        <f t="shared" si="11"/>
        <v>0</v>
      </c>
      <c r="K92" s="38">
        <f t="shared" si="12"/>
        <v>0</v>
      </c>
    </row>
    <row r="93" spans="1:11" ht="15.75" thickBot="1" x14ac:dyDescent="0.3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f t="shared" si="9"/>
        <v>685</v>
      </c>
      <c r="H93" s="37">
        <f t="shared" si="10"/>
        <v>0.8</v>
      </c>
      <c r="I93" s="37">
        <v>0.55000000000000004</v>
      </c>
      <c r="J93" s="37">
        <f t="shared" si="11"/>
        <v>1009.69</v>
      </c>
      <c r="K93" s="38">
        <f t="shared" si="12"/>
        <v>113.40822</v>
      </c>
    </row>
    <row r="94" spans="1:11" ht="15.75" thickBot="1" x14ac:dyDescent="0.3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f t="shared" si="9"/>
        <v>685</v>
      </c>
      <c r="H94" s="37">
        <f t="shared" si="10"/>
        <v>0.8</v>
      </c>
      <c r="I94" s="37">
        <v>0.55000000000000004</v>
      </c>
      <c r="J94" s="37">
        <f t="shared" si="11"/>
        <v>421.96</v>
      </c>
      <c r="K94" s="38">
        <f t="shared" si="12"/>
        <v>48.252959999999995</v>
      </c>
    </row>
    <row r="95" spans="1:11" ht="15.75" thickBot="1" x14ac:dyDescent="0.3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f t="shared" si="9"/>
        <v>685</v>
      </c>
      <c r="H95" s="37">
        <f t="shared" si="10"/>
        <v>0.8</v>
      </c>
      <c r="I95" s="37">
        <v>0.55000000000000004</v>
      </c>
      <c r="J95" s="37">
        <f t="shared" si="11"/>
        <v>421.96</v>
      </c>
      <c r="K95" s="38">
        <f t="shared" si="12"/>
        <v>48.252959999999995</v>
      </c>
    </row>
    <row r="96" spans="1:11" ht="15.75" thickBot="1" x14ac:dyDescent="0.3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f t="shared" si="9"/>
        <v>685</v>
      </c>
      <c r="H96" s="37">
        <f t="shared" si="10"/>
        <v>0.8</v>
      </c>
      <c r="I96" s="37">
        <v>0.55000000000000004</v>
      </c>
      <c r="J96" s="37">
        <f t="shared" si="11"/>
        <v>421.96</v>
      </c>
      <c r="K96" s="38">
        <f t="shared" si="12"/>
        <v>48.252959999999995</v>
      </c>
    </row>
    <row r="97" spans="1:11" ht="15.75" thickBot="1" x14ac:dyDescent="0.3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f t="shared" si="9"/>
        <v>685</v>
      </c>
      <c r="H97" s="37">
        <f t="shared" si="10"/>
        <v>0.8</v>
      </c>
      <c r="I97" s="37">
        <v>0.55000000000000004</v>
      </c>
      <c r="J97" s="37">
        <f t="shared" si="11"/>
        <v>421.96</v>
      </c>
      <c r="K97" s="38">
        <f t="shared" si="12"/>
        <v>48.252959999999995</v>
      </c>
    </row>
    <row r="98" spans="1:11" ht="15.75" thickBot="1" x14ac:dyDescent="0.3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f t="shared" si="9"/>
        <v>685</v>
      </c>
      <c r="H98" s="37">
        <f t="shared" si="10"/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.75" thickBot="1" x14ac:dyDescent="0.3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9">
        <f t="shared" ref="G99" si="13">_xlfn.IFS(B99="E",685,B99="N",120,B99="W",685,B99="S",230)</f>
        <v>685</v>
      </c>
      <c r="H99" s="39">
        <f t="shared" ref="H99" si="14">_xlfn.IFS(B99="E",0.8,B99="N",0.91,B99="W",0.82,B99="S",0.83)</f>
        <v>0.8</v>
      </c>
      <c r="I99" s="39">
        <v>0.55000000000000004</v>
      </c>
      <c r="J99" s="39">
        <f t="shared" si="11"/>
        <v>108.504</v>
      </c>
      <c r="K99" s="40">
        <f t="shared" si="12"/>
        <v>10.856916</v>
      </c>
    </row>
    <row r="100" spans="1:11" ht="15.75" thickBot="1" x14ac:dyDescent="0.3">
      <c r="H100" s="60" t="s">
        <v>123</v>
      </c>
      <c r="I100" s="60"/>
      <c r="J100" s="44">
        <f>SUM(J73:J99)</f>
        <v>11242.204599999995</v>
      </c>
      <c r="K100" s="44">
        <f>SUM(K73:K99)</f>
        <v>1593.753864</v>
      </c>
    </row>
    <row r="101" spans="1:11" ht="15.75" thickBot="1" x14ac:dyDescent="0.3">
      <c r="H101" s="60" t="s">
        <v>168</v>
      </c>
      <c r="I101" s="60"/>
      <c r="J101" s="61">
        <f>J100+K100</f>
        <v>12835.958463999996</v>
      </c>
      <c r="K101" s="62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35"/>
  <sheetViews>
    <sheetView topLeftCell="A152" zoomScale="70" zoomScaleNormal="70" workbookViewId="0">
      <selection activeCell="K172" sqref="K172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2" customWidth="1"/>
    <col min="10" max="10" width="8.8554687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20" ht="14.45" x14ac:dyDescent="0.3">
      <c r="A1" s="59" t="s">
        <v>19</v>
      </c>
      <c r="B1" s="59"/>
      <c r="C1" s="59"/>
      <c r="D1" s="59"/>
      <c r="E1" s="59"/>
      <c r="F1" s="59"/>
      <c r="G1" s="59"/>
      <c r="H1" s="59"/>
      <c r="I1" s="59"/>
    </row>
    <row r="2" spans="1:20" ht="14.45" x14ac:dyDescent="0.3">
      <c r="A2" s="52"/>
      <c r="B2" s="52"/>
      <c r="C2" s="52"/>
      <c r="D2" s="52"/>
      <c r="E2" s="52"/>
      <c r="F2" s="52"/>
      <c r="G2" s="52"/>
      <c r="H2" s="52"/>
      <c r="I2" s="52"/>
    </row>
    <row r="3" spans="1:20" thickBot="1" x14ac:dyDescent="0.35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thickBot="1" x14ac:dyDescent="0.35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thickBot="1" x14ac:dyDescent="0.35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thickBot="1" x14ac:dyDescent="0.35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thickBot="1" x14ac:dyDescent="0.35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thickBot="1" x14ac:dyDescent="0.35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thickBot="1" x14ac:dyDescent="0.35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thickBot="1" x14ac:dyDescent="0.35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thickBot="1" x14ac:dyDescent="0.35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thickBot="1" x14ac:dyDescent="0.35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thickBot="1" x14ac:dyDescent="0.35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thickBot="1" x14ac:dyDescent="0.35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thickBot="1" x14ac:dyDescent="0.35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thickBot="1" x14ac:dyDescent="0.35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thickBot="1" x14ac:dyDescent="0.35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thickBot="1" x14ac:dyDescent="0.35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thickBot="1" x14ac:dyDescent="0.35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thickBot="1" x14ac:dyDescent="0.35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thickBot="1" x14ac:dyDescent="0.35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thickBot="1" x14ac:dyDescent="0.35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63"/>
      <c r="R22" s="63"/>
    </row>
    <row r="23" spans="1:20" thickBot="1" x14ac:dyDescent="0.35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thickBot="1" x14ac:dyDescent="0.35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thickBot="1" x14ac:dyDescent="0.35">
      <c r="A25" s="5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thickBot="1" x14ac:dyDescent="0.35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thickBot="1" x14ac:dyDescent="0.35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thickBot="1" x14ac:dyDescent="0.35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thickBot="1" x14ac:dyDescent="0.35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thickBot="1" x14ac:dyDescent="0.35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thickBot="1" x14ac:dyDescent="0.35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thickBot="1" x14ac:dyDescent="0.35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thickBot="1" x14ac:dyDescent="0.35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thickBot="1" x14ac:dyDescent="0.35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thickBot="1" x14ac:dyDescent="0.35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thickBot="1" x14ac:dyDescent="0.35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thickBot="1" x14ac:dyDescent="0.35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thickBot="1" x14ac:dyDescent="0.35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thickBot="1" x14ac:dyDescent="0.35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thickBot="1" x14ac:dyDescent="0.35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thickBot="1" x14ac:dyDescent="0.35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thickBot="1" x14ac:dyDescent="0.35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thickBot="1" x14ac:dyDescent="0.35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thickBot="1" x14ac:dyDescent="0.35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thickBot="1" x14ac:dyDescent="0.35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thickBot="1" x14ac:dyDescent="0.35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thickBot="1" x14ac:dyDescent="0.35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thickBot="1" x14ac:dyDescent="0.35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thickBot="1" x14ac:dyDescent="0.35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thickBot="1" x14ac:dyDescent="0.35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thickBot="1" x14ac:dyDescent="0.35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thickBot="1" x14ac:dyDescent="0.35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thickBot="1" x14ac:dyDescent="0.35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thickBot="1" x14ac:dyDescent="0.35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thickBot="1" x14ac:dyDescent="0.35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thickBot="1" x14ac:dyDescent="0.35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thickBot="1" x14ac:dyDescent="0.35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thickBot="1" x14ac:dyDescent="0.35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thickBot="1" x14ac:dyDescent="0.35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thickBot="1" x14ac:dyDescent="0.35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thickBot="1" x14ac:dyDescent="0.35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thickBot="1" x14ac:dyDescent="0.35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thickBot="1" x14ac:dyDescent="0.35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thickBot="1" x14ac:dyDescent="0.35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thickBot="1" x14ac:dyDescent="0.35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thickBot="1" x14ac:dyDescent="0.35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thickBot="1" x14ac:dyDescent="0.35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thickBot="1" x14ac:dyDescent="0.35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thickBot="1" x14ac:dyDescent="0.35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thickBot="1" x14ac:dyDescent="0.35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thickBot="1" x14ac:dyDescent="0.35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thickBot="1" x14ac:dyDescent="0.35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thickBot="1" x14ac:dyDescent="0.35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thickBot="1" x14ac:dyDescent="0.35">
      <c r="F74" s="60" t="s">
        <v>336</v>
      </c>
      <c r="G74" s="60"/>
      <c r="H74" s="44">
        <f>SUM(H4:H73)</f>
        <v>8169.4957428528915</v>
      </c>
      <c r="I74" s="44">
        <f>SUM(I4:I73)</f>
        <v>16087.922931357525</v>
      </c>
    </row>
    <row r="75" spans="1:9" thickBot="1" x14ac:dyDescent="0.35">
      <c r="F75" s="60" t="s">
        <v>162</v>
      </c>
      <c r="G75" s="60"/>
      <c r="H75" s="54">
        <f>H74+I74</f>
        <v>24257.418674210418</v>
      </c>
      <c r="I75" s="54"/>
    </row>
    <row r="77" spans="1:9" ht="23.45" x14ac:dyDescent="0.45">
      <c r="A77" s="64" t="s">
        <v>42</v>
      </c>
      <c r="B77" s="64"/>
      <c r="C77" s="64"/>
      <c r="D77" s="64"/>
      <c r="E77" s="64"/>
      <c r="F77" s="64"/>
      <c r="G77" s="64"/>
      <c r="H77" s="64"/>
      <c r="I77" s="64"/>
    </row>
    <row r="78" spans="1:9" thickBot="1" x14ac:dyDescent="0.35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thickBot="1" x14ac:dyDescent="0.35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thickBot="1" x14ac:dyDescent="0.35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thickBot="1" x14ac:dyDescent="0.35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thickBot="1" x14ac:dyDescent="0.35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thickBot="1" x14ac:dyDescent="0.35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thickBot="1" x14ac:dyDescent="0.35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thickBot="1" x14ac:dyDescent="0.35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thickBot="1" x14ac:dyDescent="0.35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thickBot="1" x14ac:dyDescent="0.35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thickBot="1" x14ac:dyDescent="0.35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thickBot="1" x14ac:dyDescent="0.35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thickBot="1" x14ac:dyDescent="0.35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thickBot="1" x14ac:dyDescent="0.35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thickBot="1" x14ac:dyDescent="0.35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thickBot="1" x14ac:dyDescent="0.35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thickBot="1" x14ac:dyDescent="0.35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thickBot="1" x14ac:dyDescent="0.35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thickBot="1" x14ac:dyDescent="0.35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thickBot="1" x14ac:dyDescent="0.35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thickBot="1" x14ac:dyDescent="0.35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thickBot="1" x14ac:dyDescent="0.35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thickBot="1" x14ac:dyDescent="0.35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thickBot="1" x14ac:dyDescent="0.35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thickBot="1" x14ac:dyDescent="0.35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thickBot="1" x14ac:dyDescent="0.35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thickBot="1" x14ac:dyDescent="0.35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thickBot="1" x14ac:dyDescent="0.35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thickBot="1" x14ac:dyDescent="0.35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thickBot="1" x14ac:dyDescent="0.35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thickBot="1" x14ac:dyDescent="0.35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thickBot="1" x14ac:dyDescent="0.35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thickBot="1" x14ac:dyDescent="0.35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thickBot="1" x14ac:dyDescent="0.35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thickBot="1" x14ac:dyDescent="0.35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thickBot="1" x14ac:dyDescent="0.35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thickBot="1" x14ac:dyDescent="0.35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thickBot="1" x14ac:dyDescent="0.35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thickBot="1" x14ac:dyDescent="0.35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thickBot="1" x14ac:dyDescent="0.35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thickBot="1" x14ac:dyDescent="0.35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thickBot="1" x14ac:dyDescent="0.35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thickBot="1" x14ac:dyDescent="0.35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thickBot="1" x14ac:dyDescent="0.35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thickBot="1" x14ac:dyDescent="0.35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thickBot="1" x14ac:dyDescent="0.35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thickBot="1" x14ac:dyDescent="0.35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thickBot="1" x14ac:dyDescent="0.35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thickBot="1" x14ac:dyDescent="0.35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thickBot="1" x14ac:dyDescent="0.35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thickBot="1" x14ac:dyDescent="0.35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thickBot="1" x14ac:dyDescent="0.35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thickBot="1" x14ac:dyDescent="0.35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thickBot="1" x14ac:dyDescent="0.35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thickBot="1" x14ac:dyDescent="0.35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thickBot="1" x14ac:dyDescent="0.35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thickBot="1" x14ac:dyDescent="0.35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thickBot="1" x14ac:dyDescent="0.35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thickBot="1" x14ac:dyDescent="0.35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thickBot="1" x14ac:dyDescent="0.35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thickBot="1" x14ac:dyDescent="0.35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thickBot="1" x14ac:dyDescent="0.35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thickBot="1" x14ac:dyDescent="0.35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thickBot="1" x14ac:dyDescent="0.35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thickBot="1" x14ac:dyDescent="0.35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thickBot="1" x14ac:dyDescent="0.35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thickBot="1" x14ac:dyDescent="0.35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thickBot="1" x14ac:dyDescent="0.35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thickBot="1" x14ac:dyDescent="0.35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thickBot="1" x14ac:dyDescent="0.35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thickBot="1" x14ac:dyDescent="0.35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thickBot="1" x14ac:dyDescent="0.35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thickBot="1" x14ac:dyDescent="0.35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thickBot="1" x14ac:dyDescent="0.35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thickBot="1" x14ac:dyDescent="0.35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thickBot="1" x14ac:dyDescent="0.35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thickBot="1" x14ac:dyDescent="0.35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thickBot="1" x14ac:dyDescent="0.35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thickBot="1" x14ac:dyDescent="0.35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thickBot="1" x14ac:dyDescent="0.35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thickBot="1" x14ac:dyDescent="0.35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thickBot="1" x14ac:dyDescent="0.35">
      <c r="F159" s="60" t="s">
        <v>123</v>
      </c>
      <c r="G159" s="60"/>
      <c r="H159" s="44">
        <f>SUM(H79:H158)</f>
        <v>7292.9802201313305</v>
      </c>
      <c r="I159" s="44">
        <f>SUM(I79:I158)</f>
        <v>14355.12859520341</v>
      </c>
    </row>
    <row r="160" spans="1:9" thickBot="1" x14ac:dyDescent="0.35">
      <c r="F160" s="60" t="s">
        <v>168</v>
      </c>
      <c r="G160" s="60"/>
      <c r="H160" s="54">
        <f>I159+H159</f>
        <v>21648.108815334741</v>
      </c>
      <c r="I160" s="54"/>
    </row>
    <row r="163" spans="1:10" thickBot="1" x14ac:dyDescent="0.35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thickBot="1" x14ac:dyDescent="0.35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0" thickBot="1" x14ac:dyDescent="0.35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0" thickBot="1" x14ac:dyDescent="0.35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0" thickBot="1" x14ac:dyDescent="0.35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0" thickBot="1" x14ac:dyDescent="0.35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0" thickBot="1" x14ac:dyDescent="0.35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0" thickBot="1" x14ac:dyDescent="0.35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0" thickBot="1" x14ac:dyDescent="0.35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0" thickBot="1" x14ac:dyDescent="0.35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0" thickBot="1" x14ac:dyDescent="0.35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0" thickBot="1" x14ac:dyDescent="0.35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0" thickBot="1" x14ac:dyDescent="0.35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0" thickBot="1" x14ac:dyDescent="0.35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thickBot="1" x14ac:dyDescent="0.35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thickBot="1" x14ac:dyDescent="0.35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thickBot="1" x14ac:dyDescent="0.35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thickBot="1" x14ac:dyDescent="0.35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thickBot="1" x14ac:dyDescent="0.35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thickBot="1" x14ac:dyDescent="0.35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thickBot="1" x14ac:dyDescent="0.35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thickBot="1" x14ac:dyDescent="0.35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thickBot="1" x14ac:dyDescent="0.35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thickBot="1" x14ac:dyDescent="0.35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thickBot="1" x14ac:dyDescent="0.35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thickBot="1" x14ac:dyDescent="0.35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thickBot="1" x14ac:dyDescent="0.35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thickBot="1" x14ac:dyDescent="0.35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thickBot="1" x14ac:dyDescent="0.35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thickBot="1" x14ac:dyDescent="0.35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thickBot="1" x14ac:dyDescent="0.35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thickBot="1" x14ac:dyDescent="0.35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thickBot="1" x14ac:dyDescent="0.35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thickBot="1" x14ac:dyDescent="0.35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thickBot="1" x14ac:dyDescent="0.35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thickBot="1" x14ac:dyDescent="0.35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thickBot="1" x14ac:dyDescent="0.35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thickBot="1" x14ac:dyDescent="0.35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thickBot="1" x14ac:dyDescent="0.35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thickBot="1" x14ac:dyDescent="0.35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thickBot="1" x14ac:dyDescent="0.35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thickBot="1" x14ac:dyDescent="0.35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thickBot="1" x14ac:dyDescent="0.35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thickBot="1" x14ac:dyDescent="0.35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thickBot="1" x14ac:dyDescent="0.35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thickBot="1" x14ac:dyDescent="0.35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thickBot="1" x14ac:dyDescent="0.35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thickBot="1" x14ac:dyDescent="0.35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thickBot="1" x14ac:dyDescent="0.35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thickBot="1" x14ac:dyDescent="0.35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thickBot="1" x14ac:dyDescent="0.35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thickBot="1" x14ac:dyDescent="0.35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thickBot="1" x14ac:dyDescent="0.35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thickBot="1" x14ac:dyDescent="0.35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thickBot="1" x14ac:dyDescent="0.35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thickBot="1" x14ac:dyDescent="0.35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thickBot="1" x14ac:dyDescent="0.35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thickBot="1" x14ac:dyDescent="0.35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thickBot="1" x14ac:dyDescent="0.35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thickBot="1" x14ac:dyDescent="0.35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thickBot="1" x14ac:dyDescent="0.35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thickBot="1" x14ac:dyDescent="0.35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thickBot="1" x14ac:dyDescent="0.35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thickBot="1" x14ac:dyDescent="0.35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thickBot="1" x14ac:dyDescent="0.35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thickBot="1" x14ac:dyDescent="0.35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thickBot="1" x14ac:dyDescent="0.35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thickBot="1" x14ac:dyDescent="0.35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thickBot="1" x14ac:dyDescent="0.35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thickBot="1" x14ac:dyDescent="0.35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thickBot="1" x14ac:dyDescent="0.35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thickBot="1" x14ac:dyDescent="0.35">
      <c r="F234" s="60" t="s">
        <v>336</v>
      </c>
      <c r="G234" s="60"/>
      <c r="H234" s="44">
        <f>SUM(H164:H233)</f>
        <v>7336.2148493479981</v>
      </c>
      <c r="I234" s="44">
        <f>SUM(I164:I233)</f>
        <v>14410.356977646283</v>
      </c>
    </row>
    <row r="235" spans="1:9" thickBot="1" x14ac:dyDescent="0.35">
      <c r="F235" s="60" t="s">
        <v>162</v>
      </c>
      <c r="G235" s="60"/>
      <c r="H235" s="54">
        <f>I234+H234</f>
        <v>21746.571826994281</v>
      </c>
      <c r="I235" s="54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sqref="A1:H1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8" x14ac:dyDescent="0.25">
      <c r="A1" s="65" t="s">
        <v>337</v>
      </c>
      <c r="B1" s="65"/>
      <c r="C1" s="65"/>
      <c r="D1" s="65"/>
      <c r="E1" s="65"/>
      <c r="F1" s="65"/>
      <c r="G1" s="65"/>
      <c r="H1" s="65"/>
    </row>
    <row r="2" spans="1:8" ht="15.75" thickBot="1" x14ac:dyDescent="0.3">
      <c r="A2" s="41" t="s">
        <v>20</v>
      </c>
      <c r="B2" s="42" t="s">
        <v>338</v>
      </c>
      <c r="C2" s="42" t="s">
        <v>339</v>
      </c>
      <c r="D2" s="42" t="s">
        <v>340</v>
      </c>
      <c r="E2" s="42" t="s">
        <v>341</v>
      </c>
      <c r="F2" s="42" t="s">
        <v>342</v>
      </c>
      <c r="G2" s="42" t="s">
        <v>24</v>
      </c>
      <c r="H2" s="43" t="s">
        <v>25</v>
      </c>
    </row>
    <row r="3" spans="1:8" ht="42" customHeight="1" thickBot="1" x14ac:dyDescent="0.3">
      <c r="A3" s="76" t="s">
        <v>343</v>
      </c>
      <c r="B3" s="70" t="s">
        <v>344</v>
      </c>
      <c r="C3" s="77">
        <v>70.8</v>
      </c>
      <c r="D3" s="77">
        <v>0.33</v>
      </c>
      <c r="E3" s="77">
        <v>0.16</v>
      </c>
      <c r="F3" s="77">
        <v>0.96</v>
      </c>
      <c r="G3" s="77">
        <f>D3*C3*F3</f>
        <v>22.42944</v>
      </c>
      <c r="H3" s="78">
        <f>C3*E3</f>
        <v>11.327999999999999</v>
      </c>
    </row>
    <row r="4" spans="1:8" ht="90.75" thickBot="1" x14ac:dyDescent="0.3">
      <c r="A4" s="76" t="s">
        <v>345</v>
      </c>
      <c r="B4" s="70" t="s">
        <v>346</v>
      </c>
      <c r="C4" s="77">
        <v>2284.4</v>
      </c>
      <c r="D4" s="77">
        <v>0.33</v>
      </c>
      <c r="E4" s="77">
        <v>0.16</v>
      </c>
      <c r="F4" s="77">
        <v>0.96</v>
      </c>
      <c r="G4" s="77">
        <f t="shared" ref="G4:G43" si="0">D4*C4*F4</f>
        <v>723.69792000000007</v>
      </c>
      <c r="H4" s="78">
        <f t="shared" ref="H4:H43" si="1">C4*E4</f>
        <v>365.50400000000002</v>
      </c>
    </row>
    <row r="5" spans="1:8" ht="30.75" thickBot="1" x14ac:dyDescent="0.3">
      <c r="A5" s="76" t="s">
        <v>347</v>
      </c>
      <c r="B5" s="70" t="s">
        <v>348</v>
      </c>
      <c r="C5" s="77">
        <v>70.8</v>
      </c>
      <c r="D5" s="77">
        <v>0.33</v>
      </c>
      <c r="E5" s="77">
        <v>0.16</v>
      </c>
      <c r="F5" s="77">
        <v>0.96</v>
      </c>
      <c r="G5" s="77">
        <f t="shared" si="0"/>
        <v>22.42944</v>
      </c>
      <c r="H5" s="78">
        <f t="shared" si="1"/>
        <v>11.327999999999999</v>
      </c>
    </row>
    <row r="6" spans="1:8" ht="60.75" thickBot="1" x14ac:dyDescent="0.3">
      <c r="A6" s="76" t="s">
        <v>349</v>
      </c>
      <c r="B6" s="70" t="s">
        <v>350</v>
      </c>
      <c r="C6" s="77">
        <v>300.8</v>
      </c>
      <c r="D6" s="77">
        <v>0.33</v>
      </c>
      <c r="E6" s="77">
        <v>0.16</v>
      </c>
      <c r="F6" s="77">
        <v>0.96</v>
      </c>
      <c r="G6" s="77">
        <f t="shared" si="0"/>
        <v>95.293440000000004</v>
      </c>
      <c r="H6" s="78">
        <f t="shared" si="1"/>
        <v>48.128</v>
      </c>
    </row>
    <row r="7" spans="1:8" ht="60.75" thickBot="1" x14ac:dyDescent="0.3">
      <c r="A7" s="76" t="s">
        <v>351</v>
      </c>
      <c r="B7" s="70" t="s">
        <v>350</v>
      </c>
      <c r="C7" s="77">
        <v>300.8</v>
      </c>
      <c r="D7" s="77">
        <v>0.33</v>
      </c>
      <c r="E7" s="77">
        <v>0.16</v>
      </c>
      <c r="F7" s="77">
        <v>0.96</v>
      </c>
      <c r="G7" s="77">
        <f t="shared" si="0"/>
        <v>95.293440000000004</v>
      </c>
      <c r="H7" s="78">
        <f t="shared" si="1"/>
        <v>48.128</v>
      </c>
    </row>
    <row r="8" spans="1:8" ht="60.75" thickBot="1" x14ac:dyDescent="0.3">
      <c r="A8" s="76" t="s">
        <v>352</v>
      </c>
      <c r="B8" s="70" t="s">
        <v>350</v>
      </c>
      <c r="C8" s="77">
        <v>300.8</v>
      </c>
      <c r="D8" s="77">
        <v>0.33</v>
      </c>
      <c r="E8" s="77">
        <v>0.16</v>
      </c>
      <c r="F8" s="77">
        <v>0.96</v>
      </c>
      <c r="G8" s="77">
        <f t="shared" si="0"/>
        <v>95.293440000000004</v>
      </c>
      <c r="H8" s="78">
        <f t="shared" si="1"/>
        <v>48.128</v>
      </c>
    </row>
    <row r="9" spans="1:8" ht="60.75" thickBot="1" x14ac:dyDescent="0.3">
      <c r="A9" s="76" t="s">
        <v>353</v>
      </c>
      <c r="B9" s="70" t="s">
        <v>350</v>
      </c>
      <c r="C9" s="77">
        <v>300.8</v>
      </c>
      <c r="D9" s="77">
        <v>0.33</v>
      </c>
      <c r="E9" s="77">
        <v>0.16</v>
      </c>
      <c r="F9" s="77">
        <v>0.96</v>
      </c>
      <c r="G9" s="77">
        <f t="shared" si="0"/>
        <v>95.293440000000004</v>
      </c>
      <c r="H9" s="78">
        <f t="shared" si="1"/>
        <v>48.128</v>
      </c>
    </row>
    <row r="10" spans="1:8" ht="60.75" thickBot="1" x14ac:dyDescent="0.3">
      <c r="A10" s="76" t="s">
        <v>354</v>
      </c>
      <c r="B10" s="70" t="s">
        <v>350</v>
      </c>
      <c r="C10" s="77">
        <v>300.8</v>
      </c>
      <c r="D10" s="77">
        <v>0.33</v>
      </c>
      <c r="E10" s="77">
        <v>0.16</v>
      </c>
      <c r="F10" s="77">
        <v>0.96</v>
      </c>
      <c r="G10" s="77">
        <f t="shared" si="0"/>
        <v>95.293440000000004</v>
      </c>
      <c r="H10" s="78">
        <f t="shared" si="1"/>
        <v>48.128</v>
      </c>
    </row>
    <row r="11" spans="1:8" ht="60.75" thickBot="1" x14ac:dyDescent="0.3">
      <c r="A11" s="76" t="s">
        <v>355</v>
      </c>
      <c r="B11" s="70" t="s">
        <v>350</v>
      </c>
      <c r="C11" s="77">
        <v>300.8</v>
      </c>
      <c r="D11" s="77">
        <v>0.33</v>
      </c>
      <c r="E11" s="77">
        <v>0.16</v>
      </c>
      <c r="F11" s="77">
        <v>0.96</v>
      </c>
      <c r="G11" s="77">
        <f t="shared" si="0"/>
        <v>95.293440000000004</v>
      </c>
      <c r="H11" s="78">
        <f t="shared" si="1"/>
        <v>48.128</v>
      </c>
    </row>
    <row r="12" spans="1:8" ht="60.75" thickBot="1" x14ac:dyDescent="0.3">
      <c r="A12" s="76" t="s">
        <v>356</v>
      </c>
      <c r="B12" s="70" t="s">
        <v>350</v>
      </c>
      <c r="C12" s="77">
        <v>300.8</v>
      </c>
      <c r="D12" s="77">
        <v>0.33</v>
      </c>
      <c r="E12" s="77">
        <v>0.16</v>
      </c>
      <c r="F12" s="77">
        <v>0.96</v>
      </c>
      <c r="G12" s="77">
        <f t="shared" si="0"/>
        <v>95.293440000000004</v>
      </c>
      <c r="H12" s="78">
        <f t="shared" si="1"/>
        <v>48.128</v>
      </c>
    </row>
    <row r="13" spans="1:8" ht="74.25" customHeight="1" thickBot="1" x14ac:dyDescent="0.3">
      <c r="A13" s="76" t="s">
        <v>357</v>
      </c>
      <c r="B13" s="70" t="s">
        <v>358</v>
      </c>
      <c r="C13" s="77">
        <v>201.6</v>
      </c>
      <c r="D13" s="77">
        <v>0.33</v>
      </c>
      <c r="E13" s="77">
        <v>0.16</v>
      </c>
      <c r="F13" s="77">
        <v>0.96</v>
      </c>
      <c r="G13" s="77">
        <f t="shared" si="0"/>
        <v>63.866880000000002</v>
      </c>
      <c r="H13" s="78">
        <f t="shared" si="1"/>
        <v>32.256</v>
      </c>
    </row>
    <row r="14" spans="1:8" ht="30.75" thickBot="1" x14ac:dyDescent="0.3">
      <c r="A14" s="76" t="s">
        <v>359</v>
      </c>
      <c r="B14" s="70" t="s">
        <v>360</v>
      </c>
      <c r="C14" s="77">
        <v>1500.8</v>
      </c>
      <c r="D14" s="77">
        <v>0.33</v>
      </c>
      <c r="E14" s="77">
        <v>0.16</v>
      </c>
      <c r="F14" s="77">
        <v>0.96</v>
      </c>
      <c r="G14" s="77">
        <f t="shared" si="0"/>
        <v>475.45344</v>
      </c>
      <c r="H14" s="78">
        <f t="shared" si="1"/>
        <v>240.12799999999999</v>
      </c>
    </row>
    <row r="15" spans="1:8" ht="60.75" thickBot="1" x14ac:dyDescent="0.3">
      <c r="A15" s="76" t="s">
        <v>361</v>
      </c>
      <c r="B15" s="70" t="s">
        <v>350</v>
      </c>
      <c r="C15" s="77">
        <v>300.8</v>
      </c>
      <c r="D15" s="77">
        <v>0.33</v>
      </c>
      <c r="E15" s="77">
        <v>0.16</v>
      </c>
      <c r="F15" s="77">
        <v>0.96</v>
      </c>
      <c r="G15" s="77">
        <f t="shared" si="0"/>
        <v>95.293440000000004</v>
      </c>
      <c r="H15" s="78">
        <f t="shared" si="1"/>
        <v>48.128</v>
      </c>
    </row>
    <row r="16" spans="1:8" ht="60.75" thickBot="1" x14ac:dyDescent="0.3">
      <c r="A16" s="76" t="s">
        <v>362</v>
      </c>
      <c r="B16" s="70" t="s">
        <v>350</v>
      </c>
      <c r="C16" s="77">
        <v>300.8</v>
      </c>
      <c r="D16" s="77">
        <v>0.33</v>
      </c>
      <c r="E16" s="77">
        <v>0.16</v>
      </c>
      <c r="F16" s="77">
        <v>0.96</v>
      </c>
      <c r="G16" s="77">
        <f t="shared" si="0"/>
        <v>95.293440000000004</v>
      </c>
      <c r="H16" s="78">
        <f t="shared" si="1"/>
        <v>48.128</v>
      </c>
    </row>
    <row r="17" spans="1:8" ht="60.75" thickBot="1" x14ac:dyDescent="0.3">
      <c r="A17" s="76" t="s">
        <v>363</v>
      </c>
      <c r="B17" s="70" t="s">
        <v>350</v>
      </c>
      <c r="C17" s="77">
        <v>300.8</v>
      </c>
      <c r="D17" s="77">
        <v>0.33</v>
      </c>
      <c r="E17" s="77">
        <v>0.16</v>
      </c>
      <c r="F17" s="77">
        <v>0.96</v>
      </c>
      <c r="G17" s="77">
        <f t="shared" si="0"/>
        <v>95.293440000000004</v>
      </c>
      <c r="H17" s="78">
        <f t="shared" si="1"/>
        <v>48.128</v>
      </c>
    </row>
    <row r="18" spans="1:8" ht="60.75" thickBot="1" x14ac:dyDescent="0.3">
      <c r="A18" s="76" t="s">
        <v>363</v>
      </c>
      <c r="B18" s="70" t="s">
        <v>350</v>
      </c>
      <c r="C18" s="77">
        <v>300.8</v>
      </c>
      <c r="D18" s="77">
        <v>0.33</v>
      </c>
      <c r="E18" s="77">
        <v>0.16</v>
      </c>
      <c r="F18" s="77">
        <v>0.96</v>
      </c>
      <c r="G18" s="77">
        <f t="shared" si="0"/>
        <v>95.293440000000004</v>
      </c>
      <c r="H18" s="78">
        <f t="shared" si="1"/>
        <v>48.128</v>
      </c>
    </row>
    <row r="19" spans="1:8" ht="60.75" thickBot="1" x14ac:dyDescent="0.3">
      <c r="A19" s="76" t="s">
        <v>364</v>
      </c>
      <c r="B19" s="70" t="s">
        <v>350</v>
      </c>
      <c r="C19" s="77">
        <v>300.8</v>
      </c>
      <c r="D19" s="77">
        <v>0.33</v>
      </c>
      <c r="E19" s="77">
        <v>0.16</v>
      </c>
      <c r="F19" s="77">
        <v>0.96</v>
      </c>
      <c r="G19" s="77">
        <f t="shared" si="0"/>
        <v>95.293440000000004</v>
      </c>
      <c r="H19" s="78">
        <f t="shared" si="1"/>
        <v>48.128</v>
      </c>
    </row>
    <row r="20" spans="1:8" ht="60.75" thickBot="1" x14ac:dyDescent="0.3">
      <c r="A20" s="76" t="s">
        <v>365</v>
      </c>
      <c r="B20" s="70" t="s">
        <v>350</v>
      </c>
      <c r="C20" s="77">
        <v>300.8</v>
      </c>
      <c r="D20" s="77">
        <v>0.33</v>
      </c>
      <c r="E20" s="77">
        <v>0.16</v>
      </c>
      <c r="F20" s="77">
        <v>0.96</v>
      </c>
      <c r="G20" s="77">
        <f t="shared" si="0"/>
        <v>95.293440000000004</v>
      </c>
      <c r="H20" s="78">
        <f t="shared" si="1"/>
        <v>48.128</v>
      </c>
    </row>
    <row r="21" spans="1:8" ht="60.75" thickBot="1" x14ac:dyDescent="0.3">
      <c r="A21" s="76" t="s">
        <v>366</v>
      </c>
      <c r="B21" s="70" t="s">
        <v>350</v>
      </c>
      <c r="C21" s="77">
        <v>300.8</v>
      </c>
      <c r="D21" s="77">
        <v>0.33</v>
      </c>
      <c r="E21" s="77">
        <v>0.16</v>
      </c>
      <c r="F21" s="77">
        <v>0.96</v>
      </c>
      <c r="G21" s="77">
        <f t="shared" si="0"/>
        <v>95.293440000000004</v>
      </c>
      <c r="H21" s="78">
        <f t="shared" si="1"/>
        <v>48.128</v>
      </c>
    </row>
    <row r="22" spans="1:8" ht="60.75" thickBot="1" x14ac:dyDescent="0.3">
      <c r="A22" s="76" t="s">
        <v>367</v>
      </c>
      <c r="B22" s="70" t="s">
        <v>350</v>
      </c>
      <c r="C22" s="77">
        <v>300.8</v>
      </c>
      <c r="D22" s="77">
        <v>0.33</v>
      </c>
      <c r="E22" s="77">
        <v>0.16</v>
      </c>
      <c r="F22" s="77">
        <v>0.96</v>
      </c>
      <c r="G22" s="77">
        <f t="shared" si="0"/>
        <v>95.293440000000004</v>
      </c>
      <c r="H22" s="78">
        <f t="shared" si="1"/>
        <v>48.128</v>
      </c>
    </row>
    <row r="23" spans="1:8" ht="60.75" thickBot="1" x14ac:dyDescent="0.3">
      <c r="A23" s="76" t="s">
        <v>368</v>
      </c>
      <c r="B23" s="70" t="s">
        <v>350</v>
      </c>
      <c r="C23" s="77">
        <v>300.8</v>
      </c>
      <c r="D23" s="77">
        <v>0.33</v>
      </c>
      <c r="E23" s="77">
        <v>0.16</v>
      </c>
      <c r="F23" s="77">
        <v>0.96</v>
      </c>
      <c r="G23" s="77">
        <f t="shared" si="0"/>
        <v>95.293440000000004</v>
      </c>
      <c r="H23" s="78">
        <f t="shared" si="1"/>
        <v>48.128</v>
      </c>
    </row>
    <row r="24" spans="1:8" ht="60.75" thickBot="1" x14ac:dyDescent="0.3">
      <c r="A24" s="76" t="s">
        <v>369</v>
      </c>
      <c r="B24" s="70" t="s">
        <v>350</v>
      </c>
      <c r="C24" s="77">
        <v>300.8</v>
      </c>
      <c r="D24" s="77">
        <v>0.33</v>
      </c>
      <c r="E24" s="77">
        <v>0.16</v>
      </c>
      <c r="F24" s="77">
        <v>0.96</v>
      </c>
      <c r="G24" s="77">
        <f t="shared" si="0"/>
        <v>95.293440000000004</v>
      </c>
      <c r="H24" s="78">
        <f t="shared" si="1"/>
        <v>48.128</v>
      </c>
    </row>
    <row r="25" spans="1:8" ht="90.75" thickBot="1" x14ac:dyDescent="0.3">
      <c r="A25" s="76" t="s">
        <v>77</v>
      </c>
      <c r="B25" s="70" t="s">
        <v>370</v>
      </c>
      <c r="C25" s="77">
        <v>525.79999999999995</v>
      </c>
      <c r="D25" s="77">
        <v>0.33</v>
      </c>
      <c r="E25" s="77">
        <v>0.16</v>
      </c>
      <c r="F25" s="77">
        <v>0.96</v>
      </c>
      <c r="G25" s="77">
        <f t="shared" si="0"/>
        <v>166.57343999999998</v>
      </c>
      <c r="H25" s="78">
        <f t="shared" si="1"/>
        <v>84.128</v>
      </c>
    </row>
    <row r="26" spans="1:8" ht="90.75" thickBot="1" x14ac:dyDescent="0.3">
      <c r="A26" s="76" t="s">
        <v>76</v>
      </c>
      <c r="B26" s="70" t="s">
        <v>370</v>
      </c>
      <c r="C26" s="77">
        <v>525.79999999999995</v>
      </c>
      <c r="D26" s="77">
        <v>0.33</v>
      </c>
      <c r="E26" s="77">
        <v>0.16</v>
      </c>
      <c r="F26" s="77">
        <v>0.96</v>
      </c>
      <c r="G26" s="77">
        <f t="shared" si="0"/>
        <v>166.57343999999998</v>
      </c>
      <c r="H26" s="78">
        <f t="shared" si="1"/>
        <v>84.128</v>
      </c>
    </row>
    <row r="27" spans="1:8" ht="60.75" thickBot="1" x14ac:dyDescent="0.3">
      <c r="A27" s="76" t="s">
        <v>73</v>
      </c>
      <c r="B27" s="70" t="s">
        <v>350</v>
      </c>
      <c r="C27" s="77">
        <v>300.8</v>
      </c>
      <c r="D27" s="77">
        <v>0.33</v>
      </c>
      <c r="E27" s="77">
        <v>0.16</v>
      </c>
      <c r="F27" s="77">
        <v>0.96</v>
      </c>
      <c r="G27" s="77">
        <f t="shared" si="0"/>
        <v>95.293440000000004</v>
      </c>
      <c r="H27" s="78">
        <f t="shared" si="1"/>
        <v>48.128</v>
      </c>
    </row>
    <row r="28" spans="1:8" ht="75.75" thickBot="1" x14ac:dyDescent="0.3">
      <c r="A28" s="79" t="s">
        <v>371</v>
      </c>
      <c r="B28" s="70" t="s">
        <v>372</v>
      </c>
      <c r="C28" s="77">
        <v>425.8</v>
      </c>
      <c r="D28" s="77">
        <v>0.33</v>
      </c>
      <c r="E28" s="77">
        <v>0.16</v>
      </c>
      <c r="F28" s="77">
        <v>0.96</v>
      </c>
      <c r="G28" s="77">
        <f t="shared" si="0"/>
        <v>134.89344</v>
      </c>
      <c r="H28" s="78">
        <f t="shared" si="1"/>
        <v>68.128</v>
      </c>
    </row>
    <row r="29" spans="1:8" ht="75.75" thickBot="1" x14ac:dyDescent="0.3">
      <c r="A29" s="76" t="s">
        <v>373</v>
      </c>
      <c r="B29" s="70" t="s">
        <v>372</v>
      </c>
      <c r="C29" s="77">
        <v>425.8</v>
      </c>
      <c r="D29" s="77">
        <v>0.33</v>
      </c>
      <c r="E29" s="77">
        <v>0.16</v>
      </c>
      <c r="F29" s="77">
        <v>0.96</v>
      </c>
      <c r="G29" s="77">
        <f t="shared" si="0"/>
        <v>134.89344</v>
      </c>
      <c r="H29" s="78">
        <f t="shared" si="1"/>
        <v>68.128</v>
      </c>
    </row>
    <row r="30" spans="1:8" ht="75.75" thickBot="1" x14ac:dyDescent="0.3">
      <c r="A30" s="79" t="s">
        <v>374</v>
      </c>
      <c r="B30" s="70" t="s">
        <v>372</v>
      </c>
      <c r="C30" s="77">
        <v>425.8</v>
      </c>
      <c r="D30" s="77">
        <v>0.33</v>
      </c>
      <c r="E30" s="77">
        <v>0.16</v>
      </c>
      <c r="F30" s="77">
        <v>0.96</v>
      </c>
      <c r="G30" s="77">
        <f t="shared" si="0"/>
        <v>134.89344</v>
      </c>
      <c r="H30" s="78">
        <f t="shared" si="1"/>
        <v>68.128</v>
      </c>
    </row>
    <row r="31" spans="1:8" ht="60.75" thickBot="1" x14ac:dyDescent="0.3">
      <c r="A31" s="76" t="s">
        <v>375</v>
      </c>
      <c r="B31" s="70" t="s">
        <v>376</v>
      </c>
      <c r="C31" s="77">
        <v>300.8</v>
      </c>
      <c r="D31" s="77">
        <v>0.33</v>
      </c>
      <c r="E31" s="77">
        <v>0.16</v>
      </c>
      <c r="F31" s="77">
        <v>0.96</v>
      </c>
      <c r="G31" s="77">
        <f t="shared" si="0"/>
        <v>95.293440000000004</v>
      </c>
      <c r="H31" s="78">
        <f t="shared" si="1"/>
        <v>48.128</v>
      </c>
    </row>
    <row r="32" spans="1:8" ht="86.25" customHeight="1" thickBot="1" x14ac:dyDescent="0.3">
      <c r="A32" s="76" t="s">
        <v>36</v>
      </c>
      <c r="B32" s="70" t="s">
        <v>377</v>
      </c>
      <c r="C32" s="77">
        <v>250.4</v>
      </c>
      <c r="D32" s="77">
        <v>0.33</v>
      </c>
      <c r="E32" s="77">
        <v>0.16</v>
      </c>
      <c r="F32" s="77">
        <v>0.96</v>
      </c>
      <c r="G32" s="77">
        <f t="shared" si="0"/>
        <v>79.326720000000009</v>
      </c>
      <c r="H32" s="78">
        <f t="shared" si="1"/>
        <v>40.064</v>
      </c>
    </row>
    <row r="33" spans="1:8" ht="60.75" thickBot="1" x14ac:dyDescent="0.3">
      <c r="A33" s="76" t="s">
        <v>369</v>
      </c>
      <c r="B33" s="70" t="s">
        <v>350</v>
      </c>
      <c r="C33" s="77">
        <v>300.8</v>
      </c>
      <c r="D33" s="77">
        <v>0.33</v>
      </c>
      <c r="E33" s="77">
        <v>0.16</v>
      </c>
      <c r="F33" s="77">
        <v>0.96</v>
      </c>
      <c r="G33" s="77">
        <f t="shared" si="0"/>
        <v>95.293440000000004</v>
      </c>
      <c r="H33" s="78">
        <f t="shared" si="1"/>
        <v>48.128</v>
      </c>
    </row>
    <row r="34" spans="1:8" ht="90.75" thickBot="1" x14ac:dyDescent="0.3">
      <c r="A34" s="76" t="s">
        <v>31</v>
      </c>
      <c r="B34" s="70" t="s">
        <v>378</v>
      </c>
      <c r="C34" s="77">
        <v>266.2</v>
      </c>
      <c r="D34" s="77">
        <v>0.33</v>
      </c>
      <c r="E34" s="77">
        <v>0.16</v>
      </c>
      <c r="F34" s="77">
        <v>0.96</v>
      </c>
      <c r="G34" s="77">
        <f t="shared" si="0"/>
        <v>84.332160000000002</v>
      </c>
      <c r="H34" s="78">
        <f t="shared" si="1"/>
        <v>42.591999999999999</v>
      </c>
    </row>
    <row r="35" spans="1:8" ht="60.75" thickBot="1" x14ac:dyDescent="0.3">
      <c r="A35" s="76" t="s">
        <v>379</v>
      </c>
      <c r="B35" s="70" t="s">
        <v>380</v>
      </c>
      <c r="C35" s="77">
        <v>155.4</v>
      </c>
      <c r="D35" s="77">
        <v>0.33</v>
      </c>
      <c r="E35" s="77">
        <v>0.16</v>
      </c>
      <c r="F35" s="77">
        <v>0.96</v>
      </c>
      <c r="G35" s="77">
        <f t="shared" si="0"/>
        <v>49.230720000000005</v>
      </c>
      <c r="H35" s="78">
        <f t="shared" si="1"/>
        <v>24.864000000000001</v>
      </c>
    </row>
    <row r="36" spans="1:8" ht="15.75" thickBot="1" x14ac:dyDescent="0.3">
      <c r="A36" s="76" t="s">
        <v>381</v>
      </c>
      <c r="B36" s="74" t="s">
        <v>382</v>
      </c>
      <c r="C36" s="77">
        <v>0.4</v>
      </c>
      <c r="D36" s="77">
        <v>0.33</v>
      </c>
      <c r="E36" s="77">
        <v>0.16</v>
      </c>
      <c r="F36" s="77">
        <v>0.96</v>
      </c>
      <c r="G36" s="77">
        <f t="shared" si="0"/>
        <v>0.12672</v>
      </c>
      <c r="H36" s="78">
        <f t="shared" si="1"/>
        <v>6.4000000000000001E-2</v>
      </c>
    </row>
    <row r="37" spans="1:8" ht="15.75" thickBot="1" x14ac:dyDescent="0.3">
      <c r="A37" s="76" t="s">
        <v>383</v>
      </c>
      <c r="B37" s="74" t="s">
        <v>382</v>
      </c>
      <c r="C37" s="77">
        <v>0.4</v>
      </c>
      <c r="D37" s="77">
        <v>0.33</v>
      </c>
      <c r="E37" s="77">
        <v>0.16</v>
      </c>
      <c r="F37" s="77">
        <v>0.96</v>
      </c>
      <c r="G37" s="77">
        <f t="shared" si="0"/>
        <v>0.12672</v>
      </c>
      <c r="H37" s="78">
        <f t="shared" si="1"/>
        <v>6.4000000000000001E-2</v>
      </c>
    </row>
    <row r="38" spans="1:8" ht="60.75" thickBot="1" x14ac:dyDescent="0.3">
      <c r="A38" s="76" t="s">
        <v>384</v>
      </c>
      <c r="B38" s="70" t="s">
        <v>350</v>
      </c>
      <c r="C38" s="77">
        <v>300.8</v>
      </c>
      <c r="D38" s="77">
        <v>0.33</v>
      </c>
      <c r="E38" s="77">
        <v>0.16</v>
      </c>
      <c r="F38" s="77">
        <v>0.96</v>
      </c>
      <c r="G38" s="77">
        <f t="shared" si="0"/>
        <v>95.293440000000004</v>
      </c>
      <c r="H38" s="78">
        <f t="shared" si="1"/>
        <v>48.128</v>
      </c>
    </row>
    <row r="39" spans="1:8" ht="15.75" thickBot="1" x14ac:dyDescent="0.3">
      <c r="A39" s="80" t="s">
        <v>41</v>
      </c>
      <c r="B39" s="81" t="s">
        <v>382</v>
      </c>
      <c r="C39" s="77">
        <v>0.4</v>
      </c>
      <c r="D39" s="77">
        <v>0.33</v>
      </c>
      <c r="E39" s="77">
        <v>0.16</v>
      </c>
      <c r="F39" s="77">
        <v>0.96</v>
      </c>
      <c r="G39" s="77">
        <f t="shared" si="0"/>
        <v>0.12672</v>
      </c>
      <c r="H39" s="78">
        <f t="shared" si="1"/>
        <v>6.4000000000000001E-2</v>
      </c>
    </row>
    <row r="40" spans="1:8" s="66" customFormat="1" ht="54" customHeight="1" thickBot="1" x14ac:dyDescent="0.3">
      <c r="A40" s="82" t="s">
        <v>176</v>
      </c>
      <c r="B40" s="71" t="s">
        <v>385</v>
      </c>
      <c r="C40" s="83">
        <v>355</v>
      </c>
      <c r="D40" s="77">
        <v>0.33</v>
      </c>
      <c r="E40" s="77">
        <v>0.16</v>
      </c>
      <c r="F40" s="77">
        <v>0.96</v>
      </c>
      <c r="G40" s="77">
        <f t="shared" si="0"/>
        <v>112.464</v>
      </c>
      <c r="H40" s="78">
        <f t="shared" si="1"/>
        <v>56.800000000000004</v>
      </c>
    </row>
    <row r="41" spans="1:8" ht="60.75" thickBot="1" x14ac:dyDescent="0.3">
      <c r="A41" s="80" t="s">
        <v>65</v>
      </c>
      <c r="B41" s="70" t="s">
        <v>386</v>
      </c>
      <c r="C41" s="77">
        <v>61.8</v>
      </c>
      <c r="D41" s="77">
        <v>0.33</v>
      </c>
      <c r="E41" s="77">
        <v>0.16</v>
      </c>
      <c r="F41" s="77">
        <v>0.96</v>
      </c>
      <c r="G41" s="77">
        <f t="shared" si="0"/>
        <v>19.578239999999997</v>
      </c>
      <c r="H41" s="78">
        <f t="shared" si="1"/>
        <v>9.8879999999999999</v>
      </c>
    </row>
    <row r="42" spans="1:8" ht="45.75" thickBot="1" x14ac:dyDescent="0.3">
      <c r="A42" s="80" t="s">
        <v>387</v>
      </c>
      <c r="B42" s="70" t="s">
        <v>388</v>
      </c>
      <c r="C42" s="77">
        <v>2580</v>
      </c>
      <c r="D42" s="77">
        <v>0.33</v>
      </c>
      <c r="E42" s="77">
        <v>0.16</v>
      </c>
      <c r="F42" s="77">
        <v>0.96</v>
      </c>
      <c r="G42" s="77">
        <f t="shared" si="0"/>
        <v>817.34400000000005</v>
      </c>
      <c r="H42" s="78">
        <f t="shared" si="1"/>
        <v>412.8</v>
      </c>
    </row>
    <row r="43" spans="1:8" ht="45.75" thickBot="1" x14ac:dyDescent="0.3">
      <c r="A43" s="84" t="s">
        <v>389</v>
      </c>
      <c r="B43" s="75" t="s">
        <v>390</v>
      </c>
      <c r="C43" s="85">
        <v>750.4</v>
      </c>
      <c r="D43" s="85">
        <v>0.33</v>
      </c>
      <c r="E43" s="85">
        <v>0.16</v>
      </c>
      <c r="F43" s="85">
        <v>0.96</v>
      </c>
      <c r="G43" s="85">
        <f t="shared" si="0"/>
        <v>237.72672</v>
      </c>
      <c r="H43" s="86">
        <f t="shared" si="1"/>
        <v>120.06399999999999</v>
      </c>
    </row>
    <row r="44" spans="1:8" ht="15.75" thickBot="1" x14ac:dyDescent="0.3">
      <c r="E44" s="89" t="s">
        <v>336</v>
      </c>
      <c r="F44" s="89"/>
      <c r="G44" s="90">
        <f>SUM(G3:G43)</f>
        <v>5447.2492799999991</v>
      </c>
      <c r="H44" s="90">
        <f>SUM(H3:H43)</f>
        <v>2751.1359999999986</v>
      </c>
    </row>
    <row r="45" spans="1:8" ht="15.75" thickBot="1" x14ac:dyDescent="0.3">
      <c r="E45" s="89" t="s">
        <v>162</v>
      </c>
      <c r="F45" s="89"/>
      <c r="G45" s="89">
        <f>G44+H44</f>
        <v>8198.3852799999986</v>
      </c>
      <c r="H45" s="89"/>
    </row>
    <row r="46" spans="1:8" x14ac:dyDescent="0.25">
      <c r="E46" s="55"/>
      <c r="F46" s="55"/>
      <c r="G46" s="55"/>
      <c r="H46" s="55"/>
    </row>
    <row r="47" spans="1:8" x14ac:dyDescent="0.25">
      <c r="A47" s="59" t="s">
        <v>391</v>
      </c>
      <c r="B47" s="59"/>
      <c r="C47" s="59"/>
      <c r="D47" s="59"/>
      <c r="E47" s="59"/>
      <c r="F47" s="59"/>
      <c r="G47" s="59"/>
      <c r="H47" s="59"/>
    </row>
    <row r="48" spans="1:8" ht="15.75" thickBot="1" x14ac:dyDescent="0.3">
      <c r="A48" s="16" t="s">
        <v>20</v>
      </c>
      <c r="B48" s="17" t="s">
        <v>338</v>
      </c>
      <c r="C48" s="17" t="s">
        <v>392</v>
      </c>
      <c r="D48" s="17" t="s">
        <v>393</v>
      </c>
      <c r="E48" s="17" t="s">
        <v>341</v>
      </c>
      <c r="F48" s="17" t="s">
        <v>342</v>
      </c>
      <c r="G48" s="17" t="s">
        <v>24</v>
      </c>
      <c r="H48" s="18" t="s">
        <v>25</v>
      </c>
    </row>
    <row r="49" spans="1:8" ht="30.75" thickBot="1" x14ac:dyDescent="0.3">
      <c r="A49" s="8" t="s">
        <v>394</v>
      </c>
      <c r="B49" s="69" t="s">
        <v>395</v>
      </c>
      <c r="C49" s="6">
        <v>25.4</v>
      </c>
      <c r="D49" s="6">
        <v>0.33</v>
      </c>
      <c r="E49" s="6">
        <v>0.16</v>
      </c>
      <c r="F49" s="6">
        <v>0.96</v>
      </c>
      <c r="G49" s="6">
        <f>D49*C49*F49</f>
        <v>8.0467199999999988</v>
      </c>
      <c r="H49" s="15">
        <f>E49*C49</f>
        <v>4.0640000000000001</v>
      </c>
    </row>
    <row r="50" spans="1:8" ht="30.75" thickBot="1" x14ac:dyDescent="0.3">
      <c r="A50" s="8" t="s">
        <v>396</v>
      </c>
      <c r="B50" s="69" t="s">
        <v>395</v>
      </c>
      <c r="C50" s="6">
        <v>25.4</v>
      </c>
      <c r="D50" s="6">
        <v>0.33</v>
      </c>
      <c r="E50" s="6">
        <v>0.16</v>
      </c>
      <c r="F50" s="6">
        <v>0.96</v>
      </c>
      <c r="G50" s="6">
        <f t="shared" ref="G50:G88" si="2">D50*C50*F50</f>
        <v>8.0467199999999988</v>
      </c>
      <c r="H50" s="15">
        <f t="shared" ref="H50:H88" si="3">E50*C50</f>
        <v>4.0640000000000001</v>
      </c>
    </row>
    <row r="51" spans="1:8" ht="30.75" thickBot="1" x14ac:dyDescent="0.3">
      <c r="A51" s="8" t="s">
        <v>397</v>
      </c>
      <c r="B51" s="69" t="s">
        <v>395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si="2"/>
        <v>8.0467199999999988</v>
      </c>
      <c r="H51" s="15">
        <f t="shared" si="3"/>
        <v>4.0640000000000001</v>
      </c>
    </row>
    <row r="52" spans="1:8" ht="30.75" thickBot="1" x14ac:dyDescent="0.3">
      <c r="A52" s="8" t="s">
        <v>398</v>
      </c>
      <c r="B52" s="69" t="s">
        <v>395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60.75" thickBot="1" x14ac:dyDescent="0.3">
      <c r="A53" s="8" t="s">
        <v>67</v>
      </c>
      <c r="B53" s="70" t="s">
        <v>399</v>
      </c>
      <c r="C53" s="6">
        <v>5.4</v>
      </c>
      <c r="D53" s="6">
        <v>0.33</v>
      </c>
      <c r="E53" s="6">
        <v>0.16</v>
      </c>
      <c r="F53" s="6">
        <v>0.96</v>
      </c>
      <c r="G53" s="6">
        <f t="shared" si="2"/>
        <v>1.7107200000000002</v>
      </c>
      <c r="H53" s="15">
        <f t="shared" si="3"/>
        <v>0.8640000000000001</v>
      </c>
    </row>
    <row r="54" spans="1:8" ht="60.75" thickBot="1" x14ac:dyDescent="0.3">
      <c r="A54" s="8" t="s">
        <v>172</v>
      </c>
      <c r="B54" s="70" t="s">
        <v>400</v>
      </c>
      <c r="C54" s="6">
        <v>156.06</v>
      </c>
      <c r="D54" s="6">
        <v>0.33</v>
      </c>
      <c r="E54" s="6">
        <v>0.16</v>
      </c>
      <c r="F54" s="6">
        <v>0.96</v>
      </c>
      <c r="G54" s="6">
        <f t="shared" si="2"/>
        <v>49.439807999999999</v>
      </c>
      <c r="H54" s="15">
        <f t="shared" si="3"/>
        <v>24.9696</v>
      </c>
    </row>
    <row r="55" spans="1:8" ht="60.75" thickBot="1" x14ac:dyDescent="0.3">
      <c r="A55" s="8" t="s">
        <v>173</v>
      </c>
      <c r="B55" s="70" t="s">
        <v>400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179</v>
      </c>
      <c r="B56" s="70" t="s">
        <v>400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180</v>
      </c>
      <c r="B57" s="70" t="s">
        <v>400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183</v>
      </c>
      <c r="B58" s="70" t="s">
        <v>400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187</v>
      </c>
      <c r="B59" s="70" t="s">
        <v>400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190</v>
      </c>
      <c r="B60" s="70" t="s">
        <v>400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191</v>
      </c>
      <c r="B61" s="70" t="s">
        <v>400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30.75" thickBot="1" x14ac:dyDescent="0.3">
      <c r="A62" s="8" t="s">
        <v>181</v>
      </c>
      <c r="B62" s="70" t="s">
        <v>401</v>
      </c>
      <c r="C62" s="6">
        <v>5.4</v>
      </c>
      <c r="D62" s="6">
        <v>0.33</v>
      </c>
      <c r="E62" s="6">
        <v>0.16</v>
      </c>
      <c r="F62" s="6">
        <v>0.96</v>
      </c>
      <c r="G62" s="6">
        <f t="shared" si="2"/>
        <v>1.7107200000000002</v>
      </c>
      <c r="H62" s="15">
        <f t="shared" si="3"/>
        <v>0.8640000000000001</v>
      </c>
    </row>
    <row r="63" spans="1:8" ht="45.75" thickBot="1" x14ac:dyDescent="0.3">
      <c r="A63" s="8" t="s">
        <v>174</v>
      </c>
      <c r="B63" s="70" t="s">
        <v>402</v>
      </c>
      <c r="C63" s="6">
        <v>230.4</v>
      </c>
      <c r="D63" s="6">
        <v>0.33</v>
      </c>
      <c r="E63" s="6">
        <v>0.16</v>
      </c>
      <c r="F63" s="6">
        <v>0.96</v>
      </c>
      <c r="G63" s="6">
        <f t="shared" si="2"/>
        <v>72.99072000000001</v>
      </c>
      <c r="H63" s="15">
        <f t="shared" si="3"/>
        <v>36.864000000000004</v>
      </c>
    </row>
    <row r="64" spans="1:8" ht="30.75" thickBot="1" x14ac:dyDescent="0.3">
      <c r="A64" s="8" t="s">
        <v>175</v>
      </c>
      <c r="B64" s="70" t="s">
        <v>403</v>
      </c>
      <c r="C64" s="6">
        <v>70.400000000000006</v>
      </c>
      <c r="D64" s="6">
        <v>0.33</v>
      </c>
      <c r="E64" s="6">
        <v>0.16</v>
      </c>
      <c r="F64" s="6">
        <v>0.96</v>
      </c>
      <c r="G64" s="6">
        <f t="shared" si="2"/>
        <v>22.302720000000001</v>
      </c>
      <c r="H64" s="15">
        <f t="shared" si="3"/>
        <v>11.264000000000001</v>
      </c>
    </row>
    <row r="65" spans="1:13" ht="45.75" thickBot="1" x14ac:dyDescent="0.3">
      <c r="A65" s="8" t="s">
        <v>176</v>
      </c>
      <c r="B65" s="71" t="s">
        <v>385</v>
      </c>
      <c r="C65" s="6">
        <v>355</v>
      </c>
      <c r="D65" s="6">
        <v>0.33</v>
      </c>
      <c r="E65" s="6">
        <v>0.16</v>
      </c>
      <c r="F65" s="6">
        <v>0.96</v>
      </c>
      <c r="G65" s="6">
        <f t="shared" si="2"/>
        <v>112.464</v>
      </c>
      <c r="H65" s="15">
        <f t="shared" si="3"/>
        <v>56.800000000000004</v>
      </c>
    </row>
    <row r="66" spans="1:13" ht="30.75" thickBot="1" x14ac:dyDescent="0.3">
      <c r="A66" s="8" t="s">
        <v>404</v>
      </c>
      <c r="B66" s="70" t="s">
        <v>405</v>
      </c>
      <c r="C66" s="6">
        <v>5.4</v>
      </c>
      <c r="D66" s="6">
        <v>0.33</v>
      </c>
      <c r="E66" s="6">
        <v>0.16</v>
      </c>
      <c r="F66" s="6">
        <v>0.96</v>
      </c>
      <c r="G66" s="6">
        <f t="shared" si="2"/>
        <v>1.7107200000000002</v>
      </c>
      <c r="H66" s="15">
        <f t="shared" si="3"/>
        <v>0.8640000000000001</v>
      </c>
    </row>
    <row r="67" spans="1:13" ht="75.75" thickBot="1" x14ac:dyDescent="0.3">
      <c r="A67" s="8" t="s">
        <v>143</v>
      </c>
      <c r="B67" s="70" t="s">
        <v>372</v>
      </c>
      <c r="C67" s="6">
        <v>425.8</v>
      </c>
      <c r="D67" s="6">
        <v>0.33</v>
      </c>
      <c r="E67" s="6">
        <v>0.16</v>
      </c>
      <c r="F67" s="6">
        <v>0.96</v>
      </c>
      <c r="G67" s="6">
        <f t="shared" si="2"/>
        <v>134.89344</v>
      </c>
      <c r="H67" s="15">
        <f t="shared" si="3"/>
        <v>68.128</v>
      </c>
    </row>
    <row r="68" spans="1:13" ht="90.75" customHeight="1" thickBot="1" x14ac:dyDescent="0.3">
      <c r="A68" s="8" t="s">
        <v>142</v>
      </c>
      <c r="B68" s="70" t="s">
        <v>406</v>
      </c>
      <c r="C68" s="6">
        <v>955.8</v>
      </c>
      <c r="D68" s="6">
        <v>0.33</v>
      </c>
      <c r="E68" s="6">
        <v>0.16</v>
      </c>
      <c r="F68" s="6">
        <v>0.96</v>
      </c>
      <c r="G68" s="6">
        <f t="shared" si="2"/>
        <v>302.79743999999999</v>
      </c>
      <c r="H68" s="15">
        <f t="shared" si="3"/>
        <v>152.928</v>
      </c>
    </row>
    <row r="69" spans="1:13" ht="75.75" thickBot="1" x14ac:dyDescent="0.3">
      <c r="A69" s="8" t="s">
        <v>141</v>
      </c>
      <c r="B69" s="70" t="s">
        <v>372</v>
      </c>
      <c r="C69" s="6">
        <v>425.8</v>
      </c>
      <c r="D69" s="6">
        <v>0.33</v>
      </c>
      <c r="E69" s="6">
        <v>0.16</v>
      </c>
      <c r="F69" s="6">
        <v>0.96</v>
      </c>
      <c r="G69" s="6">
        <f t="shared" si="2"/>
        <v>134.89344</v>
      </c>
      <c r="H69" s="15">
        <f t="shared" si="3"/>
        <v>68.128</v>
      </c>
    </row>
    <row r="70" spans="1:13" ht="30.75" thickBot="1" x14ac:dyDescent="0.3">
      <c r="A70" s="8" t="s">
        <v>184</v>
      </c>
      <c r="B70" s="69" t="s">
        <v>395</v>
      </c>
      <c r="C70" s="6">
        <v>25.4</v>
      </c>
      <c r="D70" s="6">
        <v>0.33</v>
      </c>
      <c r="E70" s="6">
        <v>0.16</v>
      </c>
      <c r="F70" s="6">
        <v>0.96</v>
      </c>
      <c r="G70" s="6">
        <f t="shared" si="2"/>
        <v>8.0467199999999988</v>
      </c>
      <c r="H70" s="15">
        <f t="shared" si="3"/>
        <v>4.0640000000000001</v>
      </c>
    </row>
    <row r="71" spans="1:13" ht="30.75" thickBot="1" x14ac:dyDescent="0.3">
      <c r="A71" s="8" t="s">
        <v>186</v>
      </c>
      <c r="B71" s="69" t="s">
        <v>395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188</v>
      </c>
      <c r="B72" s="69" t="s">
        <v>395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189</v>
      </c>
      <c r="B73" s="69" t="s">
        <v>395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  <c r="M73" s="67"/>
    </row>
    <row r="74" spans="1:13" ht="16.5" thickBot="1" x14ac:dyDescent="0.3">
      <c r="A74" s="8" t="s">
        <v>140</v>
      </c>
      <c r="B74" s="6" t="s">
        <v>407</v>
      </c>
      <c r="C74" s="6">
        <v>0.4</v>
      </c>
      <c r="D74" s="6">
        <v>0.33</v>
      </c>
      <c r="E74" s="6">
        <v>0.16</v>
      </c>
      <c r="F74" s="6">
        <v>0.96</v>
      </c>
      <c r="G74" s="6">
        <f t="shared" si="2"/>
        <v>0.12672</v>
      </c>
      <c r="H74" s="15">
        <f t="shared" si="3"/>
        <v>6.4000000000000001E-2</v>
      </c>
      <c r="M74" s="68"/>
    </row>
    <row r="75" spans="1:13" ht="15.75" thickBot="1" x14ac:dyDescent="0.3">
      <c r="A75" s="8" t="s">
        <v>193</v>
      </c>
      <c r="B75" s="6" t="s">
        <v>407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</row>
    <row r="76" spans="1:13" ht="15.75" thickBot="1" x14ac:dyDescent="0.3">
      <c r="A76" s="8" t="s">
        <v>194</v>
      </c>
      <c r="B76" s="6" t="s">
        <v>407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408</v>
      </c>
      <c r="B77" s="6" t="s">
        <v>407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409</v>
      </c>
      <c r="B78" s="6" t="s">
        <v>407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90.75" thickBot="1" x14ac:dyDescent="0.3">
      <c r="A79" s="8" t="s">
        <v>410</v>
      </c>
      <c r="B79" s="70" t="s">
        <v>411</v>
      </c>
      <c r="C79" s="6">
        <v>2175.4</v>
      </c>
      <c r="D79" s="6">
        <v>0.33</v>
      </c>
      <c r="E79" s="6">
        <v>0.16</v>
      </c>
      <c r="F79" s="6">
        <v>0.96</v>
      </c>
      <c r="G79" s="6">
        <f t="shared" si="2"/>
        <v>689.16672000000005</v>
      </c>
      <c r="H79" s="15">
        <f t="shared" si="3"/>
        <v>348.06400000000002</v>
      </c>
    </row>
    <row r="80" spans="1:13" ht="30.75" thickBot="1" x14ac:dyDescent="0.3">
      <c r="A80" s="8" t="s">
        <v>412</v>
      </c>
      <c r="B80" s="70" t="s">
        <v>413</v>
      </c>
      <c r="C80" s="6">
        <v>1400.4</v>
      </c>
      <c r="D80" s="6">
        <v>0.33</v>
      </c>
      <c r="E80" s="6">
        <v>0.16</v>
      </c>
      <c r="F80" s="6">
        <v>0.96</v>
      </c>
      <c r="G80" s="6">
        <f t="shared" si="2"/>
        <v>443.64672000000002</v>
      </c>
      <c r="H80" s="15">
        <f t="shared" si="3"/>
        <v>224.06400000000002</v>
      </c>
    </row>
    <row r="81" spans="1:8" ht="45.75" thickBot="1" x14ac:dyDescent="0.3">
      <c r="A81" s="8" t="s">
        <v>129</v>
      </c>
      <c r="B81" s="70" t="s">
        <v>414</v>
      </c>
      <c r="C81" s="6">
        <v>215.4</v>
      </c>
      <c r="D81" s="6">
        <v>0.33</v>
      </c>
      <c r="E81" s="6">
        <v>0.16</v>
      </c>
      <c r="F81" s="6">
        <v>0.96</v>
      </c>
      <c r="G81" s="6">
        <f t="shared" si="2"/>
        <v>68.238720000000001</v>
      </c>
      <c r="H81" s="15">
        <f t="shared" si="3"/>
        <v>34.463999999999999</v>
      </c>
    </row>
    <row r="82" spans="1:8" ht="15.75" thickBot="1" x14ac:dyDescent="0.3">
      <c r="A82" s="8" t="s">
        <v>130</v>
      </c>
      <c r="B82" s="72" t="s">
        <v>407</v>
      </c>
      <c r="C82" s="6">
        <v>0.4</v>
      </c>
      <c r="D82" s="6">
        <v>0.33</v>
      </c>
      <c r="E82" s="6">
        <v>0.16</v>
      </c>
      <c r="F82" s="6">
        <v>0.96</v>
      </c>
      <c r="G82" s="6">
        <f t="shared" si="2"/>
        <v>0.12672</v>
      </c>
      <c r="H82" s="15">
        <f t="shared" si="3"/>
        <v>6.4000000000000001E-2</v>
      </c>
    </row>
    <row r="83" spans="1:8" ht="15.75" thickBot="1" x14ac:dyDescent="0.3">
      <c r="A83" s="8" t="s">
        <v>132</v>
      </c>
      <c r="B83" s="72" t="s">
        <v>407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8" ht="75.75" thickBot="1" x14ac:dyDescent="0.3">
      <c r="A84" s="8" t="s">
        <v>415</v>
      </c>
      <c r="B84" s="73" t="s">
        <v>416</v>
      </c>
      <c r="C84" s="6">
        <v>396.4</v>
      </c>
      <c r="D84" s="6">
        <v>0.33</v>
      </c>
      <c r="E84" s="6">
        <v>0.16</v>
      </c>
      <c r="F84" s="6">
        <v>0.96</v>
      </c>
      <c r="G84" s="6">
        <f t="shared" si="2"/>
        <v>125.57952</v>
      </c>
      <c r="H84" s="15">
        <f t="shared" si="3"/>
        <v>63.423999999999999</v>
      </c>
    </row>
    <row r="85" spans="1:8" ht="45.75" thickBot="1" x14ac:dyDescent="0.3">
      <c r="A85" s="8" t="s">
        <v>176</v>
      </c>
      <c r="B85" s="71" t="s">
        <v>385</v>
      </c>
      <c r="C85" s="6">
        <v>355</v>
      </c>
      <c r="D85" s="6">
        <v>0.33</v>
      </c>
      <c r="E85" s="6">
        <v>0.16</v>
      </c>
      <c r="F85" s="6">
        <v>0.96</v>
      </c>
      <c r="G85" s="6">
        <f t="shared" si="2"/>
        <v>112.464</v>
      </c>
      <c r="H85" s="15">
        <f t="shared" si="3"/>
        <v>56.800000000000004</v>
      </c>
    </row>
    <row r="86" spans="1:8" ht="105.75" thickBot="1" x14ac:dyDescent="0.3">
      <c r="A86" s="8" t="s">
        <v>417</v>
      </c>
      <c r="B86" s="70" t="s">
        <v>418</v>
      </c>
      <c r="C86" s="6">
        <v>2477.4</v>
      </c>
      <c r="D86" s="6">
        <v>0.33</v>
      </c>
      <c r="E86" s="6">
        <v>0.16</v>
      </c>
      <c r="F86" s="6">
        <v>0.96</v>
      </c>
      <c r="G86" s="6">
        <f t="shared" si="2"/>
        <v>784.84032000000002</v>
      </c>
      <c r="H86" s="15">
        <f t="shared" si="3"/>
        <v>396.38400000000001</v>
      </c>
    </row>
    <row r="87" spans="1:8" ht="15.75" thickBot="1" x14ac:dyDescent="0.3">
      <c r="A87" s="8" t="s">
        <v>419</v>
      </c>
      <c r="B87" s="74" t="s">
        <v>382</v>
      </c>
      <c r="C87" s="6">
        <v>0.4</v>
      </c>
      <c r="D87" s="6">
        <v>0.33</v>
      </c>
      <c r="E87" s="6">
        <v>0.16</v>
      </c>
      <c r="F87" s="6">
        <v>0.96</v>
      </c>
      <c r="G87" s="6">
        <f t="shared" si="2"/>
        <v>0.12672</v>
      </c>
      <c r="H87" s="15">
        <f t="shared" si="3"/>
        <v>6.4000000000000001E-2</v>
      </c>
    </row>
    <row r="88" spans="1:8" ht="60.75" thickBot="1" x14ac:dyDescent="0.3">
      <c r="A88" s="23" t="s">
        <v>65</v>
      </c>
      <c r="B88" s="75" t="s">
        <v>420</v>
      </c>
      <c r="C88" s="21">
        <v>45.8</v>
      </c>
      <c r="D88" s="21">
        <v>0.33</v>
      </c>
      <c r="E88" s="21">
        <v>0.16</v>
      </c>
      <c r="F88" s="21">
        <v>0.96</v>
      </c>
      <c r="G88" s="21">
        <f t="shared" si="2"/>
        <v>14.509439999999998</v>
      </c>
      <c r="H88" s="22">
        <f t="shared" si="3"/>
        <v>7.3279999999999994</v>
      </c>
    </row>
    <row r="89" spans="1:8" ht="15.75" thickBot="1" x14ac:dyDescent="0.3">
      <c r="E89" s="89" t="s">
        <v>336</v>
      </c>
      <c r="F89" s="89"/>
      <c r="G89" s="88">
        <f>SUM(G49:G88)</f>
        <v>3484.8253440000008</v>
      </c>
      <c r="H89" s="88">
        <f>SUM(H49:H88)</f>
        <v>1760.0128</v>
      </c>
    </row>
    <row r="90" spans="1:8" ht="15.75" thickBot="1" x14ac:dyDescent="0.3">
      <c r="E90" s="89" t="s">
        <v>162</v>
      </c>
      <c r="F90" s="89"/>
      <c r="G90" s="89">
        <f>G89+H89</f>
        <v>5244.8381440000012</v>
      </c>
      <c r="H90" s="89"/>
    </row>
    <row r="91" spans="1:8" x14ac:dyDescent="0.25">
      <c r="E91" s="55"/>
      <c r="F91" s="55"/>
      <c r="G91" s="55"/>
      <c r="H91" s="55"/>
    </row>
    <row r="92" spans="1:8" x14ac:dyDescent="0.25">
      <c r="A92" s="59" t="s">
        <v>421</v>
      </c>
      <c r="B92" s="59"/>
      <c r="C92" s="59"/>
      <c r="D92" s="59"/>
      <c r="E92" s="59"/>
      <c r="F92" s="59"/>
      <c r="G92" s="59"/>
      <c r="H92" s="59"/>
    </row>
    <row r="93" spans="1:8" ht="15.75" thickBot="1" x14ac:dyDescent="0.3">
      <c r="A93" s="16" t="s">
        <v>20</v>
      </c>
      <c r="B93" s="17" t="s">
        <v>338</v>
      </c>
      <c r="C93" s="17" t="s">
        <v>392</v>
      </c>
      <c r="D93" s="87" t="s">
        <v>340</v>
      </c>
      <c r="E93" s="17" t="s">
        <v>341</v>
      </c>
      <c r="F93" s="17" t="s">
        <v>342</v>
      </c>
      <c r="G93" s="17" t="s">
        <v>24</v>
      </c>
      <c r="H93" s="18" t="s">
        <v>422</v>
      </c>
    </row>
    <row r="94" spans="1:8" ht="30.75" thickBot="1" x14ac:dyDescent="0.3">
      <c r="A94" s="8" t="s">
        <v>394</v>
      </c>
      <c r="B94" s="69" t="s">
        <v>395</v>
      </c>
      <c r="C94" s="6">
        <v>25.4</v>
      </c>
      <c r="D94" s="6">
        <v>0.33</v>
      </c>
      <c r="E94" s="6">
        <v>0.16</v>
      </c>
      <c r="F94" s="6">
        <v>0.96</v>
      </c>
      <c r="G94" s="6">
        <f>C94*D94*F94</f>
        <v>8.0467199999999988</v>
      </c>
      <c r="H94" s="15">
        <f>E94*C94</f>
        <v>4.0640000000000001</v>
      </c>
    </row>
    <row r="95" spans="1:8" ht="30.75" thickBot="1" x14ac:dyDescent="0.3">
      <c r="A95" s="8" t="s">
        <v>396</v>
      </c>
      <c r="B95" s="69" t="s">
        <v>395</v>
      </c>
      <c r="C95" s="6">
        <v>25.4</v>
      </c>
      <c r="D95" s="6">
        <v>0.33</v>
      </c>
      <c r="E95" s="6">
        <v>0.16</v>
      </c>
      <c r="F95" s="6">
        <v>0.96</v>
      </c>
      <c r="G95" s="6">
        <f t="shared" ref="G95:G126" si="4">C95*D95*F95</f>
        <v>8.0467199999999988</v>
      </c>
      <c r="H95" s="15">
        <f t="shared" ref="H95:H126" si="5">E95*C95</f>
        <v>4.0640000000000001</v>
      </c>
    </row>
    <row r="96" spans="1:8" ht="30.75" thickBot="1" x14ac:dyDescent="0.3">
      <c r="A96" s="8" t="s">
        <v>397</v>
      </c>
      <c r="B96" s="69" t="s">
        <v>395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si="4"/>
        <v>8.0467199999999988</v>
      </c>
      <c r="H96" s="15">
        <f t="shared" si="5"/>
        <v>4.0640000000000001</v>
      </c>
    </row>
    <row r="97" spans="1:8" ht="30.75" thickBot="1" x14ac:dyDescent="0.3">
      <c r="A97" s="8" t="s">
        <v>398</v>
      </c>
      <c r="B97" s="69" t="s">
        <v>395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60.75" thickBot="1" x14ac:dyDescent="0.3">
      <c r="A98" s="8" t="s">
        <v>67</v>
      </c>
      <c r="B98" s="70" t="s">
        <v>423</v>
      </c>
      <c r="C98" s="6">
        <v>175.9</v>
      </c>
      <c r="D98" s="6">
        <v>0.33</v>
      </c>
      <c r="E98" s="6">
        <v>0.16</v>
      </c>
      <c r="F98" s="6">
        <v>0.96</v>
      </c>
      <c r="G98" s="6">
        <f t="shared" si="4"/>
        <v>55.725120000000004</v>
      </c>
      <c r="H98" s="15">
        <f t="shared" si="5"/>
        <v>28.144000000000002</v>
      </c>
    </row>
    <row r="99" spans="1:8" ht="60.75" thickBot="1" x14ac:dyDescent="0.3">
      <c r="A99" s="8" t="s">
        <v>172</v>
      </c>
      <c r="B99" s="70" t="s">
        <v>400</v>
      </c>
      <c r="C99" s="6">
        <v>156.06</v>
      </c>
      <c r="D99" s="6">
        <v>0.33</v>
      </c>
      <c r="E99" s="6">
        <v>0.16</v>
      </c>
      <c r="F99" s="6">
        <v>0.96</v>
      </c>
      <c r="G99" s="6">
        <f t="shared" si="4"/>
        <v>49.439807999999999</v>
      </c>
      <c r="H99" s="15">
        <f t="shared" si="5"/>
        <v>24.9696</v>
      </c>
    </row>
    <row r="100" spans="1:8" ht="60.75" thickBot="1" x14ac:dyDescent="0.3">
      <c r="A100" s="8" t="s">
        <v>173</v>
      </c>
      <c r="B100" s="70" t="s">
        <v>400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179</v>
      </c>
      <c r="B101" s="70" t="s">
        <v>400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180</v>
      </c>
      <c r="B102" s="70" t="s">
        <v>400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183</v>
      </c>
      <c r="B103" s="70" t="s">
        <v>400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187</v>
      </c>
      <c r="B104" s="70" t="s">
        <v>400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190</v>
      </c>
      <c r="B105" s="70" t="s">
        <v>400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191</v>
      </c>
      <c r="B106" s="70" t="s">
        <v>400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307</v>
      </c>
      <c r="B107" s="70" t="s">
        <v>400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308</v>
      </c>
      <c r="B108" s="70" t="s">
        <v>400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309</v>
      </c>
      <c r="B109" s="70" t="s">
        <v>400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310</v>
      </c>
      <c r="B110" s="70" t="s">
        <v>400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312</v>
      </c>
      <c r="B111" s="70" t="s">
        <v>400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313</v>
      </c>
      <c r="B112" s="70" t="s">
        <v>400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424</v>
      </c>
      <c r="B113" s="70" t="s">
        <v>400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425</v>
      </c>
      <c r="B114" s="70" t="s">
        <v>400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45.75" thickBot="1" x14ac:dyDescent="0.3">
      <c r="A115" s="8" t="s">
        <v>174</v>
      </c>
      <c r="B115" s="70" t="s">
        <v>402</v>
      </c>
      <c r="C115" s="6">
        <v>230.4</v>
      </c>
      <c r="D115" s="6">
        <v>0.33</v>
      </c>
      <c r="E115" s="6">
        <v>0.16</v>
      </c>
      <c r="F115" s="6">
        <v>0.96</v>
      </c>
      <c r="G115" s="6">
        <f t="shared" si="4"/>
        <v>72.99072000000001</v>
      </c>
      <c r="H115" s="15">
        <f t="shared" si="5"/>
        <v>36.864000000000004</v>
      </c>
    </row>
    <row r="116" spans="1:8" ht="30.75" thickBot="1" x14ac:dyDescent="0.3">
      <c r="A116" s="8" t="s">
        <v>175</v>
      </c>
      <c r="B116" s="70" t="s">
        <v>403</v>
      </c>
      <c r="C116" s="6">
        <v>70.400000000000006</v>
      </c>
      <c r="D116" s="6">
        <v>0.33</v>
      </c>
      <c r="E116" s="6">
        <v>0.16</v>
      </c>
      <c r="F116" s="6">
        <v>0.96</v>
      </c>
      <c r="G116" s="6">
        <f t="shared" si="4"/>
        <v>22.302720000000001</v>
      </c>
      <c r="H116" s="15">
        <f t="shared" si="5"/>
        <v>11.264000000000001</v>
      </c>
    </row>
    <row r="117" spans="1:8" ht="45.75" thickBot="1" x14ac:dyDescent="0.3">
      <c r="A117" s="8" t="s">
        <v>176</v>
      </c>
      <c r="B117" s="71" t="s">
        <v>385</v>
      </c>
      <c r="C117" s="6">
        <v>355</v>
      </c>
      <c r="D117" s="6">
        <v>0.33</v>
      </c>
      <c r="E117" s="6">
        <v>0.16</v>
      </c>
      <c r="F117" s="6">
        <v>0.96</v>
      </c>
      <c r="G117" s="6">
        <f t="shared" si="4"/>
        <v>112.464</v>
      </c>
      <c r="H117" s="15">
        <f t="shared" si="5"/>
        <v>56.800000000000004</v>
      </c>
    </row>
    <row r="118" spans="1:8" ht="30.75" thickBot="1" x14ac:dyDescent="0.3">
      <c r="A118" s="8" t="s">
        <v>184</v>
      </c>
      <c r="B118" s="69" t="s">
        <v>395</v>
      </c>
      <c r="C118" s="6">
        <v>25.4</v>
      </c>
      <c r="D118" s="6">
        <v>0.33</v>
      </c>
      <c r="E118" s="6">
        <v>0.16</v>
      </c>
      <c r="F118" s="6">
        <v>0.96</v>
      </c>
      <c r="G118" s="6">
        <f t="shared" si="4"/>
        <v>8.0467199999999988</v>
      </c>
      <c r="H118" s="15">
        <f t="shared" si="5"/>
        <v>4.0640000000000001</v>
      </c>
    </row>
    <row r="119" spans="1:8" ht="30.75" thickBot="1" x14ac:dyDescent="0.3">
      <c r="A119" s="8" t="s">
        <v>186</v>
      </c>
      <c r="B119" s="69" t="s">
        <v>395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60.75" thickBot="1" x14ac:dyDescent="0.3">
      <c r="A120" s="8" t="s">
        <v>426</v>
      </c>
      <c r="B120" s="70" t="s">
        <v>350</v>
      </c>
      <c r="C120" s="6">
        <v>300.8</v>
      </c>
      <c r="D120" s="6">
        <v>0.33</v>
      </c>
      <c r="E120" s="6">
        <v>0.16</v>
      </c>
      <c r="F120" s="6">
        <v>0.96</v>
      </c>
      <c r="G120" s="6">
        <f t="shared" si="4"/>
        <v>95.293440000000004</v>
      </c>
      <c r="H120" s="15">
        <f t="shared" si="5"/>
        <v>48.128</v>
      </c>
    </row>
    <row r="121" spans="1:8" ht="90.75" thickBot="1" x14ac:dyDescent="0.3">
      <c r="A121" s="8" t="s">
        <v>76</v>
      </c>
      <c r="B121" s="70" t="s">
        <v>370</v>
      </c>
      <c r="C121" s="6">
        <v>525.79999999999995</v>
      </c>
      <c r="D121" s="6">
        <v>0.33</v>
      </c>
      <c r="E121" s="6">
        <v>0.16</v>
      </c>
      <c r="F121" s="6">
        <v>0.96</v>
      </c>
      <c r="G121" s="6">
        <f t="shared" si="4"/>
        <v>166.57343999999998</v>
      </c>
      <c r="H121" s="15">
        <f t="shared" si="5"/>
        <v>84.128</v>
      </c>
    </row>
    <row r="122" spans="1:8" ht="90.75" thickBot="1" x14ac:dyDescent="0.3">
      <c r="A122" s="8" t="s">
        <v>77</v>
      </c>
      <c r="B122" s="70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60.75" thickBot="1" x14ac:dyDescent="0.3">
      <c r="A123" s="8" t="s">
        <v>427</v>
      </c>
      <c r="B123" s="70" t="s">
        <v>428</v>
      </c>
      <c r="C123" s="6">
        <v>1950.4</v>
      </c>
      <c r="D123" s="6">
        <v>0.33</v>
      </c>
      <c r="E123" s="6">
        <v>0.16</v>
      </c>
      <c r="F123" s="6">
        <v>0.96</v>
      </c>
      <c r="G123" s="6">
        <f t="shared" si="4"/>
        <v>617.88672000000008</v>
      </c>
      <c r="H123" s="15">
        <f t="shared" si="5"/>
        <v>312.06400000000002</v>
      </c>
    </row>
    <row r="124" spans="1:8" ht="45.75" thickBot="1" x14ac:dyDescent="0.3">
      <c r="A124" s="8" t="s">
        <v>319</v>
      </c>
      <c r="B124" s="73" t="s">
        <v>429</v>
      </c>
      <c r="C124" s="6">
        <v>50.16</v>
      </c>
      <c r="D124" s="6">
        <v>0.33</v>
      </c>
      <c r="E124" s="6">
        <v>0.16</v>
      </c>
      <c r="F124" s="6">
        <v>0.96</v>
      </c>
      <c r="G124" s="6">
        <f t="shared" si="4"/>
        <v>15.890688000000001</v>
      </c>
      <c r="H124" s="15">
        <f t="shared" si="5"/>
        <v>8.025599999999999</v>
      </c>
    </row>
    <row r="125" spans="1:8" ht="30.75" thickBot="1" x14ac:dyDescent="0.3">
      <c r="A125" s="8" t="s">
        <v>72</v>
      </c>
      <c r="B125" s="69" t="s">
        <v>395</v>
      </c>
      <c r="C125" s="6">
        <v>25.4</v>
      </c>
      <c r="D125" s="6">
        <v>0.33</v>
      </c>
      <c r="E125" s="6">
        <v>0.16</v>
      </c>
      <c r="F125" s="6">
        <v>0.96</v>
      </c>
      <c r="G125" s="6">
        <f t="shared" si="4"/>
        <v>8.0467199999999988</v>
      </c>
      <c r="H125" s="15">
        <f t="shared" si="5"/>
        <v>4.0640000000000001</v>
      </c>
    </row>
    <row r="126" spans="1:8" ht="60.75" thickBot="1" x14ac:dyDescent="0.3">
      <c r="A126" s="23" t="s">
        <v>65</v>
      </c>
      <c r="B126" s="75" t="s">
        <v>430</v>
      </c>
      <c r="C126" s="21">
        <v>45.8</v>
      </c>
      <c r="D126" s="21">
        <v>0.33</v>
      </c>
      <c r="E126" s="21">
        <v>0.16</v>
      </c>
      <c r="F126" s="21">
        <v>0.96</v>
      </c>
      <c r="G126" s="21">
        <f t="shared" si="4"/>
        <v>14.509439999999998</v>
      </c>
      <c r="H126" s="22">
        <f t="shared" si="5"/>
        <v>7.3279999999999994</v>
      </c>
    </row>
    <row r="127" spans="1:8" ht="15.75" thickBot="1" x14ac:dyDescent="0.3">
      <c r="E127" s="89" t="s">
        <v>336</v>
      </c>
      <c r="F127" s="89"/>
      <c r="G127" s="88">
        <f>SUM(G94:G126)</f>
        <v>2187.573695999999</v>
      </c>
      <c r="H127" s="88">
        <f>SUM(H94:H126)</f>
        <v>1104.8352000000002</v>
      </c>
    </row>
    <row r="128" spans="1:8" ht="15.75" thickBot="1" x14ac:dyDescent="0.3">
      <c r="E128" s="89" t="s">
        <v>162</v>
      </c>
      <c r="F128" s="89"/>
      <c r="G128" s="89">
        <f>G127+H127</f>
        <v>3292.408895999999</v>
      </c>
      <c r="H128" s="89"/>
    </row>
  </sheetData>
  <mergeCells count="12">
    <mergeCell ref="E128:F128"/>
    <mergeCell ref="G128:H128"/>
    <mergeCell ref="E127:F127"/>
    <mergeCell ref="A1:H1"/>
    <mergeCell ref="A47:H47"/>
    <mergeCell ref="A92:H92"/>
    <mergeCell ref="E44:F44"/>
    <mergeCell ref="E45:F45"/>
    <mergeCell ref="G45:H45"/>
    <mergeCell ref="E89:F89"/>
    <mergeCell ref="E90:F90"/>
    <mergeCell ref="G90:H90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>
      <selection activeCell="I1" sqref="I1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x14ac:dyDescent="0.25">
      <c r="A1" s="59" t="s">
        <v>431</v>
      </c>
      <c r="B1" s="59"/>
      <c r="C1" s="59"/>
      <c r="D1" s="59"/>
      <c r="E1" s="59"/>
      <c r="F1" s="59"/>
      <c r="G1" s="59"/>
      <c r="H1" s="59"/>
    </row>
    <row r="2" spans="1:17" x14ac:dyDescent="0.25">
      <c r="A2" s="91" t="s">
        <v>432</v>
      </c>
      <c r="B2" s="91"/>
      <c r="C2" s="91"/>
      <c r="D2" s="91"/>
      <c r="E2" s="91"/>
      <c r="F2" s="91"/>
      <c r="G2" s="91"/>
      <c r="H2" s="91"/>
    </row>
    <row r="3" spans="1:17" ht="15.75" thickBot="1" x14ac:dyDescent="0.3">
      <c r="A3" s="16" t="s">
        <v>20</v>
      </c>
      <c r="B3" s="17" t="s">
        <v>2</v>
      </c>
      <c r="C3" s="17" t="s">
        <v>237</v>
      </c>
      <c r="D3" s="17" t="s">
        <v>433</v>
      </c>
      <c r="E3" s="17" t="s">
        <v>7</v>
      </c>
      <c r="F3" s="17" t="s">
        <v>8</v>
      </c>
      <c r="G3" s="17" t="s">
        <v>434</v>
      </c>
      <c r="H3" s="18" t="s">
        <v>10</v>
      </c>
      <c r="K3" s="1"/>
      <c r="L3" s="1"/>
    </row>
    <row r="4" spans="1:17" ht="15.75" thickBot="1" x14ac:dyDescent="0.3">
      <c r="A4" s="48" t="s">
        <v>124</v>
      </c>
      <c r="B4" s="93">
        <v>2.584380007</v>
      </c>
      <c r="C4" s="6">
        <v>34.276899999999998</v>
      </c>
      <c r="D4" s="6">
        <v>18</v>
      </c>
      <c r="E4" s="6">
        <v>22.5</v>
      </c>
      <c r="F4" s="6">
        <v>30.45</v>
      </c>
      <c r="G4" s="6">
        <f>((D4*0.75)+(25-E4)+(F4-29))*0.75</f>
        <v>13.087499999999999</v>
      </c>
      <c r="H4" s="15">
        <f>B4*C4*G4</f>
        <v>1159.3501026231174</v>
      </c>
      <c r="M4" s="47"/>
      <c r="N4" s="47"/>
      <c r="O4" s="47"/>
      <c r="P4" s="47"/>
      <c r="Q4" s="47"/>
    </row>
    <row r="5" spans="1:17" ht="15.75" thickBot="1" x14ac:dyDescent="0.3">
      <c r="A5" s="48" t="s">
        <v>170</v>
      </c>
      <c r="B5" s="93">
        <v>2.584380007</v>
      </c>
      <c r="C5" s="6">
        <v>34.26</v>
      </c>
      <c r="D5" s="6">
        <v>18</v>
      </c>
      <c r="E5" s="6">
        <v>22.5</v>
      </c>
      <c r="F5" s="6">
        <v>30.45</v>
      </c>
      <c r="G5" s="6">
        <f t="shared" ref="G5:G45" si="0">((D5*0.75)+(25-E5)+(F5-29))*0.75</f>
        <v>13.087499999999999</v>
      </c>
      <c r="H5" s="15">
        <f t="shared" ref="H5:H45" si="1">B5*C5*G5</f>
        <v>1158.7784926836441</v>
      </c>
      <c r="M5" s="47"/>
      <c r="N5" s="47"/>
      <c r="O5" s="47"/>
      <c r="P5" s="47"/>
      <c r="Q5" s="47"/>
    </row>
    <row r="6" spans="1:17" ht="15.75" thickBot="1" x14ac:dyDescent="0.3">
      <c r="A6" s="48" t="s">
        <v>305</v>
      </c>
      <c r="B6" s="93">
        <v>2.584380007</v>
      </c>
      <c r="C6" s="6">
        <v>37.408700000000003</v>
      </c>
      <c r="D6" s="6">
        <v>18</v>
      </c>
      <c r="E6" s="6">
        <v>22.5</v>
      </c>
      <c r="F6" s="6">
        <v>30.45</v>
      </c>
      <c r="G6" s="6">
        <f t="shared" si="0"/>
        <v>13.087499999999999</v>
      </c>
      <c r="H6" s="15">
        <f t="shared" si="1"/>
        <v>1265.2772037143795</v>
      </c>
      <c r="M6" s="47"/>
      <c r="N6" s="47"/>
      <c r="O6" s="47"/>
      <c r="P6" s="47"/>
      <c r="Q6" s="47"/>
    </row>
    <row r="7" spans="1:17" ht="15.75" thickBot="1" x14ac:dyDescent="0.3">
      <c r="A7" s="48" t="s">
        <v>306</v>
      </c>
      <c r="B7" s="93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7"/>
      <c r="N7" s="47"/>
      <c r="O7" s="47"/>
      <c r="P7" s="47"/>
      <c r="Q7" s="47"/>
    </row>
    <row r="8" spans="1:17" ht="15.75" thickBot="1" x14ac:dyDescent="0.3">
      <c r="A8" s="48" t="s">
        <v>125</v>
      </c>
      <c r="B8" s="93">
        <v>2.584380007</v>
      </c>
      <c r="C8" s="6">
        <v>34.26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1158.7784926836441</v>
      </c>
      <c r="M8" s="47"/>
      <c r="N8" s="47"/>
      <c r="O8" s="47"/>
      <c r="P8" s="47"/>
      <c r="Q8" s="47"/>
    </row>
    <row r="9" spans="1:17" ht="15.75" thickBot="1" x14ac:dyDescent="0.3">
      <c r="A9" s="48" t="s">
        <v>126</v>
      </c>
      <c r="B9" s="93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7"/>
      <c r="N9" s="47"/>
      <c r="O9" s="47"/>
      <c r="P9" s="47"/>
      <c r="Q9" s="47"/>
    </row>
    <row r="10" spans="1:17" ht="15.75" thickBot="1" x14ac:dyDescent="0.3">
      <c r="A10" s="48" t="s">
        <v>171</v>
      </c>
      <c r="B10" s="93">
        <v>2.584380007</v>
      </c>
      <c r="C10" s="6">
        <v>10.1393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342.9422875326116</v>
      </c>
      <c r="M10" s="47"/>
      <c r="N10" s="47"/>
      <c r="O10" s="47"/>
      <c r="P10" s="47"/>
      <c r="Q10" s="47"/>
    </row>
    <row r="11" spans="1:17" ht="15.75" thickBot="1" x14ac:dyDescent="0.3">
      <c r="A11" s="48" t="s">
        <v>172</v>
      </c>
      <c r="B11" s="93">
        <v>2.584380007</v>
      </c>
      <c r="C11" s="6">
        <v>13.9222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470.89159167659756</v>
      </c>
      <c r="M11" s="47"/>
      <c r="N11" s="47"/>
      <c r="O11" s="47"/>
      <c r="P11" s="47"/>
      <c r="Q11" s="47"/>
    </row>
    <row r="12" spans="1:17" ht="15.75" thickBot="1" x14ac:dyDescent="0.3">
      <c r="A12" s="48" t="s">
        <v>173</v>
      </c>
      <c r="B12" s="93">
        <v>2.584380007</v>
      </c>
      <c r="C12" s="6">
        <v>13.873799999999999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469.25455492686348</v>
      </c>
      <c r="M12" s="47"/>
      <c r="N12" s="47"/>
      <c r="O12" s="47"/>
      <c r="P12" s="47"/>
      <c r="Q12" s="47"/>
    </row>
    <row r="13" spans="1:17" ht="15.75" thickBot="1" x14ac:dyDescent="0.3">
      <c r="A13" s="48" t="s">
        <v>174</v>
      </c>
      <c r="B13" s="93">
        <v>2.584380007</v>
      </c>
      <c r="C13" s="6">
        <v>30.712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1038.7742284676031</v>
      </c>
      <c r="M13" s="47"/>
      <c r="N13" s="47"/>
      <c r="O13" s="47"/>
      <c r="P13" s="47"/>
      <c r="Q13" s="47"/>
    </row>
    <row r="14" spans="1:17" ht="15.75" thickBot="1" x14ac:dyDescent="0.3">
      <c r="A14" s="48" t="s">
        <v>175</v>
      </c>
      <c r="B14" s="93">
        <v>2.584380007</v>
      </c>
      <c r="C14" s="6">
        <v>17.941299999999998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606.82990574387225</v>
      </c>
      <c r="M14" s="47"/>
      <c r="N14" s="47"/>
      <c r="O14" s="47"/>
      <c r="P14" s="47"/>
      <c r="Q14" s="47"/>
    </row>
    <row r="15" spans="1:17" ht="15.75" thickBot="1" x14ac:dyDescent="0.3">
      <c r="A15" s="48" t="s">
        <v>176</v>
      </c>
      <c r="B15" s="93">
        <v>2.584380007</v>
      </c>
      <c r="C15" s="6">
        <v>22.829000000000001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772.14694131567171</v>
      </c>
      <c r="M15" s="47"/>
      <c r="N15" s="47"/>
      <c r="O15" s="47"/>
      <c r="P15" s="47"/>
      <c r="Q15" s="47"/>
    </row>
    <row r="16" spans="1:17" ht="15.75" thickBot="1" x14ac:dyDescent="0.3">
      <c r="A16" s="48" t="s">
        <v>177</v>
      </c>
      <c r="B16" s="93">
        <v>2.584380007</v>
      </c>
      <c r="C16" s="6">
        <v>4.7869000000000002</v>
      </c>
      <c r="D16" s="6">
        <v>18</v>
      </c>
      <c r="E16" s="6">
        <v>24</v>
      </c>
      <c r="F16" s="6">
        <v>30.45</v>
      </c>
      <c r="G16" s="6">
        <f t="shared" si="0"/>
        <v>11.962499999999999</v>
      </c>
      <c r="H16" s="15">
        <f t="shared" si="1"/>
        <v>147.99010504151804</v>
      </c>
      <c r="M16" s="47"/>
      <c r="N16" s="47"/>
      <c r="O16" s="47"/>
      <c r="P16" s="47"/>
      <c r="Q16" s="47"/>
    </row>
    <row r="17" spans="1:17" ht="15.75" thickBot="1" x14ac:dyDescent="0.3">
      <c r="A17" s="48" t="s">
        <v>178</v>
      </c>
      <c r="B17" s="93">
        <v>2.584380007</v>
      </c>
      <c r="C17" s="6">
        <v>2.4581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75.993749023910141</v>
      </c>
      <c r="M17" s="47"/>
      <c r="N17" s="47"/>
      <c r="O17" s="47"/>
      <c r="P17" s="47"/>
      <c r="Q17" s="47"/>
    </row>
    <row r="18" spans="1:17" ht="15.75" thickBot="1" x14ac:dyDescent="0.3">
      <c r="A18" s="48" t="s">
        <v>179</v>
      </c>
      <c r="B18" s="93">
        <v>2.584380007</v>
      </c>
      <c r="C18" s="6">
        <v>13.8735</v>
      </c>
      <c r="D18" s="6">
        <v>18</v>
      </c>
      <c r="E18" s="6">
        <v>22.5</v>
      </c>
      <c r="F18" s="6">
        <v>30.45</v>
      </c>
      <c r="G18" s="6">
        <f t="shared" si="0"/>
        <v>13.087499999999999</v>
      </c>
      <c r="H18" s="15">
        <f t="shared" si="1"/>
        <v>469.24440800486093</v>
      </c>
      <c r="M18" s="47"/>
      <c r="N18" s="47"/>
      <c r="O18" s="47"/>
      <c r="P18" s="47"/>
      <c r="Q18" s="47"/>
    </row>
    <row r="19" spans="1:17" ht="15.75" thickBot="1" x14ac:dyDescent="0.3">
      <c r="A19" s="48" t="s">
        <v>180</v>
      </c>
      <c r="B19" s="93">
        <v>2.584380007</v>
      </c>
      <c r="C19" s="6">
        <v>13.892799999999999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469.89719332035412</v>
      </c>
      <c r="M19" s="47"/>
      <c r="N19" s="47"/>
      <c r="O19" s="47"/>
      <c r="P19" s="47"/>
      <c r="Q19" s="47"/>
    </row>
    <row r="20" spans="1:17" ht="15.75" thickBot="1" x14ac:dyDescent="0.3">
      <c r="A20" s="48" t="s">
        <v>181</v>
      </c>
      <c r="B20" s="93">
        <v>2.584380007</v>
      </c>
      <c r="C20" s="6">
        <v>10.1716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344.03477280154567</v>
      </c>
      <c r="M20" s="47"/>
      <c r="N20" s="47"/>
      <c r="O20" s="47"/>
      <c r="P20" s="47"/>
      <c r="Q20" s="47"/>
    </row>
    <row r="21" spans="1:17" ht="15.75" thickBot="1" x14ac:dyDescent="0.3">
      <c r="A21" s="48" t="s">
        <v>183</v>
      </c>
      <c r="B21" s="93">
        <v>2.584380007</v>
      </c>
      <c r="C21" s="6">
        <v>15.8619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536.49820703732325</v>
      </c>
      <c r="M21" s="47"/>
      <c r="N21" s="47"/>
      <c r="O21" s="47"/>
      <c r="P21" s="47"/>
      <c r="Q21" s="47"/>
    </row>
    <row r="22" spans="1:17" ht="15.75" thickBot="1" x14ac:dyDescent="0.3">
      <c r="A22" s="48" t="s">
        <v>187</v>
      </c>
      <c r="B22" s="93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7"/>
      <c r="N22" s="47"/>
      <c r="O22" s="47"/>
      <c r="P22" s="47"/>
      <c r="Q22" s="47"/>
    </row>
    <row r="23" spans="1:17" ht="15.75" thickBot="1" x14ac:dyDescent="0.3">
      <c r="A23" s="48" t="s">
        <v>184</v>
      </c>
      <c r="B23" s="93">
        <v>2.584380007</v>
      </c>
      <c r="C23" s="6">
        <v>24.783000000000001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838.23722662518264</v>
      </c>
      <c r="M23" s="47"/>
      <c r="N23" s="47"/>
      <c r="O23" s="47"/>
      <c r="P23" s="47"/>
      <c r="Q23" s="47"/>
    </row>
    <row r="24" spans="1:17" ht="15.75" thickBot="1" x14ac:dyDescent="0.3">
      <c r="A24" s="48" t="s">
        <v>186</v>
      </c>
      <c r="B24" s="93">
        <v>2.584380007</v>
      </c>
      <c r="C24" s="6">
        <v>24.890899999999998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841.88673623874251</v>
      </c>
      <c r="M24" s="47"/>
      <c r="N24" s="47"/>
      <c r="O24" s="47"/>
      <c r="P24" s="47"/>
      <c r="Q24" s="47"/>
    </row>
    <row r="25" spans="1:17" ht="15.75" thickBot="1" x14ac:dyDescent="0.3">
      <c r="A25" s="48" t="s">
        <v>190</v>
      </c>
      <c r="B25" s="93">
        <v>2.584380007</v>
      </c>
      <c r="C25" s="6">
        <v>13.6813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462.74361330860307</v>
      </c>
      <c r="M25" s="47"/>
      <c r="N25" s="47"/>
      <c r="O25" s="47"/>
      <c r="P25" s="47"/>
      <c r="Q25" s="47"/>
    </row>
    <row r="26" spans="1:17" ht="15.75" thickBot="1" x14ac:dyDescent="0.3">
      <c r="A26" s="48" t="s">
        <v>191</v>
      </c>
      <c r="B26" s="93">
        <v>2.584380007</v>
      </c>
      <c r="C26" s="6">
        <v>13.751200000000001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465.10784613518177</v>
      </c>
      <c r="M26" s="47"/>
      <c r="N26" s="47"/>
      <c r="O26" s="47"/>
      <c r="P26" s="47"/>
      <c r="Q26" s="47"/>
    </row>
    <row r="27" spans="1:17" ht="15.75" thickBot="1" x14ac:dyDescent="0.3">
      <c r="A27" s="48" t="s">
        <v>307</v>
      </c>
      <c r="B27" s="93">
        <v>2.584380007</v>
      </c>
      <c r="C27" s="6">
        <v>16.011199999999999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541.54799188722598</v>
      </c>
      <c r="M27" s="47"/>
      <c r="N27" s="47"/>
      <c r="O27" s="47"/>
      <c r="P27" s="47"/>
      <c r="Q27" s="47"/>
    </row>
    <row r="28" spans="1:17" ht="15.75" thickBot="1" x14ac:dyDescent="0.3">
      <c r="A28" s="48" t="s">
        <v>308</v>
      </c>
      <c r="B28" s="93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7"/>
      <c r="N28" s="47"/>
      <c r="O28" s="47"/>
      <c r="P28" s="47"/>
      <c r="Q28" s="47"/>
    </row>
    <row r="29" spans="1:17" ht="15.75" thickBot="1" x14ac:dyDescent="0.3">
      <c r="A29" s="48" t="s">
        <v>185</v>
      </c>
      <c r="B29" s="93">
        <v>2.584380007</v>
      </c>
      <c r="C29" s="6">
        <v>8.9650999999999996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303.22723481489021</v>
      </c>
      <c r="M29" s="47"/>
      <c r="N29" s="47"/>
      <c r="O29" s="47"/>
      <c r="P29" s="47"/>
      <c r="Q29" s="47"/>
    </row>
    <row r="30" spans="1:17" ht="15.75" thickBot="1" x14ac:dyDescent="0.3">
      <c r="A30" s="48" t="s">
        <v>309</v>
      </c>
      <c r="B30" s="93">
        <v>2.584380007</v>
      </c>
      <c r="C30" s="6">
        <v>13.751200000000001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465.10784613518177</v>
      </c>
      <c r="M30" s="47"/>
      <c r="N30" s="47"/>
      <c r="O30" s="47"/>
      <c r="P30" s="47"/>
      <c r="Q30" s="47"/>
    </row>
    <row r="31" spans="1:17" ht="15.75" thickBot="1" x14ac:dyDescent="0.3">
      <c r="A31" s="48" t="s">
        <v>310</v>
      </c>
      <c r="B31" s="93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7"/>
      <c r="N31" s="47"/>
      <c r="O31" s="47"/>
      <c r="P31" s="47"/>
      <c r="Q31" s="47"/>
    </row>
    <row r="32" spans="1:17" ht="15.75" thickBot="1" x14ac:dyDescent="0.3">
      <c r="A32" s="48" t="s">
        <v>311</v>
      </c>
      <c r="B32" s="93">
        <v>2.584380007</v>
      </c>
      <c r="C32" s="6">
        <v>23.482900000000001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794.26384897375215</v>
      </c>
      <c r="M32" s="47"/>
      <c r="N32" s="47"/>
      <c r="O32" s="47"/>
      <c r="P32" s="47"/>
      <c r="Q32" s="47"/>
    </row>
    <row r="33" spans="1:17" ht="15.75" thickBot="1" x14ac:dyDescent="0.3">
      <c r="A33" s="48" t="s">
        <v>312</v>
      </c>
      <c r="B33" s="93">
        <v>2.584380007</v>
      </c>
      <c r="C33" s="6">
        <v>10.757199999999999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363.84156455039391</v>
      </c>
      <c r="M33" s="47"/>
      <c r="N33" s="47"/>
      <c r="O33" s="47"/>
      <c r="P33" s="47"/>
      <c r="Q33" s="47"/>
    </row>
    <row r="34" spans="1:17" ht="15.75" thickBot="1" x14ac:dyDescent="0.3">
      <c r="A34" s="48" t="s">
        <v>313</v>
      </c>
      <c r="B34" s="93">
        <v>2.584380007</v>
      </c>
      <c r="C34" s="6">
        <v>11.315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382.70807486034539</v>
      </c>
      <c r="M34" s="47"/>
      <c r="N34" s="47"/>
      <c r="O34" s="47"/>
      <c r="P34" s="47"/>
      <c r="Q34" s="47"/>
    </row>
    <row r="35" spans="1:17" ht="15.75" thickBot="1" x14ac:dyDescent="0.3">
      <c r="A35" s="48" t="s">
        <v>314</v>
      </c>
      <c r="B35" s="93">
        <v>2.584380007</v>
      </c>
      <c r="C35" s="6">
        <v>13.308299999999999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450.12760695218157</v>
      </c>
      <c r="M35" s="47"/>
      <c r="N35" s="47"/>
      <c r="O35" s="47"/>
      <c r="P35" s="47"/>
      <c r="Q35" s="47"/>
    </row>
    <row r="36" spans="1:17" ht="15.75" thickBot="1" x14ac:dyDescent="0.3">
      <c r="A36" s="48" t="s">
        <v>315</v>
      </c>
      <c r="B36" s="93">
        <v>2.584380007</v>
      </c>
      <c r="C36" s="6">
        <v>11.087199999999999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375.00317875312601</v>
      </c>
      <c r="M36" s="47"/>
      <c r="N36" s="47"/>
      <c r="O36" s="47"/>
      <c r="P36" s="47"/>
      <c r="Q36" s="47"/>
    </row>
    <row r="37" spans="1:17" ht="15.75" thickBot="1" x14ac:dyDescent="0.3">
      <c r="A37" s="48" t="s">
        <v>316</v>
      </c>
      <c r="B37" s="93">
        <v>2.584380007</v>
      </c>
      <c r="C37" s="6">
        <v>8.2750000000000004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279.88593190184343</v>
      </c>
      <c r="M37" s="47"/>
      <c r="N37" s="47"/>
      <c r="O37" s="47"/>
      <c r="P37" s="47"/>
      <c r="Q37" s="47"/>
    </row>
    <row r="38" spans="1:17" ht="15.75" thickBot="1" x14ac:dyDescent="0.3">
      <c r="A38" s="48" t="s">
        <v>317</v>
      </c>
      <c r="B38" s="93">
        <v>2.584380007</v>
      </c>
      <c r="C38" s="6">
        <v>13.467499999999999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455.51224022816632</v>
      </c>
      <c r="M38" s="47"/>
      <c r="N38" s="47"/>
      <c r="O38" s="47"/>
      <c r="P38" s="47"/>
      <c r="Q38" s="47"/>
    </row>
    <row r="39" spans="1:17" ht="15.75" thickBot="1" x14ac:dyDescent="0.3">
      <c r="A39" s="48" t="s">
        <v>318</v>
      </c>
      <c r="B39" s="93">
        <v>2.584380007</v>
      </c>
      <c r="C39" s="6">
        <v>183.94380000000001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6221.5446381349011</v>
      </c>
      <c r="M39" s="47"/>
      <c r="N39" s="47"/>
      <c r="O39" s="47"/>
      <c r="P39" s="47"/>
      <c r="Q39" s="47"/>
    </row>
    <row r="40" spans="1:17" ht="15.75" thickBot="1" x14ac:dyDescent="0.3">
      <c r="A40" s="48" t="s">
        <v>319</v>
      </c>
      <c r="B40" s="93">
        <v>2.584380007</v>
      </c>
      <c r="C40" s="6">
        <v>58.860100000000003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1990.829479194646</v>
      </c>
      <c r="M40" s="47"/>
      <c r="N40" s="47"/>
      <c r="O40" s="47"/>
      <c r="P40" s="47"/>
      <c r="Q40" s="47"/>
    </row>
    <row r="41" spans="1:17" ht="15.75" thickBot="1" x14ac:dyDescent="0.3">
      <c r="A41" s="48" t="s">
        <v>311</v>
      </c>
      <c r="B41" s="93">
        <v>2.584380007</v>
      </c>
      <c r="C41" s="6">
        <v>43.5914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1474.395119263567</v>
      </c>
      <c r="M41" s="47"/>
      <c r="N41" s="47"/>
      <c r="O41" s="47"/>
      <c r="P41" s="47"/>
      <c r="Q41" s="47"/>
    </row>
    <row r="42" spans="1:17" ht="15.75" thickBot="1" x14ac:dyDescent="0.3">
      <c r="A42" s="48" t="s">
        <v>73</v>
      </c>
      <c r="B42" s="93">
        <v>2.584380007</v>
      </c>
      <c r="C42" s="6">
        <v>10.900600000000001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368.6917932675812</v>
      </c>
      <c r="M42" s="47"/>
      <c r="N42" s="47"/>
      <c r="O42" s="47"/>
      <c r="P42" s="47"/>
      <c r="Q42" s="47"/>
    </row>
    <row r="43" spans="1:17" ht="15.75" thickBot="1" x14ac:dyDescent="0.3">
      <c r="A43" s="48" t="s">
        <v>76</v>
      </c>
      <c r="B43" s="93">
        <v>2.584380007</v>
      </c>
      <c r="C43" s="6">
        <v>10.783099999999999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364.71758214994168</v>
      </c>
      <c r="M43" s="47"/>
      <c r="N43" s="47"/>
      <c r="O43" s="47"/>
      <c r="P43" s="47"/>
      <c r="Q43" s="47"/>
    </row>
    <row r="44" spans="1:17" ht="15.75" thickBot="1" x14ac:dyDescent="0.3">
      <c r="A44" s="48" t="s">
        <v>77</v>
      </c>
      <c r="B44" s="93">
        <v>2.584380007</v>
      </c>
      <c r="C44" s="6">
        <v>9.4162999999999997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318.48820550662572</v>
      </c>
      <c r="M44" s="47"/>
      <c r="N44" s="47"/>
      <c r="O44" s="47"/>
      <c r="P44" s="47"/>
      <c r="Q44" s="47"/>
    </row>
    <row r="45" spans="1:17" ht="15.75" thickBot="1" x14ac:dyDescent="0.3">
      <c r="A45" s="94" t="s">
        <v>320</v>
      </c>
      <c r="B45" s="95">
        <v>2.584380007</v>
      </c>
      <c r="C45" s="21">
        <v>26.995799999999999</v>
      </c>
      <c r="D45" s="21">
        <v>18</v>
      </c>
      <c r="E45" s="21">
        <v>22.5</v>
      </c>
      <c r="F45" s="21">
        <v>30.45</v>
      </c>
      <c r="G45" s="21">
        <f t="shared" si="0"/>
        <v>13.087499999999999</v>
      </c>
      <c r="H45" s="22">
        <f t="shared" si="1"/>
        <v>913.08092331550256</v>
      </c>
      <c r="M45" s="47"/>
      <c r="N45" s="47"/>
      <c r="O45" s="47"/>
      <c r="P45" s="47"/>
      <c r="Q45" s="47"/>
    </row>
    <row r="46" spans="1:17" ht="15.75" thickBot="1" x14ac:dyDescent="0.3">
      <c r="A46" s="47"/>
      <c r="B46" s="46"/>
      <c r="C46" s="46"/>
      <c r="G46" s="88" t="s">
        <v>162</v>
      </c>
      <c r="H46" s="88">
        <f>SUM(H4:H45)</f>
        <v>33124.840660252856</v>
      </c>
      <c r="M46" s="47"/>
      <c r="N46" s="47"/>
      <c r="O46" s="47"/>
      <c r="P46" s="47"/>
      <c r="Q46" s="47"/>
    </row>
    <row r="47" spans="1:17" x14ac:dyDescent="0.25">
      <c r="A47" s="46"/>
      <c r="B47" s="46"/>
      <c r="C47" s="46"/>
      <c r="G47" s="92"/>
      <c r="M47" s="47"/>
      <c r="N47" s="47"/>
    </row>
    <row r="48" spans="1:17" x14ac:dyDescent="0.25">
      <c r="M48" s="47"/>
      <c r="N48" s="47"/>
    </row>
    <row r="49" spans="13:14" x14ac:dyDescent="0.25">
      <c r="M49" s="47"/>
      <c r="N49" s="47"/>
    </row>
    <row r="50" spans="13:14" x14ac:dyDescent="0.25">
      <c r="M50" s="47"/>
      <c r="N50" s="47"/>
    </row>
    <row r="51" spans="13:14" x14ac:dyDescent="0.25">
      <c r="M51" s="47"/>
      <c r="N51" s="47"/>
    </row>
    <row r="52" spans="13:14" x14ac:dyDescent="0.25">
      <c r="M52" s="47"/>
      <c r="N52" s="47"/>
    </row>
    <row r="53" spans="13:14" x14ac:dyDescent="0.25">
      <c r="M53" s="47"/>
      <c r="N53" s="47"/>
    </row>
    <row r="54" spans="13:14" x14ac:dyDescent="0.25">
      <c r="M54" s="47"/>
      <c r="N54" s="47"/>
    </row>
    <row r="55" spans="13:14" x14ac:dyDescent="0.25">
      <c r="M55" s="47"/>
      <c r="N55" s="47"/>
    </row>
    <row r="56" spans="13:14" x14ac:dyDescent="0.25">
      <c r="M56" s="47"/>
      <c r="N56" s="47"/>
    </row>
    <row r="57" spans="13:14" x14ac:dyDescent="0.25">
      <c r="M57" s="47"/>
      <c r="N57" s="47"/>
    </row>
    <row r="58" spans="13:14" x14ac:dyDescent="0.25">
      <c r="M58" s="47"/>
      <c r="N58" s="47"/>
    </row>
    <row r="59" spans="13:14" x14ac:dyDescent="0.25">
      <c r="M59" s="47"/>
      <c r="N59" s="47"/>
    </row>
    <row r="60" spans="13:14" x14ac:dyDescent="0.25">
      <c r="M60" s="47"/>
      <c r="N60" s="47"/>
    </row>
    <row r="61" spans="13:14" x14ac:dyDescent="0.25">
      <c r="M61" s="47"/>
      <c r="N61" s="47"/>
    </row>
    <row r="62" spans="13:14" x14ac:dyDescent="0.25">
      <c r="M62" s="47"/>
      <c r="N62" s="47"/>
    </row>
    <row r="63" spans="13:14" x14ac:dyDescent="0.25">
      <c r="M63" s="47"/>
      <c r="N63" s="47"/>
    </row>
    <row r="64" spans="13:14" x14ac:dyDescent="0.25">
      <c r="M64" s="47"/>
      <c r="N64" s="47"/>
    </row>
    <row r="65" spans="13:14" x14ac:dyDescent="0.25">
      <c r="M65" s="47"/>
      <c r="N65" s="47"/>
    </row>
    <row r="66" spans="13:14" x14ac:dyDescent="0.25">
      <c r="M66" s="47"/>
      <c r="N66" s="47"/>
    </row>
    <row r="67" spans="13:14" x14ac:dyDescent="0.25">
      <c r="M67" s="47"/>
      <c r="N67" s="47"/>
    </row>
    <row r="68" spans="13:14" x14ac:dyDescent="0.25">
      <c r="M68" s="47"/>
      <c r="N68" s="47"/>
    </row>
    <row r="69" spans="13:14" x14ac:dyDescent="0.25">
      <c r="M69" s="47"/>
      <c r="N69" s="47"/>
    </row>
    <row r="70" spans="13:14" x14ac:dyDescent="0.25">
      <c r="M70" s="47"/>
      <c r="N70" s="47"/>
    </row>
    <row r="71" spans="13:14" x14ac:dyDescent="0.25">
      <c r="M71" s="47"/>
      <c r="N71" s="47"/>
    </row>
    <row r="72" spans="13:14" x14ac:dyDescent="0.25">
      <c r="M72" s="47"/>
      <c r="N72" s="47"/>
    </row>
    <row r="73" spans="13:14" x14ac:dyDescent="0.25">
      <c r="M73" s="47"/>
      <c r="N73" s="47"/>
    </row>
    <row r="74" spans="13:14" x14ac:dyDescent="0.25">
      <c r="M74" s="47"/>
      <c r="N74" s="47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abSelected="1" topLeftCell="A25" workbookViewId="0">
      <selection activeCell="A49" sqref="A49"/>
    </sheetView>
  </sheetViews>
  <sheetFormatPr defaultRowHeight="15" x14ac:dyDescent="0.25"/>
  <cols>
    <col min="1" max="1" width="33.5703125" style="96" customWidth="1"/>
    <col min="2" max="2" width="35.42578125" customWidth="1"/>
  </cols>
  <sheetData>
    <row r="2" spans="1:7" x14ac:dyDescent="0.25">
      <c r="A2" s="96" t="s">
        <v>0</v>
      </c>
      <c r="B2" t="s">
        <v>435</v>
      </c>
      <c r="C2" t="s">
        <v>2</v>
      </c>
      <c r="D2" t="s">
        <v>436</v>
      </c>
      <c r="E2" t="s">
        <v>7</v>
      </c>
      <c r="F2" t="s">
        <v>7</v>
      </c>
      <c r="G2" t="s">
        <v>437</v>
      </c>
    </row>
    <row r="3" spans="1:7" x14ac:dyDescent="0.25">
      <c r="A3" s="97" t="s">
        <v>55</v>
      </c>
      <c r="B3" t="s">
        <v>65</v>
      </c>
    </row>
    <row r="4" spans="1:7" x14ac:dyDescent="0.25">
      <c r="A4" s="97"/>
      <c r="B4" t="s">
        <v>438</v>
      </c>
    </row>
    <row r="5" spans="1:7" x14ac:dyDescent="0.25">
      <c r="A5" s="97"/>
      <c r="B5" t="s">
        <v>439</v>
      </c>
    </row>
    <row r="6" spans="1:7" x14ac:dyDescent="0.25">
      <c r="A6" s="97" t="s">
        <v>438</v>
      </c>
      <c r="B6" t="s">
        <v>439</v>
      </c>
    </row>
    <row r="7" spans="1:7" x14ac:dyDescent="0.25">
      <c r="A7" s="97"/>
      <c r="B7" t="s">
        <v>440</v>
      </c>
    </row>
    <row r="8" spans="1:7" x14ac:dyDescent="0.25">
      <c r="A8" s="96" t="s">
        <v>439</v>
      </c>
      <c r="B8" t="s">
        <v>65</v>
      </c>
    </row>
    <row r="9" spans="1:7" x14ac:dyDescent="0.25">
      <c r="B9" t="s">
        <v>440</v>
      </c>
    </row>
    <row r="10" spans="1:7" x14ac:dyDescent="0.25">
      <c r="A10" s="96" t="s">
        <v>440</v>
      </c>
      <c r="B10" t="s">
        <v>65</v>
      </c>
    </row>
    <row r="11" spans="1:7" x14ac:dyDescent="0.25">
      <c r="B11" t="s">
        <v>441</v>
      </c>
    </row>
    <row r="12" spans="1:7" x14ac:dyDescent="0.25">
      <c r="A12" s="96" t="s">
        <v>58</v>
      </c>
      <c r="B12" t="s">
        <v>65</v>
      </c>
    </row>
    <row r="13" spans="1:7" x14ac:dyDescent="0.25">
      <c r="A13" s="96" t="s">
        <v>59</v>
      </c>
      <c r="B13" t="s">
        <v>65</v>
      </c>
    </row>
    <row r="14" spans="1:7" x14ac:dyDescent="0.25">
      <c r="A14" s="96" t="s">
        <v>103</v>
      </c>
      <c r="B14" t="s">
        <v>65</v>
      </c>
    </row>
    <row r="15" spans="1:7" x14ac:dyDescent="0.25">
      <c r="B15" t="s">
        <v>106</v>
      </c>
    </row>
    <row r="16" spans="1:7" x14ac:dyDescent="0.25">
      <c r="B16" t="s">
        <v>443</v>
      </c>
    </row>
    <row r="17" spans="1:2" x14ac:dyDescent="0.25">
      <c r="B17" t="s">
        <v>442</v>
      </c>
    </row>
    <row r="18" spans="1:2" x14ac:dyDescent="0.25">
      <c r="A18" s="96" t="s">
        <v>447</v>
      </c>
      <c r="B18" t="s">
        <v>106</v>
      </c>
    </row>
    <row r="19" spans="1:2" x14ac:dyDescent="0.25">
      <c r="B19" t="s">
        <v>443</v>
      </c>
    </row>
    <row r="20" spans="1:2" x14ac:dyDescent="0.25">
      <c r="B20" t="s">
        <v>444</v>
      </c>
    </row>
    <row r="21" spans="1:2" x14ac:dyDescent="0.25">
      <c r="A21" s="96" t="s">
        <v>444</v>
      </c>
      <c r="B21" t="s">
        <v>106</v>
      </c>
    </row>
    <row r="22" spans="1:2" x14ac:dyDescent="0.25">
      <c r="B22" t="s">
        <v>443</v>
      </c>
    </row>
    <row r="23" spans="1:2" x14ac:dyDescent="0.25">
      <c r="A23" s="96" t="s">
        <v>106</v>
      </c>
      <c r="B23" t="s">
        <v>65</v>
      </c>
    </row>
    <row r="24" spans="1:2" x14ac:dyDescent="0.25">
      <c r="B24" t="s">
        <v>445</v>
      </c>
    </row>
    <row r="25" spans="1:2" x14ac:dyDescent="0.25">
      <c r="A25" s="96" t="s">
        <v>445</v>
      </c>
      <c r="B25" t="s">
        <v>446</v>
      </c>
    </row>
    <row r="26" spans="1:2" x14ac:dyDescent="0.25">
      <c r="B26" t="s">
        <v>65</v>
      </c>
    </row>
    <row r="27" spans="1:2" x14ac:dyDescent="0.25">
      <c r="A27" s="96" t="s">
        <v>41</v>
      </c>
      <c r="B27" t="s">
        <v>65</v>
      </c>
    </row>
    <row r="28" spans="1:2" x14ac:dyDescent="0.25">
      <c r="B28" t="s">
        <v>349</v>
      </c>
    </row>
    <row r="29" spans="1:2" x14ac:dyDescent="0.25">
      <c r="B29" t="s">
        <v>121</v>
      </c>
    </row>
    <row r="30" spans="1:2" x14ac:dyDescent="0.25">
      <c r="A30" s="96" t="s">
        <v>349</v>
      </c>
      <c r="B30" t="s">
        <v>65</v>
      </c>
    </row>
    <row r="31" spans="1:2" x14ac:dyDescent="0.25">
      <c r="B31" t="s">
        <v>448</v>
      </c>
    </row>
    <row r="32" spans="1:2" x14ac:dyDescent="0.25">
      <c r="A32" s="96" t="s">
        <v>351</v>
      </c>
      <c r="B32" t="s">
        <v>449</v>
      </c>
    </row>
    <row r="33" spans="1:2" x14ac:dyDescent="0.25">
      <c r="B33" t="s">
        <v>65</v>
      </c>
    </row>
    <row r="34" spans="1:2" x14ac:dyDescent="0.25">
      <c r="B34" t="s">
        <v>450</v>
      </c>
    </row>
    <row r="35" spans="1:2" x14ac:dyDescent="0.25">
      <c r="A35" s="96" t="s">
        <v>449</v>
      </c>
      <c r="B35" t="s">
        <v>65</v>
      </c>
    </row>
    <row r="36" spans="1:2" x14ac:dyDescent="0.25">
      <c r="A36" s="96" t="s">
        <v>450</v>
      </c>
      <c r="B36" t="s">
        <v>65</v>
      </c>
    </row>
    <row r="37" spans="1:2" x14ac:dyDescent="0.25">
      <c r="A37" s="96" t="s">
        <v>121</v>
      </c>
      <c r="B37" t="s">
        <v>120</v>
      </c>
    </row>
    <row r="38" spans="1:2" x14ac:dyDescent="0.25">
      <c r="B38" t="s">
        <v>311</v>
      </c>
    </row>
    <row r="39" spans="1:2" x14ac:dyDescent="0.25">
      <c r="B39" t="s">
        <v>65</v>
      </c>
    </row>
    <row r="40" spans="1:2" x14ac:dyDescent="0.25">
      <c r="A40" s="96" t="s">
        <v>38</v>
      </c>
      <c r="B40" t="s">
        <v>451</v>
      </c>
    </row>
    <row r="41" spans="1:2" x14ac:dyDescent="0.25">
      <c r="B41" t="s">
        <v>311</v>
      </c>
    </row>
    <row r="42" spans="1:2" x14ac:dyDescent="0.25">
      <c r="B42" t="s">
        <v>452</v>
      </c>
    </row>
    <row r="43" spans="1:2" x14ac:dyDescent="0.25">
      <c r="B43" t="s">
        <v>453</v>
      </c>
    </row>
    <row r="44" spans="1:2" x14ac:dyDescent="0.25">
      <c r="A44" s="96" t="s">
        <v>311</v>
      </c>
      <c r="B44" t="s">
        <v>120</v>
      </c>
    </row>
    <row r="45" spans="1:2" x14ac:dyDescent="0.25">
      <c r="B45" t="s">
        <v>65</v>
      </c>
    </row>
    <row r="46" spans="1:2" x14ac:dyDescent="0.25">
      <c r="A46" s="96" t="s">
        <v>452</v>
      </c>
      <c r="B46" t="s">
        <v>453</v>
      </c>
    </row>
    <row r="47" spans="1:2" x14ac:dyDescent="0.25">
      <c r="B47" t="s">
        <v>455</v>
      </c>
    </row>
    <row r="48" spans="1:2" x14ac:dyDescent="0.25">
      <c r="B48" t="s">
        <v>454</v>
      </c>
    </row>
  </sheetData>
  <mergeCells count="2">
    <mergeCell ref="A3:A5"/>
    <mergeCell ref="A6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83"/>
  <sheetViews>
    <sheetView zoomScale="70" zoomScaleNormal="70" workbookViewId="0">
      <selection activeCell="AB83" sqref="AB83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31" ht="14.45" x14ac:dyDescent="0.3">
      <c r="A1" t="s">
        <v>95</v>
      </c>
      <c r="J1" t="s">
        <v>100</v>
      </c>
      <c r="L1">
        <v>2.8721999999999999</v>
      </c>
    </row>
    <row r="2" spans="1:31" ht="14.45" x14ac:dyDescent="0.3">
      <c r="A2" t="s">
        <v>96</v>
      </c>
      <c r="J2" t="s">
        <v>101</v>
      </c>
      <c r="L2">
        <v>2.8210999999999999</v>
      </c>
      <c r="S2" s="5" t="s">
        <v>44</v>
      </c>
      <c r="T2" s="3"/>
      <c r="Y2" s="63" t="s">
        <v>300</v>
      </c>
      <c r="Z2" s="63"/>
      <c r="AB2" t="s">
        <v>301</v>
      </c>
      <c r="AD2" s="63" t="s">
        <v>321</v>
      </c>
      <c r="AE2" s="63"/>
    </row>
    <row r="3" spans="1:31" ht="14.45" x14ac:dyDescent="0.3">
      <c r="A3" s="63" t="s">
        <v>97</v>
      </c>
      <c r="B3" s="63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ht="14.45" x14ac:dyDescent="0.3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ht="14.45" x14ac:dyDescent="0.3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ht="14.45" x14ac:dyDescent="0.3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ht="14.45" x14ac:dyDescent="0.3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ht="14.45" x14ac:dyDescent="0.3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ht="14.45" x14ac:dyDescent="0.3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ht="14.45" x14ac:dyDescent="0.3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ht="14.45" x14ac:dyDescent="0.3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ht="14.45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ht="14.45" x14ac:dyDescent="0.3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ht="14.45" x14ac:dyDescent="0.3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ht="14.45" x14ac:dyDescent="0.3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ht="14.45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ht="14.45" x14ac:dyDescent="0.3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ht="14.45" x14ac:dyDescent="0.3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ht="14.45" x14ac:dyDescent="0.3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ht="14.45" x14ac:dyDescent="0.3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ht="14.45" x14ac:dyDescent="0.3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ht="14.45" x14ac:dyDescent="0.3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ht="14.45" x14ac:dyDescent="0.3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ht="14.45" x14ac:dyDescent="0.3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ht="14.45" x14ac:dyDescent="0.3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ht="14.45" x14ac:dyDescent="0.3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ht="14.45" x14ac:dyDescent="0.3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ht="14.45" x14ac:dyDescent="0.3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ht="14.45" x14ac:dyDescent="0.3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ht="14.45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ht="14.45" x14ac:dyDescent="0.3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ht="14.45" x14ac:dyDescent="0.3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ht="14.45" x14ac:dyDescent="0.3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ht="14.45" x14ac:dyDescent="0.3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ht="14.45" x14ac:dyDescent="0.3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ht="14.45" x14ac:dyDescent="0.3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ht="14.45" x14ac:dyDescent="0.3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ht="14.45" x14ac:dyDescent="0.3">
      <c r="A38" s="63" t="s">
        <v>99</v>
      </c>
      <c r="B38" s="63"/>
      <c r="C38" s="63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25">
      <c r="A39" s="63" t="s">
        <v>98</v>
      </c>
      <c r="B39" s="63"/>
      <c r="C39" s="63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25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25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25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25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25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25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25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25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25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25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25">
      <c r="A74">
        <v>0</v>
      </c>
      <c r="B74">
        <v>3.33</v>
      </c>
      <c r="C74">
        <v>3.75</v>
      </c>
      <c r="AB74" s="46">
        <v>4.1337999999999999</v>
      </c>
    </row>
    <row r="75" spans="1:31" x14ac:dyDescent="0.25">
      <c r="A75">
        <v>0</v>
      </c>
      <c r="B75">
        <v>1.4</v>
      </c>
      <c r="C75">
        <v>3</v>
      </c>
      <c r="AB75" s="46">
        <v>12.91</v>
      </c>
    </row>
    <row r="76" spans="1:31" x14ac:dyDescent="0.25">
      <c r="A76">
        <v>0</v>
      </c>
      <c r="B76">
        <v>1.4</v>
      </c>
      <c r="C76">
        <v>3</v>
      </c>
      <c r="AB76" s="46">
        <v>7.4783999999999997</v>
      </c>
    </row>
    <row r="77" spans="1:31" x14ac:dyDescent="0.25">
      <c r="A77">
        <v>0</v>
      </c>
      <c r="B77">
        <v>1.4</v>
      </c>
      <c r="C77">
        <v>3</v>
      </c>
      <c r="AB77" s="46">
        <v>17.520700000000001</v>
      </c>
    </row>
    <row r="78" spans="1:31" x14ac:dyDescent="0.25">
      <c r="A78">
        <v>0</v>
      </c>
      <c r="B78">
        <v>1.4</v>
      </c>
      <c r="C78">
        <v>3</v>
      </c>
      <c r="AB78" s="46">
        <v>2.8</v>
      </c>
    </row>
    <row r="79" spans="1:31" x14ac:dyDescent="0.25">
      <c r="A79">
        <v>0</v>
      </c>
      <c r="B79">
        <v>0</v>
      </c>
      <c r="C79">
        <v>2.2200000000000002</v>
      </c>
      <c r="AB79" s="46">
        <v>2.8</v>
      </c>
    </row>
    <row r="80" spans="1:31" x14ac:dyDescent="0.25">
      <c r="A80">
        <v>0</v>
      </c>
      <c r="B80">
        <v>1.4</v>
      </c>
      <c r="C80">
        <v>3.7</v>
      </c>
      <c r="AB80" s="46">
        <v>2.8</v>
      </c>
    </row>
    <row r="81" spans="1:28" x14ac:dyDescent="0.25">
      <c r="A81">
        <v>0</v>
      </c>
      <c r="B81">
        <v>0.6</v>
      </c>
      <c r="C81">
        <v>2.35</v>
      </c>
      <c r="AB81" s="47">
        <v>41.302100000000003</v>
      </c>
    </row>
    <row r="82" spans="1:28" x14ac:dyDescent="0.25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25">
      <c r="AB83" s="47">
        <v>2.0901000000000001</v>
      </c>
    </row>
  </sheetData>
  <autoFilter ref="A4:B36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1" priority="2" operator="equal">
      <formula>$T$1</formula>
    </cfRule>
  </conditionalFormatting>
  <conditionalFormatting sqref="AB4:AB83">
    <cfRule type="cellIs" dxfId="0" priority="1" operator="equal">
      <formula>$K$1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EXTERNAL WALL LOAD</vt:lpstr>
      <vt:lpstr>GLASS LOAD</vt:lpstr>
      <vt:lpstr>INFILTRATION LOAD</vt:lpstr>
      <vt:lpstr>MISCELLANEOUS LOAD</vt:lpstr>
      <vt:lpstr>ROOF LOAD</vt:lpstr>
      <vt:lpstr>Sheet2</vt:lpstr>
      <vt:lpstr>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hplaptop</cp:lastModifiedBy>
  <cp:lastPrinted>2019-11-02T15:48:31Z</cp:lastPrinted>
  <dcterms:created xsi:type="dcterms:W3CDTF">2019-11-02T03:45:14Z</dcterms:created>
  <dcterms:modified xsi:type="dcterms:W3CDTF">2019-11-04T02:16:16Z</dcterms:modified>
</cp:coreProperties>
</file>