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A8EFAD45-A442-42BE-B836-1687C3EB6BE3}" xr6:coauthVersionLast="45" xr6:coauthVersionMax="45" xr10:uidLastSave="{00000000-0000-0000-0000-000000000000}"/>
  <bookViews>
    <workbookView xWindow="-120" yWindow="-120" windowWidth="29040" windowHeight="15990" activeTab="2" xr2:uid="{66E216D1-9450-4D28-8E22-D7B461D9E1CD}"/>
  </bookViews>
  <sheets>
    <sheet name="EXTERNAL WALL LOAD" sheetId="1" r:id="rId1"/>
    <sheet name="GLASS LOAD" sheetId="2" r:id="rId2"/>
    <sheet name="INFILTRATION 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3" l="1"/>
  <c r="H152" i="3"/>
  <c r="K150" i="3"/>
  <c r="C150" i="3"/>
  <c r="I150" i="3"/>
  <c r="H150" i="3"/>
  <c r="G150" i="3"/>
  <c r="B150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H149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I81" i="3"/>
  <c r="C144" i="3"/>
  <c r="C145" i="3"/>
  <c r="C146" i="3"/>
  <c r="C147" i="3"/>
  <c r="C148" i="3"/>
  <c r="C149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K149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81" i="3"/>
  <c r="H81" i="3"/>
  <c r="G144" i="3"/>
  <c r="G145" i="3"/>
  <c r="G146" i="3"/>
  <c r="G147" i="3"/>
  <c r="G148" i="3"/>
  <c r="G149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82" i="3"/>
  <c r="G83" i="3"/>
  <c r="G84" i="3"/>
  <c r="G85" i="3"/>
  <c r="G86" i="3"/>
  <c r="G87" i="3"/>
  <c r="G88" i="3"/>
  <c r="G89" i="3"/>
  <c r="G90" i="3"/>
  <c r="G91" i="3"/>
  <c r="G81" i="3"/>
  <c r="B142" i="3"/>
  <c r="B143" i="3"/>
  <c r="B144" i="3"/>
  <c r="B145" i="3"/>
  <c r="B146" i="3"/>
  <c r="B147" i="3"/>
  <c r="B148" i="3"/>
  <c r="B149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82" i="3"/>
  <c r="B81" i="3"/>
  <c r="K63" i="3"/>
  <c r="K64" i="3"/>
  <c r="K65" i="3"/>
  <c r="K66" i="3"/>
  <c r="K67" i="3"/>
  <c r="K68" i="3"/>
  <c r="K69" i="3"/>
  <c r="K70" i="3"/>
  <c r="K71" i="3"/>
  <c r="K72" i="3"/>
  <c r="K73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5" i="3"/>
  <c r="K6" i="3"/>
  <c r="K7" i="3"/>
  <c r="K8" i="3"/>
  <c r="K9" i="3"/>
  <c r="K10" i="3"/>
  <c r="K4" i="3"/>
  <c r="C54" i="3"/>
  <c r="I54" i="3" s="1"/>
  <c r="B62" i="3"/>
  <c r="B63" i="3"/>
  <c r="B64" i="3"/>
  <c r="C64" i="3" s="1"/>
  <c r="I64" i="3" s="1"/>
  <c r="B65" i="3"/>
  <c r="C65" i="3" s="1"/>
  <c r="I65" i="3" s="1"/>
  <c r="B66" i="3"/>
  <c r="C66" i="3" s="1"/>
  <c r="I66" i="3" s="1"/>
  <c r="B67" i="3"/>
  <c r="C67" i="3" s="1"/>
  <c r="I67" i="3" s="1"/>
  <c r="B68" i="3"/>
  <c r="B69" i="3"/>
  <c r="B70" i="3"/>
  <c r="B71" i="3"/>
  <c r="B72" i="3"/>
  <c r="B73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36" i="3"/>
  <c r="B37" i="3"/>
  <c r="B38" i="3"/>
  <c r="B39" i="3"/>
  <c r="B40" i="3"/>
  <c r="B41" i="3"/>
  <c r="B42" i="3"/>
  <c r="C42" i="3" s="1"/>
  <c r="B43" i="3"/>
  <c r="C43" i="3" s="1"/>
  <c r="B44" i="3"/>
  <c r="B45" i="3"/>
  <c r="B46" i="3"/>
  <c r="B47" i="3"/>
  <c r="B48" i="3"/>
  <c r="B11" i="3"/>
  <c r="B12" i="3"/>
  <c r="B13" i="3"/>
  <c r="B14" i="3"/>
  <c r="B15" i="3"/>
  <c r="C15" i="3" s="1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C33" i="3" s="1"/>
  <c r="B34" i="3"/>
  <c r="B35" i="3"/>
  <c r="B5" i="3"/>
  <c r="C5" i="3" s="1"/>
  <c r="B6" i="3"/>
  <c r="C6" i="3" s="1"/>
  <c r="B7" i="3"/>
  <c r="B8" i="3"/>
  <c r="B9" i="3"/>
  <c r="B10" i="3"/>
  <c r="B4" i="3"/>
  <c r="C30" i="3" l="1"/>
  <c r="I30" i="3" s="1"/>
  <c r="C22" i="3"/>
  <c r="H22" i="3" s="1"/>
  <c r="C36" i="3"/>
  <c r="I36" i="3" s="1"/>
  <c r="C23" i="3"/>
  <c r="H23" i="3" s="1"/>
  <c r="C11" i="3"/>
  <c r="H11" i="3" s="1"/>
  <c r="C38" i="3"/>
  <c r="C37" i="3"/>
  <c r="I37" i="3" s="1"/>
  <c r="C35" i="3"/>
  <c r="H35" i="3" s="1"/>
  <c r="C59" i="3"/>
  <c r="I59" i="3" s="1"/>
  <c r="C21" i="3"/>
  <c r="H21" i="3" s="1"/>
  <c r="C46" i="3"/>
  <c r="I46" i="3" s="1"/>
  <c r="C55" i="3"/>
  <c r="I55" i="3" s="1"/>
  <c r="C19" i="3"/>
  <c r="I19" i="3" s="1"/>
  <c r="C20" i="3"/>
  <c r="H20" i="3" s="1"/>
  <c r="C63" i="3"/>
  <c r="I63" i="3" s="1"/>
  <c r="C71" i="3"/>
  <c r="C58" i="3"/>
  <c r="I58" i="3" s="1"/>
  <c r="C69" i="3"/>
  <c r="H69" i="3" s="1"/>
  <c r="C7" i="3"/>
  <c r="I7" i="3" s="1"/>
  <c r="C56" i="3"/>
  <c r="I56" i="3" s="1"/>
  <c r="C34" i="3"/>
  <c r="H34" i="3" s="1"/>
  <c r="C18" i="3"/>
  <c r="H18" i="3" s="1"/>
  <c r="C10" i="3"/>
  <c r="I10" i="3" s="1"/>
  <c r="C62" i="3"/>
  <c r="H62" i="3" s="1"/>
  <c r="C48" i="3"/>
  <c r="I48" i="3" s="1"/>
  <c r="C57" i="3"/>
  <c r="H57" i="3" s="1"/>
  <c r="C47" i="3"/>
  <c r="H47" i="3" s="1"/>
  <c r="C68" i="3"/>
  <c r="H68" i="3" s="1"/>
  <c r="I23" i="3"/>
  <c r="C29" i="3"/>
  <c r="H29" i="3" s="1"/>
  <c r="C17" i="3"/>
  <c r="I17" i="3" s="1"/>
  <c r="C44" i="3"/>
  <c r="H44" i="3" s="1"/>
  <c r="C32" i="3"/>
  <c r="C53" i="3"/>
  <c r="I53" i="3" s="1"/>
  <c r="C28" i="3"/>
  <c r="H28" i="3" s="1"/>
  <c r="C16" i="3"/>
  <c r="I16" i="3" s="1"/>
  <c r="C31" i="3"/>
  <c r="C9" i="3"/>
  <c r="H9" i="3" s="1"/>
  <c r="C27" i="3"/>
  <c r="H27" i="3" s="1"/>
  <c r="I11" i="3"/>
  <c r="C25" i="3"/>
  <c r="I25" i="3" s="1"/>
  <c r="C13" i="3"/>
  <c r="H13" i="3" s="1"/>
  <c r="C40" i="3"/>
  <c r="H40" i="3" s="1"/>
  <c r="C61" i="3"/>
  <c r="I61" i="3" s="1"/>
  <c r="C73" i="3"/>
  <c r="H73" i="3" s="1"/>
  <c r="C4" i="3"/>
  <c r="H4" i="3" s="1"/>
  <c r="C24" i="3"/>
  <c r="I24" i="3" s="1"/>
  <c r="C12" i="3"/>
  <c r="I12" i="3" s="1"/>
  <c r="C39" i="3"/>
  <c r="H39" i="3" s="1"/>
  <c r="C60" i="3"/>
  <c r="I60" i="3" s="1"/>
  <c r="C72" i="3"/>
  <c r="H72" i="3" s="1"/>
  <c r="H5" i="3"/>
  <c r="I5" i="3"/>
  <c r="H71" i="3"/>
  <c r="I71" i="3"/>
  <c r="H38" i="3"/>
  <c r="I38" i="3"/>
  <c r="I33" i="3"/>
  <c r="H33" i="3"/>
  <c r="I43" i="3"/>
  <c r="H43" i="3"/>
  <c r="I15" i="3"/>
  <c r="H15" i="3"/>
  <c r="I42" i="3"/>
  <c r="H42" i="3"/>
  <c r="H6" i="3"/>
  <c r="I6" i="3"/>
  <c r="H46" i="3"/>
  <c r="H36" i="3"/>
  <c r="I22" i="3"/>
  <c r="C51" i="3"/>
  <c r="C52" i="3"/>
  <c r="C26" i="3"/>
  <c r="C14" i="3"/>
  <c r="C41" i="3"/>
  <c r="C50" i="3"/>
  <c r="I20" i="3"/>
  <c r="C49" i="3"/>
  <c r="C70" i="3"/>
  <c r="H30" i="3"/>
  <c r="H67" i="3"/>
  <c r="C8" i="3"/>
  <c r="H66" i="3"/>
  <c r="H54" i="3"/>
  <c r="H64" i="3"/>
  <c r="H65" i="3"/>
  <c r="C45" i="3"/>
  <c r="K35" i="2"/>
  <c r="J3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G4" i="2"/>
  <c r="H4" i="2"/>
  <c r="K3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6" i="2"/>
  <c r="G7" i="2"/>
  <c r="G8" i="2"/>
  <c r="G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1" i="1"/>
  <c r="I72" i="1"/>
  <c r="I73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31" i="1"/>
  <c r="I68" i="3" l="1"/>
  <c r="I21" i="3"/>
  <c r="H24" i="3"/>
  <c r="H17" i="3"/>
  <c r="H55" i="3"/>
  <c r="I47" i="3"/>
  <c r="H59" i="3"/>
  <c r="H37" i="3"/>
  <c r="I13" i="3"/>
  <c r="I57" i="3"/>
  <c r="H19" i="3"/>
  <c r="I40" i="3"/>
  <c r="I72" i="3"/>
  <c r="H48" i="3"/>
  <c r="H63" i="3"/>
  <c r="H60" i="3"/>
  <c r="I62" i="3"/>
  <c r="I35" i="3"/>
  <c r="I18" i="3"/>
  <c r="H7" i="3"/>
  <c r="H56" i="3"/>
  <c r="H58" i="3"/>
  <c r="I69" i="3"/>
  <c r="I9" i="3"/>
  <c r="H16" i="3"/>
  <c r="I34" i="3"/>
  <c r="H12" i="3"/>
  <c r="H53" i="3"/>
  <c r="H10" i="3"/>
  <c r="I39" i="3"/>
  <c r="I32" i="3"/>
  <c r="H32" i="3"/>
  <c r="I28" i="3"/>
  <c r="I44" i="3"/>
  <c r="I73" i="3"/>
  <c r="H61" i="3"/>
  <c r="I27" i="3"/>
  <c r="I29" i="3"/>
  <c r="I31" i="3"/>
  <c r="H31" i="3"/>
  <c r="H25" i="3"/>
  <c r="H41" i="3"/>
  <c r="I41" i="3"/>
  <c r="I14" i="3"/>
  <c r="H14" i="3"/>
  <c r="I8" i="3"/>
  <c r="H8" i="3"/>
  <c r="I50" i="3"/>
  <c r="H50" i="3"/>
  <c r="H45" i="3"/>
  <c r="I45" i="3"/>
  <c r="H52" i="3"/>
  <c r="I52" i="3"/>
  <c r="H70" i="3"/>
  <c r="I70" i="3"/>
  <c r="I49" i="3"/>
  <c r="H49" i="3"/>
  <c r="H26" i="3"/>
  <c r="I26" i="3"/>
  <c r="H51" i="3"/>
  <c r="I51" i="3"/>
  <c r="K75" i="1"/>
  <c r="I2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I6" i="1"/>
  <c r="I7" i="1"/>
  <c r="I8" i="1"/>
  <c r="I9" i="1"/>
  <c r="I4" i="1"/>
  <c r="I3" i="1"/>
  <c r="N24" i="1"/>
  <c r="N25" i="1"/>
  <c r="N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3" i="1"/>
  <c r="H75" i="3" l="1"/>
  <c r="Q14" i="3"/>
  <c r="P14" i="3"/>
  <c r="O14" i="3"/>
  <c r="G4" i="3" s="1"/>
  <c r="I4" i="3" s="1"/>
  <c r="I75" i="3" s="1"/>
  <c r="O9" i="3"/>
  <c r="K4" i="2"/>
  <c r="K3" i="1"/>
</calcChain>
</file>

<file path=xl/sharedStrings.xml><?xml version="1.0" encoding="utf-8"?>
<sst xmlns="http://schemas.openxmlformats.org/spreadsheetml/2006/main" count="399" uniqueCount="235">
  <si>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</si>
  <si>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</si>
  <si>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</si>
  <si>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</si>
  <si>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</si>
  <si>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</si>
  <si>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</si>
  <si>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</si>
  <si>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</si>
  <si>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</si>
  <si>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</si>
  <si>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</si>
  <si>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</si>
  <si>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</si>
  <si>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</si>
  <si>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</si>
  <si>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</si>
  <si>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</si>
  <si>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</si>
  <si>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</si>
  <si>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</si>
  <si>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</si>
  <si>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</si>
  <si>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</si>
  <si>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</si>
  <si>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</si>
  <si>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Wb= 26.1 C</t>
  </si>
  <si>
    <t>Db=34.5C</t>
  </si>
  <si>
    <t>Ti= 24</t>
  </si>
  <si>
    <t>Ho= cpT + woHg</t>
  </si>
  <si>
    <t>cp</t>
  </si>
  <si>
    <t>Tdb</t>
  </si>
  <si>
    <t>Hg at Db</t>
  </si>
  <si>
    <t>Ho at Wb</t>
  </si>
  <si>
    <t>wi</t>
  </si>
  <si>
    <t>Wi= 0.622RhPv/Pt-RHPv</t>
  </si>
  <si>
    <t>Psat at 24 C</t>
  </si>
  <si>
    <t>Psat at 22.5C</t>
  </si>
  <si>
    <t>Psat at 22C</t>
  </si>
  <si>
    <t>RH</t>
  </si>
  <si>
    <t>wo</t>
  </si>
  <si>
    <t>POWER HOUSE</t>
  </si>
  <si>
    <t>MAINTENANCE OFFICE</t>
  </si>
  <si>
    <t>CR</t>
  </si>
  <si>
    <t>FEMALE TOILET</t>
  </si>
  <si>
    <t>MALE TOILET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</si>
  <si>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</si>
  <si>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</si>
  <si>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</si>
  <si>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</si>
  <si>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</si>
  <si>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>Garbage Disposal area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</si>
  <si>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</si>
  <si>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</si>
  <si>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</si>
  <si>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</si>
  <si>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</si>
  <si>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</si>
  <si>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</si>
  <si>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</si>
  <si>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</si>
  <si>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</si>
  <si>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</si>
  <si>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Area of window</t>
  </si>
  <si>
    <t>Daily range=</t>
  </si>
  <si>
    <t>Length Wl</t>
  </si>
  <si>
    <t>Length Wdw</t>
  </si>
  <si>
    <t>A</t>
  </si>
  <si>
    <t>CLTTDsel</t>
  </si>
  <si>
    <t>Qw</t>
  </si>
  <si>
    <t>Total Area of Window</t>
  </si>
  <si>
    <t>5-Bed Ward 1</t>
  </si>
  <si>
    <t>5-Bed  Ward 2</t>
  </si>
  <si>
    <t>5-Bed Ward 3</t>
  </si>
  <si>
    <t>5-Bed Ward 4</t>
  </si>
  <si>
    <t>Hallway (W)</t>
  </si>
  <si>
    <t>Isolation room</t>
  </si>
  <si>
    <t>Private Room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</si>
  <si>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</si>
  <si>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</si>
  <si>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</si>
  <si>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</si>
  <si>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</si>
  <si>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</si>
  <si>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</si>
  <si>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</si>
  <si>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</si>
  <si>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Clean-up Room</t>
  </si>
  <si>
    <t>Sub-Ster Room</t>
  </si>
  <si>
    <t>Major Operating Room</t>
  </si>
  <si>
    <t>Delivery Room</t>
  </si>
  <si>
    <t>Chief of Clinics</t>
  </si>
  <si>
    <t>Conference Room</t>
  </si>
  <si>
    <t>Chief of Hospital</t>
  </si>
  <si>
    <t>Reception (CR)</t>
  </si>
  <si>
    <t>Isolation Room</t>
  </si>
  <si>
    <t>E</t>
  </si>
  <si>
    <t>N</t>
  </si>
  <si>
    <t>Stairs</t>
  </si>
  <si>
    <t>W</t>
  </si>
  <si>
    <t>S</t>
  </si>
  <si>
    <t>2.51 x 2</t>
  </si>
  <si>
    <t>1.4x2</t>
  </si>
  <si>
    <t>Sterile Storage</t>
  </si>
  <si>
    <t>Door 2.5x2</t>
  </si>
  <si>
    <t>Fire Exit</t>
  </si>
  <si>
    <t>1.2 x 3</t>
  </si>
  <si>
    <t>Qw=</t>
  </si>
  <si>
    <t>Fixed</t>
  </si>
  <si>
    <t>Awning/Sliding</t>
  </si>
  <si>
    <t>5-BedWard 1</t>
  </si>
  <si>
    <t>5-BedWard 2</t>
  </si>
  <si>
    <t>Hallway</t>
  </si>
  <si>
    <t xml:space="preserve">Anesthesia Off. and Storage </t>
  </si>
  <si>
    <t>DR 1</t>
  </si>
  <si>
    <t>DR 2</t>
  </si>
  <si>
    <t>DR 3</t>
  </si>
  <si>
    <t>5 Bedward 4</t>
  </si>
  <si>
    <t>5-BeWard 3</t>
  </si>
  <si>
    <t>Qt=</t>
  </si>
  <si>
    <t>Volume</t>
  </si>
  <si>
    <t>L/S= no.of changes/hr (V)/3.6</t>
  </si>
  <si>
    <t>no. of changes= a+bv+c(to-ti)</t>
  </si>
  <si>
    <t>a</t>
  </si>
  <si>
    <t>b</t>
  </si>
  <si>
    <t>c</t>
  </si>
  <si>
    <t>no. of changes/hr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</si>
  <si>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</si>
  <si>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</si>
  <si>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</si>
  <si>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</si>
  <si>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</si>
  <si>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</si>
  <si>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</si>
  <si>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</si>
  <si>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</si>
  <si>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</si>
  <si>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</si>
  <si>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</si>
  <si>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</si>
  <si>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</si>
  <si>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</si>
  <si>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</si>
  <si>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</si>
  <si>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</si>
  <si>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</si>
  <si>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</si>
  <si>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</si>
  <si>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</si>
  <si>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</si>
  <si>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</si>
  <si>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</si>
  <si>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</si>
  <si>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</si>
  <si>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</si>
  <si>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</si>
  <si>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</si>
  <si>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</si>
  <si>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</si>
  <si>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</si>
  <si>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</si>
  <si>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</si>
  <si>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</si>
  <si>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</si>
  <si>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</si>
  <si>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</si>
  <si>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</si>
  <si>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</si>
  <si>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</si>
  <si>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</si>
  <si>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</si>
  <si>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</si>
  <si>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</si>
  <si>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</si>
  <si>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</si>
  <si>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</si>
  <si>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</si>
  <si>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</si>
  <si>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</si>
  <si>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</si>
  <si>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</si>
  <si>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</si>
  <si>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</si>
  <si>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</si>
  <si>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</si>
  <si>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</si>
  <si>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</si>
  <si>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1.9 Examination/Treatment Area</t>
  </si>
  <si>
    <t>Area (m2)</t>
  </si>
  <si>
    <t xml:space="preserve">1.47 Linen Storage </t>
  </si>
  <si>
    <t xml:space="preserve">GROUND FLOOR </t>
  </si>
  <si>
    <t>THIRD FLOOR</t>
  </si>
  <si>
    <t>Qs</t>
  </si>
  <si>
    <t>Ql</t>
  </si>
  <si>
    <t>no.of changes/hr</t>
  </si>
  <si>
    <t>5-Bed Ward 2</t>
  </si>
  <si>
    <t>Waiting Area 1</t>
  </si>
  <si>
    <t>Waiting Area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</si>
  <si>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</si>
  <si>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</si>
  <si>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</si>
  <si>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</si>
  <si>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</si>
  <si>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</si>
  <si>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</si>
  <si>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</si>
  <si>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</si>
  <si>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</si>
  <si>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</si>
  <si>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Private Room 5</t>
  </si>
  <si>
    <t>3-Bed Ward 1</t>
  </si>
  <si>
    <t>3-Bed Ward 2</t>
  </si>
  <si>
    <t>Private Room 7</t>
  </si>
  <si>
    <t>Private Room 8</t>
  </si>
  <si>
    <t>Private Room 9</t>
  </si>
  <si>
    <t>Private Room 10</t>
  </si>
  <si>
    <t>Elevator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</si>
  <si>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</si>
  <si>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</si>
  <si>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</si>
  <si>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</si>
  <si>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</si>
  <si>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</si>
  <si>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</si>
  <si>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</si>
  <si>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</si>
  <si>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Chapel</t>
  </si>
  <si>
    <t>Male Toilet</t>
  </si>
  <si>
    <t>Female Toilet</t>
  </si>
  <si>
    <t>Admitting</t>
  </si>
  <si>
    <t>Billing</t>
  </si>
  <si>
    <t>Cashier</t>
  </si>
  <si>
    <t>Personel's dining</t>
  </si>
  <si>
    <t>Water Tank 1 and 2</t>
  </si>
  <si>
    <t>Private Room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</si>
</sst>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0" fillId="0" borderId="0" xfId="0" applyFill="1" applyAlignme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5D00-BFF9-4A16-94EF-59102BC963FD}">
  <dimension ref="A1:S75"/>
  <sheetViews>
    <sheetView topLeftCell="A58" zoomScaleNormal="100" workbookViewId="0">
      <selection activeCell="M63" sqref="M63"/>
    </sheetView>
  </sheetViews>
  <sheetFormatPr defaultRowHeight="15" x14ac:dyDescent="0.25"/>
  <cols>
    <col min="1" max="1" width="25.85546875" customWidth="1"/>
    <col min="2" max="2" width="12" customWidth="1"/>
    <col min="10" max="10" width="15.140625" customWidth="1"/>
    <col min="13" max="13" width="12.140625" customWidth="1"/>
    <col min="14" max="14" width="19.5703125" customWidth="1"/>
    <col min="15" max="15" width="10.28515625" customWidth="1"/>
    <col min="17" max="17" width="11.42578125" customWidth="1"/>
  </cols>
  <sheetData>
    <row r="1" spans="1:19" x14ac:dyDescent="0.25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9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/>
      <c r="M2" s="12" t="s">
        <v>66</v>
      </c>
      <c r="N2" s="12" t="s">
        <v>63</v>
      </c>
      <c r="O2" s="12" t="s">
        <v>65</v>
      </c>
    </row>
    <row r="3" spans="1:19" x14ac:dyDescent="0.25">
      <c r="A3" t="s">
        <v>41</v>
      </c>
      <c r="C3">
        <v>2.7143999999999999</v>
      </c>
      <c r="G3">
        <v>0.65</v>
      </c>
      <c r="H3">
        <v>22.5</v>
      </c>
      <c r="I3">
        <f>(R7)-R6/2</f>
        <v>30.45</v>
      </c>
      <c r="K3">
        <f>C3*D3*J3</f>
        <v>0</v>
      </c>
      <c r="M3">
        <v>4</v>
      </c>
      <c r="N3">
        <f>M3*R5</f>
        <v>4</v>
      </c>
      <c r="R3" s="2">
        <v>25</v>
      </c>
      <c r="S3">
        <v>8.1</v>
      </c>
    </row>
    <row r="4" spans="1:19" x14ac:dyDescent="0.25">
      <c r="A4" s="1" t="s">
        <v>42</v>
      </c>
      <c r="C4">
        <v>2.7143999999999999</v>
      </c>
      <c r="G4">
        <v>0.65</v>
      </c>
      <c r="H4">
        <v>22.5</v>
      </c>
      <c r="I4">
        <f>(R$7)-(R$6/2)</f>
        <v>30.45</v>
      </c>
      <c r="M4">
        <v>1.2</v>
      </c>
      <c r="N4">
        <f>M4*R$5</f>
        <v>1.2</v>
      </c>
      <c r="R4" s="2">
        <v>29</v>
      </c>
    </row>
    <row r="5" spans="1:19" x14ac:dyDescent="0.25">
      <c r="A5" s="5" t="s">
        <v>43</v>
      </c>
      <c r="C5">
        <v>2.7143999999999999</v>
      </c>
      <c r="G5">
        <v>0.65</v>
      </c>
      <c r="H5">
        <v>24</v>
      </c>
      <c r="I5">
        <f t="shared" ref="I5:I26" si="0">(R$7)-(R$6/2)</f>
        <v>30.45</v>
      </c>
      <c r="M5">
        <v>0.6</v>
      </c>
      <c r="N5">
        <f t="shared" ref="N5:N26" si="1">M5*R$5</f>
        <v>0.6</v>
      </c>
      <c r="R5">
        <v>1</v>
      </c>
    </row>
    <row r="6" spans="1:19" x14ac:dyDescent="0.25">
      <c r="A6" t="s">
        <v>44</v>
      </c>
      <c r="C6">
        <v>2.7143999999999999</v>
      </c>
      <c r="G6">
        <v>0.65</v>
      </c>
      <c r="H6">
        <v>24</v>
      </c>
      <c r="I6">
        <f t="shared" si="0"/>
        <v>30.45</v>
      </c>
      <c r="M6">
        <v>1.2</v>
      </c>
      <c r="N6">
        <f t="shared" si="1"/>
        <v>1.2</v>
      </c>
      <c r="Q6" t="s">
        <v>64</v>
      </c>
      <c r="R6">
        <v>8.1</v>
      </c>
    </row>
    <row r="7" spans="1:19" x14ac:dyDescent="0.25">
      <c r="A7" t="s">
        <v>45</v>
      </c>
      <c r="C7">
        <v>2.7143999999999999</v>
      </c>
      <c r="G7">
        <v>0.65</v>
      </c>
      <c r="H7">
        <v>24</v>
      </c>
      <c r="I7">
        <f t="shared" si="0"/>
        <v>30.45</v>
      </c>
      <c r="M7">
        <v>1.2</v>
      </c>
      <c r="N7">
        <f t="shared" si="1"/>
        <v>1.2</v>
      </c>
      <c r="Q7" t="s">
        <v>31</v>
      </c>
      <c r="R7">
        <v>34.5</v>
      </c>
    </row>
    <row r="8" spans="1:19" x14ac:dyDescent="0.25">
      <c r="A8" s="6" t="s">
        <v>46</v>
      </c>
      <c r="C8">
        <v>2.7143999999999999</v>
      </c>
      <c r="G8">
        <v>0.65</v>
      </c>
      <c r="H8">
        <v>22</v>
      </c>
      <c r="I8">
        <f t="shared" si="0"/>
        <v>30.45</v>
      </c>
      <c r="M8">
        <v>1.6</v>
      </c>
      <c r="N8">
        <f t="shared" si="1"/>
        <v>1.6</v>
      </c>
    </row>
    <row r="9" spans="1:19" x14ac:dyDescent="0.25">
      <c r="A9" t="s">
        <v>47</v>
      </c>
      <c r="C9">
        <v>2.7143999999999999</v>
      </c>
      <c r="G9">
        <v>0.65</v>
      </c>
      <c r="H9">
        <v>22.5</v>
      </c>
      <c r="I9">
        <f t="shared" si="0"/>
        <v>30.45</v>
      </c>
      <c r="M9">
        <v>4.4000000000000004</v>
      </c>
      <c r="N9">
        <f t="shared" si="1"/>
        <v>4.4000000000000004</v>
      </c>
    </row>
    <row r="10" spans="1:19" x14ac:dyDescent="0.25">
      <c r="A10" s="5" t="s">
        <v>43</v>
      </c>
      <c r="C10">
        <v>2.7143999999999999</v>
      </c>
      <c r="G10">
        <v>0.65</v>
      </c>
      <c r="H10">
        <v>24</v>
      </c>
      <c r="I10">
        <f t="shared" si="0"/>
        <v>30.45</v>
      </c>
      <c r="M10">
        <v>1.2</v>
      </c>
      <c r="N10">
        <f t="shared" si="1"/>
        <v>1.2</v>
      </c>
    </row>
    <row r="11" spans="1:19" x14ac:dyDescent="0.25">
      <c r="A11" s="6" t="s">
        <v>61</v>
      </c>
      <c r="C11">
        <v>2.7143999999999999</v>
      </c>
      <c r="G11">
        <v>0.65</v>
      </c>
      <c r="H11">
        <v>22.5</v>
      </c>
      <c r="I11">
        <f t="shared" si="0"/>
        <v>30.45</v>
      </c>
      <c r="M11">
        <v>1.6</v>
      </c>
      <c r="N11">
        <f t="shared" si="1"/>
        <v>1.6</v>
      </c>
    </row>
    <row r="12" spans="1:19" x14ac:dyDescent="0.25">
      <c r="A12" s="8" t="s">
        <v>60</v>
      </c>
      <c r="C12">
        <v>2.7143999999999999</v>
      </c>
      <c r="G12">
        <v>0.65</v>
      </c>
      <c r="H12">
        <v>22.5</v>
      </c>
      <c r="I12">
        <f t="shared" si="0"/>
        <v>30.45</v>
      </c>
      <c r="M12">
        <v>4.4000000000000004</v>
      </c>
      <c r="N12">
        <f t="shared" si="1"/>
        <v>4.4000000000000004</v>
      </c>
    </row>
    <row r="13" spans="1:19" x14ac:dyDescent="0.25">
      <c r="A13" s="7" t="s">
        <v>48</v>
      </c>
      <c r="C13">
        <v>2.7143999999999999</v>
      </c>
      <c r="G13">
        <v>0.65</v>
      </c>
      <c r="H13">
        <v>22.5</v>
      </c>
      <c r="I13">
        <f t="shared" si="0"/>
        <v>30.45</v>
      </c>
      <c r="M13">
        <v>8.15</v>
      </c>
      <c r="N13">
        <f t="shared" si="1"/>
        <v>8.15</v>
      </c>
    </row>
    <row r="14" spans="1:19" x14ac:dyDescent="0.25">
      <c r="A14" s="6" t="s">
        <v>59</v>
      </c>
      <c r="C14">
        <v>2.7143999999999999</v>
      </c>
      <c r="G14">
        <v>0.65</v>
      </c>
      <c r="H14">
        <v>22.5</v>
      </c>
      <c r="I14">
        <f t="shared" si="0"/>
        <v>30.45</v>
      </c>
      <c r="M14">
        <v>2.4</v>
      </c>
      <c r="N14">
        <f t="shared" si="1"/>
        <v>2.4</v>
      </c>
    </row>
    <row r="15" spans="1:19" x14ac:dyDescent="0.25">
      <c r="A15" s="9" t="s">
        <v>49</v>
      </c>
      <c r="C15">
        <v>2.7143999999999999</v>
      </c>
      <c r="G15">
        <v>0.65</v>
      </c>
      <c r="H15">
        <v>24</v>
      </c>
      <c r="I15">
        <f t="shared" si="0"/>
        <v>30.45</v>
      </c>
      <c r="M15">
        <v>0.6</v>
      </c>
      <c r="N15">
        <f t="shared" si="1"/>
        <v>0.6</v>
      </c>
    </row>
    <row r="16" spans="1:19" x14ac:dyDescent="0.25">
      <c r="A16" s="6" t="s">
        <v>58</v>
      </c>
      <c r="C16">
        <v>2.7143999999999999</v>
      </c>
      <c r="G16">
        <v>0.65</v>
      </c>
      <c r="H16">
        <v>24</v>
      </c>
      <c r="I16">
        <f t="shared" si="0"/>
        <v>30.45</v>
      </c>
      <c r="M16">
        <v>0.6</v>
      </c>
      <c r="N16">
        <f t="shared" si="1"/>
        <v>0.6</v>
      </c>
    </row>
    <row r="17" spans="1:14" x14ac:dyDescent="0.25">
      <c r="A17" s="6" t="s">
        <v>57</v>
      </c>
      <c r="C17">
        <v>2.7143999999999999</v>
      </c>
      <c r="G17">
        <v>0.65</v>
      </c>
      <c r="H17">
        <v>22.5</v>
      </c>
      <c r="I17">
        <f t="shared" si="0"/>
        <v>30.45</v>
      </c>
      <c r="M17">
        <v>0.6</v>
      </c>
      <c r="N17">
        <f t="shared" si="1"/>
        <v>0.6</v>
      </c>
    </row>
    <row r="18" spans="1:14" x14ac:dyDescent="0.25">
      <c r="A18" s="6" t="s">
        <v>56</v>
      </c>
      <c r="C18">
        <v>2.7143999999999999</v>
      </c>
      <c r="G18">
        <v>0.65</v>
      </c>
      <c r="H18">
        <v>22.5</v>
      </c>
      <c r="I18">
        <f t="shared" si="0"/>
        <v>30.45</v>
      </c>
      <c r="M18">
        <v>4.8</v>
      </c>
      <c r="N18">
        <f t="shared" si="1"/>
        <v>4.8</v>
      </c>
    </row>
    <row r="19" spans="1:14" x14ac:dyDescent="0.25">
      <c r="A19" s="10" t="s">
        <v>43</v>
      </c>
      <c r="C19">
        <v>2.7143999999999999</v>
      </c>
      <c r="G19">
        <v>0.65</v>
      </c>
      <c r="H19">
        <v>24</v>
      </c>
      <c r="I19">
        <f t="shared" si="0"/>
        <v>30.45</v>
      </c>
      <c r="M19">
        <v>0.6</v>
      </c>
      <c r="N19">
        <f t="shared" si="1"/>
        <v>0.6</v>
      </c>
    </row>
    <row r="20" spans="1:14" x14ac:dyDescent="0.25">
      <c r="A20" s="6" t="s">
        <v>55</v>
      </c>
      <c r="B20" s="1"/>
      <c r="C20">
        <v>2.7143999999999999</v>
      </c>
      <c r="E20" s="1"/>
      <c r="F20" s="1"/>
      <c r="G20">
        <v>0.65</v>
      </c>
      <c r="H20" s="1">
        <v>24</v>
      </c>
      <c r="I20">
        <f t="shared" si="0"/>
        <v>30.45</v>
      </c>
      <c r="J20" s="1"/>
      <c r="K20" s="1"/>
      <c r="M20">
        <v>4.2</v>
      </c>
      <c r="N20">
        <f t="shared" si="1"/>
        <v>4.2</v>
      </c>
    </row>
    <row r="21" spans="1:14" x14ac:dyDescent="0.25">
      <c r="A21" s="6" t="s">
        <v>54</v>
      </c>
      <c r="C21">
        <v>2.7143999999999999</v>
      </c>
      <c r="G21">
        <v>0.65</v>
      </c>
      <c r="H21" s="1">
        <v>22.5</v>
      </c>
      <c r="I21">
        <f t="shared" si="0"/>
        <v>30.45</v>
      </c>
      <c r="M21">
        <v>2.8</v>
      </c>
      <c r="N21">
        <f t="shared" si="1"/>
        <v>2.8</v>
      </c>
    </row>
    <row r="22" spans="1:14" x14ac:dyDescent="0.25">
      <c r="A22" s="6" t="s">
        <v>53</v>
      </c>
      <c r="C22">
        <v>2.7143999999999999</v>
      </c>
      <c r="G22">
        <v>0.65</v>
      </c>
      <c r="H22">
        <v>22.5</v>
      </c>
      <c r="I22">
        <f t="shared" si="0"/>
        <v>30.45</v>
      </c>
      <c r="M22">
        <v>2.4</v>
      </c>
      <c r="N22">
        <f t="shared" si="1"/>
        <v>2.4</v>
      </c>
    </row>
    <row r="23" spans="1:14" x14ac:dyDescent="0.25">
      <c r="A23" s="6" t="s">
        <v>52</v>
      </c>
      <c r="C23">
        <v>2.7143999999999999</v>
      </c>
      <c r="G23">
        <v>0.65</v>
      </c>
      <c r="H23">
        <v>22.5</v>
      </c>
      <c r="I23">
        <f t="shared" si="0"/>
        <v>30.45</v>
      </c>
      <c r="M23">
        <v>2.2000000000000002</v>
      </c>
      <c r="N23">
        <f t="shared" si="1"/>
        <v>2.2000000000000002</v>
      </c>
    </row>
    <row r="24" spans="1:14" x14ac:dyDescent="0.25">
      <c r="A24" s="10" t="s">
        <v>43</v>
      </c>
      <c r="C24">
        <v>2.7143999999999999</v>
      </c>
      <c r="G24">
        <v>0.65</v>
      </c>
      <c r="H24">
        <v>24</v>
      </c>
      <c r="I24">
        <f t="shared" si="0"/>
        <v>30.45</v>
      </c>
      <c r="M24">
        <v>0.6</v>
      </c>
      <c r="N24">
        <f t="shared" si="1"/>
        <v>0.6</v>
      </c>
    </row>
    <row r="25" spans="1:14" x14ac:dyDescent="0.25">
      <c r="A25" s="6" t="s">
        <v>51</v>
      </c>
      <c r="C25">
        <v>2.7143999999999999</v>
      </c>
      <c r="G25">
        <v>0.65</v>
      </c>
      <c r="H25">
        <v>24</v>
      </c>
      <c r="I25">
        <f t="shared" si="0"/>
        <v>30.45</v>
      </c>
      <c r="M25">
        <v>1.2</v>
      </c>
      <c r="N25">
        <f t="shared" si="1"/>
        <v>1.2</v>
      </c>
    </row>
    <row r="26" spans="1:14" x14ac:dyDescent="0.25">
      <c r="A26" s="11" t="s">
        <v>50</v>
      </c>
      <c r="C26">
        <v>2.7143999999999999</v>
      </c>
      <c r="G26">
        <v>0.65</v>
      </c>
      <c r="H26">
        <v>24</v>
      </c>
      <c r="I26">
        <f t="shared" si="0"/>
        <v>30.45</v>
      </c>
      <c r="M26">
        <v>14</v>
      </c>
      <c r="N26">
        <f t="shared" si="1"/>
        <v>14</v>
      </c>
    </row>
    <row r="29" spans="1:14" x14ac:dyDescent="0.25">
      <c r="A29" s="13" t="s">
        <v>62</v>
      </c>
    </row>
    <row r="30" spans="1:14" x14ac:dyDescent="0.25">
      <c r="A30" s="12" t="s">
        <v>0</v>
      </c>
      <c r="B30" s="12" t="s">
        <v>1</v>
      </c>
      <c r="C30" s="12" t="s">
        <v>2</v>
      </c>
      <c r="D30" s="12" t="s">
        <v>67</v>
      </c>
      <c r="E30" s="12" t="s">
        <v>68</v>
      </c>
      <c r="F30" s="12" t="s">
        <v>5</v>
      </c>
      <c r="G30" s="12" t="s">
        <v>6</v>
      </c>
      <c r="H30" s="12" t="s">
        <v>7</v>
      </c>
      <c r="I30" s="12" t="s">
        <v>8</v>
      </c>
      <c r="J30" s="12" t="s">
        <v>9</v>
      </c>
      <c r="K30" s="12" t="s">
        <v>69</v>
      </c>
      <c r="L30" s="12"/>
      <c r="M30" s="12" t="s">
        <v>66</v>
      </c>
      <c r="N30" s="12" t="s">
        <v>70</v>
      </c>
    </row>
    <row r="31" spans="1:14" x14ac:dyDescent="0.25">
      <c r="A31" s="17" t="s">
        <v>71</v>
      </c>
      <c r="B31" t="s">
        <v>96</v>
      </c>
      <c r="C31">
        <v>2.7143999999999999</v>
      </c>
      <c r="D31">
        <v>26</v>
      </c>
      <c r="E31">
        <v>25</v>
      </c>
      <c r="F31">
        <v>-0.55000000000000004</v>
      </c>
      <c r="G31">
        <v>0.65</v>
      </c>
      <c r="H31">
        <v>22.5</v>
      </c>
      <c r="I31">
        <f t="shared" ref="I31:I73" si="2">(R$7)-(R$6/2)</f>
        <v>30.45</v>
      </c>
      <c r="J31">
        <f>(E31+F31)*G31+(25-H31)+(I31-29)</f>
        <v>19.842499999999998</v>
      </c>
      <c r="K31">
        <f>C31*D31*J31</f>
        <v>1400.3725319999999</v>
      </c>
      <c r="M31">
        <v>0</v>
      </c>
    </row>
    <row r="32" spans="1:14" x14ac:dyDescent="0.25">
      <c r="A32" s="17"/>
      <c r="B32" t="s">
        <v>97</v>
      </c>
      <c r="C32">
        <v>2.7143999999999999</v>
      </c>
      <c r="D32">
        <v>19.38</v>
      </c>
      <c r="E32">
        <v>13</v>
      </c>
      <c r="F32">
        <v>2.2200000000000002</v>
      </c>
      <c r="G32">
        <v>0.65</v>
      </c>
      <c r="H32">
        <v>22.5</v>
      </c>
      <c r="I32">
        <f t="shared" si="2"/>
        <v>30.45</v>
      </c>
      <c r="J32">
        <f t="shared" ref="J32:J73" si="3">(E32+F32)*G32+(25-H32)+(I32-29)</f>
        <v>13.843</v>
      </c>
      <c r="K32">
        <f t="shared" ref="K32:K73" si="4">C32*D32*J32</f>
        <v>728.21201169599988</v>
      </c>
      <c r="M32">
        <v>4.62</v>
      </c>
    </row>
    <row r="33" spans="1:13" x14ac:dyDescent="0.25">
      <c r="A33" t="s">
        <v>72</v>
      </c>
      <c r="B33" t="s">
        <v>97</v>
      </c>
      <c r="C33">
        <v>2.7143999999999999</v>
      </c>
      <c r="D33">
        <v>19.38</v>
      </c>
      <c r="E33">
        <v>13</v>
      </c>
      <c r="F33">
        <v>2.2200000000000002</v>
      </c>
      <c r="G33">
        <v>0.65</v>
      </c>
      <c r="H33">
        <v>22.5</v>
      </c>
      <c r="I33">
        <f t="shared" si="2"/>
        <v>30.45</v>
      </c>
      <c r="J33">
        <f t="shared" si="3"/>
        <v>13.843</v>
      </c>
      <c r="K33">
        <f t="shared" si="4"/>
        <v>728.21201169599988</v>
      </c>
      <c r="M33">
        <v>4.62</v>
      </c>
    </row>
    <row r="34" spans="1:13" x14ac:dyDescent="0.25">
      <c r="A34" s="17" t="s">
        <v>98</v>
      </c>
      <c r="B34" t="s">
        <v>97</v>
      </c>
      <c r="C34">
        <v>2.7143999999999999</v>
      </c>
      <c r="D34">
        <v>43.2</v>
      </c>
      <c r="E34">
        <v>13</v>
      </c>
      <c r="F34">
        <v>2.2200000000000002</v>
      </c>
      <c r="G34">
        <v>0.65</v>
      </c>
      <c r="H34">
        <v>22.5</v>
      </c>
      <c r="I34">
        <f t="shared" si="2"/>
        <v>30.45</v>
      </c>
      <c r="J34">
        <f t="shared" si="3"/>
        <v>13.843</v>
      </c>
      <c r="K34">
        <f t="shared" si="4"/>
        <v>1623.2589734399999</v>
      </c>
      <c r="M34">
        <v>0</v>
      </c>
    </row>
    <row r="35" spans="1:13" x14ac:dyDescent="0.25">
      <c r="A35" s="17"/>
      <c r="B35" t="s">
        <v>99</v>
      </c>
      <c r="C35">
        <v>2.7143999999999999</v>
      </c>
      <c r="D35">
        <v>41.2</v>
      </c>
      <c r="E35">
        <v>33</v>
      </c>
      <c r="F35">
        <v>-0.55000000000000004</v>
      </c>
      <c r="G35">
        <v>0.65</v>
      </c>
      <c r="H35">
        <v>22.5</v>
      </c>
      <c r="I35">
        <f t="shared" si="2"/>
        <v>30.45</v>
      </c>
      <c r="J35">
        <f t="shared" si="3"/>
        <v>25.0425</v>
      </c>
      <c r="K35">
        <f t="shared" si="4"/>
        <v>2800.5849143999999</v>
      </c>
      <c r="M35">
        <v>4.62</v>
      </c>
    </row>
    <row r="36" spans="1:13" x14ac:dyDescent="0.25">
      <c r="A36" t="s">
        <v>73</v>
      </c>
      <c r="B36" t="s">
        <v>97</v>
      </c>
      <c r="C36">
        <v>2.7143999999999999</v>
      </c>
      <c r="D36">
        <v>19.38</v>
      </c>
      <c r="E36">
        <v>13</v>
      </c>
      <c r="F36">
        <v>2.2200000000000002</v>
      </c>
      <c r="G36">
        <v>0.65</v>
      </c>
      <c r="H36">
        <v>22.5</v>
      </c>
      <c r="I36">
        <f t="shared" si="2"/>
        <v>30.45</v>
      </c>
      <c r="J36">
        <f t="shared" si="3"/>
        <v>13.843</v>
      </c>
      <c r="K36">
        <f t="shared" si="4"/>
        <v>728.21201169599988</v>
      </c>
      <c r="M36">
        <v>4.62</v>
      </c>
    </row>
    <row r="37" spans="1:13" x14ac:dyDescent="0.25">
      <c r="A37" t="s">
        <v>74</v>
      </c>
      <c r="B37" t="s">
        <v>97</v>
      </c>
      <c r="C37">
        <v>2.7143999999999999</v>
      </c>
      <c r="D37">
        <v>19.38</v>
      </c>
      <c r="E37">
        <v>13</v>
      </c>
      <c r="F37">
        <v>2.2200000000000002</v>
      </c>
      <c r="G37">
        <v>0.65</v>
      </c>
      <c r="H37">
        <v>22.5</v>
      </c>
      <c r="I37">
        <f t="shared" si="2"/>
        <v>30.45</v>
      </c>
      <c r="J37">
        <f t="shared" si="3"/>
        <v>13.843</v>
      </c>
      <c r="K37">
        <f t="shared" si="4"/>
        <v>728.21201169599988</v>
      </c>
      <c r="M37">
        <v>0</v>
      </c>
    </row>
    <row r="38" spans="1:13" x14ac:dyDescent="0.25">
      <c r="B38" t="s">
        <v>99</v>
      </c>
      <c r="C38">
        <v>2.7143999999999999</v>
      </c>
      <c r="D38">
        <v>26</v>
      </c>
      <c r="E38">
        <v>33</v>
      </c>
      <c r="F38">
        <v>-0.55000000000000004</v>
      </c>
      <c r="G38">
        <v>0.65</v>
      </c>
      <c r="H38">
        <v>22.5</v>
      </c>
      <c r="I38">
        <f t="shared" si="2"/>
        <v>30.45</v>
      </c>
      <c r="J38">
        <f t="shared" si="3"/>
        <v>25.0425</v>
      </c>
      <c r="K38">
        <f t="shared" si="4"/>
        <v>1767.359412</v>
      </c>
      <c r="M38">
        <v>0</v>
      </c>
    </row>
    <row r="39" spans="1:13" x14ac:dyDescent="0.25">
      <c r="A39" t="s">
        <v>75</v>
      </c>
      <c r="B39" t="s">
        <v>99</v>
      </c>
      <c r="C39">
        <v>2.7143999999999999</v>
      </c>
      <c r="D39">
        <v>9.6999999999999993</v>
      </c>
      <c r="E39">
        <v>33</v>
      </c>
      <c r="F39">
        <v>-0.55000000000000004</v>
      </c>
      <c r="G39">
        <v>0.65</v>
      </c>
      <c r="H39">
        <v>22.5</v>
      </c>
      <c r="I39">
        <f t="shared" si="2"/>
        <v>30.45</v>
      </c>
      <c r="J39">
        <f t="shared" si="3"/>
        <v>25.0425</v>
      </c>
      <c r="K39">
        <f t="shared" si="4"/>
        <v>659.36101139999994</v>
      </c>
      <c r="M39">
        <v>2.7</v>
      </c>
    </row>
    <row r="40" spans="1:13" x14ac:dyDescent="0.25">
      <c r="A40" s="17" t="s">
        <v>76</v>
      </c>
      <c r="B40" t="s">
        <v>99</v>
      </c>
      <c r="C40">
        <v>2.7143999999999999</v>
      </c>
      <c r="D40">
        <v>12.28</v>
      </c>
      <c r="E40">
        <v>33</v>
      </c>
      <c r="F40">
        <v>-0.55000000000000004</v>
      </c>
      <c r="G40">
        <v>0.65</v>
      </c>
      <c r="H40">
        <v>22.5</v>
      </c>
      <c r="I40">
        <f t="shared" si="2"/>
        <v>30.45</v>
      </c>
      <c r="J40">
        <f t="shared" si="3"/>
        <v>25.0425</v>
      </c>
      <c r="K40">
        <f t="shared" si="4"/>
        <v>834.73744535999992</v>
      </c>
      <c r="M40">
        <v>1.4</v>
      </c>
    </row>
    <row r="41" spans="1:13" x14ac:dyDescent="0.25">
      <c r="A41" s="17"/>
      <c r="B41" t="s">
        <v>100</v>
      </c>
      <c r="C41">
        <v>2.7143999999999999</v>
      </c>
      <c r="D41">
        <v>10.48</v>
      </c>
      <c r="E41">
        <v>22</v>
      </c>
      <c r="F41">
        <v>-3.88</v>
      </c>
      <c r="G41">
        <v>0.65</v>
      </c>
      <c r="H41">
        <v>22.5</v>
      </c>
      <c r="I41">
        <f t="shared" si="2"/>
        <v>30.45</v>
      </c>
      <c r="J41">
        <f t="shared" si="3"/>
        <v>15.728</v>
      </c>
      <c r="K41">
        <f t="shared" si="4"/>
        <v>447.41303193600004</v>
      </c>
      <c r="M41">
        <v>0</v>
      </c>
    </row>
    <row r="42" spans="1:13" x14ac:dyDescent="0.25">
      <c r="A42" s="5" t="s">
        <v>43</v>
      </c>
      <c r="B42" t="s">
        <v>99</v>
      </c>
      <c r="C42">
        <v>2.7143999999999999</v>
      </c>
      <c r="D42">
        <v>7.48</v>
      </c>
      <c r="E42">
        <v>33</v>
      </c>
      <c r="F42">
        <v>-0.55000000000000004</v>
      </c>
      <c r="G42">
        <v>0.65</v>
      </c>
      <c r="H42">
        <v>24</v>
      </c>
      <c r="I42">
        <f t="shared" si="2"/>
        <v>30.45</v>
      </c>
      <c r="J42">
        <f t="shared" si="3"/>
        <v>23.5425</v>
      </c>
      <c r="K42">
        <f t="shared" si="4"/>
        <v>478.00013976000002</v>
      </c>
      <c r="M42" s="14">
        <v>0.72</v>
      </c>
    </row>
    <row r="43" spans="1:13" x14ac:dyDescent="0.25">
      <c r="A43" t="s">
        <v>77</v>
      </c>
      <c r="B43" t="s">
        <v>99</v>
      </c>
      <c r="C43">
        <v>2.7143999999999999</v>
      </c>
      <c r="D43">
        <v>9</v>
      </c>
      <c r="E43">
        <v>33</v>
      </c>
      <c r="F43">
        <v>-0.55000000000000004</v>
      </c>
      <c r="G43">
        <v>0.65</v>
      </c>
      <c r="H43">
        <v>22.5</v>
      </c>
      <c r="I43">
        <f t="shared" si="2"/>
        <v>30.45</v>
      </c>
      <c r="J43">
        <f t="shared" si="3"/>
        <v>25.0425</v>
      </c>
      <c r="K43">
        <f t="shared" si="4"/>
        <v>611.77825800000005</v>
      </c>
      <c r="M43">
        <v>3</v>
      </c>
    </row>
    <row r="44" spans="1:13" x14ac:dyDescent="0.25">
      <c r="A44" t="s">
        <v>77</v>
      </c>
      <c r="B44" t="s">
        <v>99</v>
      </c>
      <c r="C44">
        <v>2.7143999999999999</v>
      </c>
      <c r="D44">
        <v>9</v>
      </c>
      <c r="E44">
        <v>33</v>
      </c>
      <c r="F44">
        <v>-0.55000000000000004</v>
      </c>
      <c r="G44">
        <v>0.65</v>
      </c>
      <c r="H44">
        <v>22.5</v>
      </c>
      <c r="I44">
        <f t="shared" si="2"/>
        <v>30.45</v>
      </c>
      <c r="J44">
        <f t="shared" si="3"/>
        <v>25.0425</v>
      </c>
      <c r="K44">
        <f t="shared" si="4"/>
        <v>611.77825800000005</v>
      </c>
      <c r="M44">
        <v>3</v>
      </c>
    </row>
    <row r="45" spans="1:13" x14ac:dyDescent="0.25">
      <c r="A45" t="s">
        <v>77</v>
      </c>
      <c r="B45" t="s">
        <v>99</v>
      </c>
      <c r="C45">
        <v>2.7143999999999999</v>
      </c>
      <c r="D45">
        <v>9</v>
      </c>
      <c r="E45">
        <v>33</v>
      </c>
      <c r="F45">
        <v>-0.55000000000000004</v>
      </c>
      <c r="G45">
        <v>0.65</v>
      </c>
      <c r="H45">
        <v>22.5</v>
      </c>
      <c r="I45">
        <f t="shared" si="2"/>
        <v>30.45</v>
      </c>
      <c r="J45">
        <f t="shared" si="3"/>
        <v>25.0425</v>
      </c>
      <c r="K45">
        <f t="shared" si="4"/>
        <v>611.77825800000005</v>
      </c>
      <c r="M45">
        <v>3</v>
      </c>
    </row>
    <row r="46" spans="1:13" x14ac:dyDescent="0.25">
      <c r="A46" t="s">
        <v>77</v>
      </c>
      <c r="B46" t="s">
        <v>99</v>
      </c>
      <c r="C46">
        <v>2.7143999999999999</v>
      </c>
      <c r="D46">
        <v>9</v>
      </c>
      <c r="E46">
        <v>33</v>
      </c>
      <c r="F46">
        <v>-0.55000000000000004</v>
      </c>
      <c r="G46">
        <v>0.65</v>
      </c>
      <c r="H46">
        <v>22.5</v>
      </c>
      <c r="I46">
        <f t="shared" si="2"/>
        <v>30.45</v>
      </c>
      <c r="J46">
        <f t="shared" si="3"/>
        <v>25.0425</v>
      </c>
      <c r="K46">
        <f t="shared" si="4"/>
        <v>611.77825800000005</v>
      </c>
      <c r="M46">
        <v>3</v>
      </c>
    </row>
    <row r="47" spans="1:13" x14ac:dyDescent="0.25">
      <c r="A47" t="s">
        <v>78</v>
      </c>
      <c r="B47" t="s">
        <v>99</v>
      </c>
      <c r="C47">
        <v>2.7143999999999999</v>
      </c>
      <c r="D47">
        <v>13.05</v>
      </c>
      <c r="E47">
        <v>33</v>
      </c>
      <c r="F47">
        <v>-0.55000000000000004</v>
      </c>
      <c r="G47">
        <v>0.65</v>
      </c>
      <c r="H47">
        <v>24</v>
      </c>
      <c r="I47">
        <f t="shared" si="2"/>
        <v>30.45</v>
      </c>
      <c r="J47">
        <f t="shared" si="3"/>
        <v>23.5425</v>
      </c>
      <c r="K47">
        <f t="shared" si="4"/>
        <v>833.94409409999992</v>
      </c>
      <c r="M47">
        <v>1.95</v>
      </c>
    </row>
    <row r="48" spans="1:13" x14ac:dyDescent="0.25">
      <c r="A48" t="s">
        <v>79</v>
      </c>
      <c r="B48" t="s">
        <v>97</v>
      </c>
      <c r="C48">
        <v>2.7143999999999999</v>
      </c>
      <c r="D48">
        <v>12</v>
      </c>
      <c r="E48">
        <v>13</v>
      </c>
      <c r="F48">
        <v>2.2200000000000002</v>
      </c>
      <c r="G48">
        <v>0.65</v>
      </c>
      <c r="H48">
        <v>24</v>
      </c>
      <c r="I48">
        <f t="shared" si="2"/>
        <v>30.45</v>
      </c>
      <c r="J48">
        <f t="shared" si="3"/>
        <v>12.343</v>
      </c>
      <c r="K48">
        <f t="shared" si="4"/>
        <v>402.04607040000002</v>
      </c>
      <c r="M48" s="5">
        <v>0</v>
      </c>
    </row>
    <row r="49" spans="1:13" x14ac:dyDescent="0.25">
      <c r="B49" t="s">
        <v>99</v>
      </c>
      <c r="C49">
        <v>2.7143999999999999</v>
      </c>
      <c r="D49">
        <v>10.58</v>
      </c>
      <c r="E49">
        <v>33</v>
      </c>
      <c r="F49">
        <v>-0.55000000000000004</v>
      </c>
      <c r="G49">
        <v>0.65</v>
      </c>
      <c r="H49">
        <v>24</v>
      </c>
      <c r="I49">
        <f t="shared" si="2"/>
        <v>30.45</v>
      </c>
      <c r="J49">
        <f t="shared" si="3"/>
        <v>23.5425</v>
      </c>
      <c r="K49">
        <f t="shared" si="4"/>
        <v>676.10180195999999</v>
      </c>
      <c r="M49" s="5" t="s">
        <v>101</v>
      </c>
    </row>
    <row r="50" spans="1:13" x14ac:dyDescent="0.25">
      <c r="A50" s="17" t="s">
        <v>80</v>
      </c>
      <c r="B50" t="s">
        <v>99</v>
      </c>
      <c r="C50">
        <v>2.7143999999999999</v>
      </c>
      <c r="D50">
        <v>30.4</v>
      </c>
      <c r="E50">
        <v>33</v>
      </c>
      <c r="F50">
        <v>-0.55000000000000004</v>
      </c>
      <c r="G50">
        <v>0.65</v>
      </c>
      <c r="H50">
        <v>22.5</v>
      </c>
      <c r="I50">
        <f t="shared" si="2"/>
        <v>30.45</v>
      </c>
      <c r="J50">
        <f t="shared" si="3"/>
        <v>25.0425</v>
      </c>
      <c r="K50">
        <f t="shared" si="4"/>
        <v>2066.4510047999997</v>
      </c>
      <c r="M50">
        <v>0</v>
      </c>
    </row>
    <row r="51" spans="1:13" x14ac:dyDescent="0.25">
      <c r="A51" s="17"/>
      <c r="B51" t="s">
        <v>100</v>
      </c>
      <c r="C51">
        <v>2.7143999999999999</v>
      </c>
      <c r="D51">
        <v>21.6</v>
      </c>
      <c r="E51">
        <v>22</v>
      </c>
      <c r="F51">
        <v>-3.88</v>
      </c>
      <c r="G51">
        <v>0.65</v>
      </c>
      <c r="H51">
        <v>22.5</v>
      </c>
      <c r="I51">
        <f t="shared" si="2"/>
        <v>30.45</v>
      </c>
      <c r="J51">
        <f t="shared" si="3"/>
        <v>15.728</v>
      </c>
      <c r="K51">
        <f t="shared" si="4"/>
        <v>922.14899711999999</v>
      </c>
      <c r="M51">
        <v>2.4</v>
      </c>
    </row>
    <row r="52" spans="1:13" x14ac:dyDescent="0.25">
      <c r="A52" s="5" t="s">
        <v>43</v>
      </c>
      <c r="B52" t="s">
        <v>100</v>
      </c>
      <c r="C52">
        <v>2.7143999999999999</v>
      </c>
      <c r="D52">
        <v>4.4400000000000004</v>
      </c>
      <c r="E52">
        <v>22</v>
      </c>
      <c r="F52">
        <v>-3.88</v>
      </c>
      <c r="G52">
        <v>0.65</v>
      </c>
      <c r="H52">
        <v>24</v>
      </c>
      <c r="I52">
        <f t="shared" si="2"/>
        <v>30.45</v>
      </c>
      <c r="J52">
        <f t="shared" si="3"/>
        <v>14.228</v>
      </c>
      <c r="K52">
        <f t="shared" si="4"/>
        <v>171.47494540800002</v>
      </c>
      <c r="M52" s="14">
        <v>0.36</v>
      </c>
    </row>
    <row r="53" spans="1:13" x14ac:dyDescent="0.25">
      <c r="A53" t="s">
        <v>81</v>
      </c>
      <c r="B53" t="s">
        <v>100</v>
      </c>
      <c r="C53">
        <v>2.7143999999999999</v>
      </c>
      <c r="D53">
        <v>19.2</v>
      </c>
      <c r="E53">
        <v>22</v>
      </c>
      <c r="F53">
        <v>-3.88</v>
      </c>
      <c r="G53">
        <v>0.65</v>
      </c>
      <c r="H53">
        <v>22.5</v>
      </c>
      <c r="I53">
        <f t="shared" si="2"/>
        <v>30.45</v>
      </c>
      <c r="J53">
        <f t="shared" si="3"/>
        <v>15.728</v>
      </c>
      <c r="K53">
        <f t="shared" si="4"/>
        <v>819.68799743999989</v>
      </c>
      <c r="M53">
        <v>0</v>
      </c>
    </row>
    <row r="54" spans="1:13" x14ac:dyDescent="0.25">
      <c r="A54" t="s">
        <v>82</v>
      </c>
      <c r="B54" t="s">
        <v>100</v>
      </c>
      <c r="C54">
        <v>2.7143999999999999</v>
      </c>
      <c r="D54">
        <v>21.2</v>
      </c>
      <c r="E54">
        <v>22</v>
      </c>
      <c r="F54">
        <v>-3.88</v>
      </c>
      <c r="G54">
        <v>0.65</v>
      </c>
      <c r="H54">
        <v>22.5</v>
      </c>
      <c r="I54">
        <f t="shared" si="2"/>
        <v>30.45</v>
      </c>
      <c r="J54">
        <f t="shared" si="3"/>
        <v>15.728</v>
      </c>
      <c r="K54">
        <f t="shared" si="4"/>
        <v>905.07216383999992</v>
      </c>
      <c r="M54" s="5" t="s">
        <v>102</v>
      </c>
    </row>
    <row r="55" spans="1:13" x14ac:dyDescent="0.25">
      <c r="A55" t="s">
        <v>83</v>
      </c>
      <c r="B55" s="1" t="s">
        <v>100</v>
      </c>
      <c r="C55">
        <v>2.7143999999999999</v>
      </c>
      <c r="D55" s="1">
        <v>5.04</v>
      </c>
      <c r="E55">
        <v>22</v>
      </c>
      <c r="F55">
        <v>-3.88</v>
      </c>
      <c r="G55">
        <v>0.65</v>
      </c>
      <c r="H55">
        <v>22.5</v>
      </c>
      <c r="I55">
        <f t="shared" si="2"/>
        <v>30.45</v>
      </c>
      <c r="J55">
        <f t="shared" si="3"/>
        <v>15.728</v>
      </c>
      <c r="K55">
        <f t="shared" si="4"/>
        <v>215.16809932800001</v>
      </c>
      <c r="L55" s="1"/>
      <c r="M55" s="15">
        <v>0.36</v>
      </c>
    </row>
    <row r="56" spans="1:13" x14ac:dyDescent="0.25">
      <c r="A56" t="s">
        <v>84</v>
      </c>
      <c r="B56" s="1" t="s">
        <v>100</v>
      </c>
      <c r="C56">
        <v>2.7143999999999999</v>
      </c>
      <c r="D56" s="1">
        <v>5.04</v>
      </c>
      <c r="E56">
        <v>22</v>
      </c>
      <c r="F56">
        <v>-3.88</v>
      </c>
      <c r="G56">
        <v>0.65</v>
      </c>
      <c r="H56">
        <v>22.5</v>
      </c>
      <c r="I56">
        <f t="shared" si="2"/>
        <v>30.45</v>
      </c>
      <c r="J56">
        <f t="shared" si="3"/>
        <v>15.728</v>
      </c>
      <c r="K56">
        <f t="shared" si="4"/>
        <v>215.16809932800001</v>
      </c>
      <c r="L56" s="1"/>
      <c r="M56" s="15">
        <v>0.36</v>
      </c>
    </row>
    <row r="57" spans="1:13" x14ac:dyDescent="0.25">
      <c r="A57" t="s">
        <v>85</v>
      </c>
      <c r="B57" s="1" t="s">
        <v>100</v>
      </c>
      <c r="C57">
        <v>2.7143999999999999</v>
      </c>
      <c r="D57" s="1">
        <v>5.04</v>
      </c>
      <c r="E57">
        <v>22</v>
      </c>
      <c r="F57">
        <v>-3.88</v>
      </c>
      <c r="G57">
        <v>0.65</v>
      </c>
      <c r="H57">
        <v>22.5</v>
      </c>
      <c r="I57">
        <f t="shared" si="2"/>
        <v>30.45</v>
      </c>
      <c r="J57">
        <f t="shared" si="3"/>
        <v>15.728</v>
      </c>
      <c r="K57">
        <f t="shared" si="4"/>
        <v>215.16809932800001</v>
      </c>
      <c r="L57" s="1"/>
      <c r="M57" s="15">
        <v>0.36</v>
      </c>
    </row>
    <row r="58" spans="1:13" x14ac:dyDescent="0.25">
      <c r="A58" t="s">
        <v>86</v>
      </c>
      <c r="B58" t="s">
        <v>100</v>
      </c>
      <c r="C58">
        <v>2.7143999999999999</v>
      </c>
      <c r="D58" s="1">
        <v>9.8000000000000007</v>
      </c>
      <c r="E58">
        <v>22</v>
      </c>
      <c r="F58">
        <v>-3.88</v>
      </c>
      <c r="G58">
        <v>0.65</v>
      </c>
      <c r="H58">
        <v>24</v>
      </c>
      <c r="I58">
        <f t="shared" si="2"/>
        <v>30.45</v>
      </c>
      <c r="J58">
        <f t="shared" si="3"/>
        <v>14.228</v>
      </c>
      <c r="K58">
        <f t="shared" si="4"/>
        <v>378.48073536000004</v>
      </c>
      <c r="M58" s="1">
        <v>1.6</v>
      </c>
    </row>
    <row r="59" spans="1:13" x14ac:dyDescent="0.25">
      <c r="A59" t="s">
        <v>103</v>
      </c>
      <c r="B59" t="s">
        <v>100</v>
      </c>
      <c r="C59">
        <v>2.7143999999999999</v>
      </c>
      <c r="D59" s="1">
        <v>8.8000000000000007</v>
      </c>
      <c r="E59">
        <v>22</v>
      </c>
      <c r="F59">
        <v>-3.88</v>
      </c>
      <c r="G59">
        <v>0.65</v>
      </c>
      <c r="H59">
        <v>24</v>
      </c>
      <c r="I59">
        <f t="shared" si="2"/>
        <v>30.45</v>
      </c>
      <c r="J59">
        <f t="shared" si="3"/>
        <v>14.228</v>
      </c>
      <c r="K59">
        <f t="shared" si="4"/>
        <v>339.86025216000002</v>
      </c>
      <c r="M59" s="1">
        <v>1.6</v>
      </c>
    </row>
    <row r="60" spans="1:13" x14ac:dyDescent="0.25">
      <c r="A60" t="s">
        <v>87</v>
      </c>
      <c r="B60" t="s">
        <v>100</v>
      </c>
      <c r="C60">
        <v>2.7143999999999999</v>
      </c>
      <c r="D60" s="1">
        <v>10.4</v>
      </c>
      <c r="E60">
        <v>22</v>
      </c>
      <c r="F60">
        <v>-3.88</v>
      </c>
      <c r="G60">
        <v>0.65</v>
      </c>
      <c r="H60">
        <v>24</v>
      </c>
      <c r="I60">
        <f t="shared" si="2"/>
        <v>30.45</v>
      </c>
      <c r="J60">
        <f t="shared" si="3"/>
        <v>14.228</v>
      </c>
      <c r="K60">
        <f t="shared" si="4"/>
        <v>401.65302527999995</v>
      </c>
      <c r="M60" s="1">
        <v>1.6</v>
      </c>
    </row>
    <row r="61" spans="1:13" x14ac:dyDescent="0.25">
      <c r="A61" t="s">
        <v>88</v>
      </c>
      <c r="B61" t="s">
        <v>100</v>
      </c>
      <c r="C61">
        <v>2.7143999999999999</v>
      </c>
      <c r="D61" s="1">
        <v>10.4</v>
      </c>
      <c r="E61">
        <v>22</v>
      </c>
      <c r="F61">
        <v>-3.88</v>
      </c>
      <c r="G61">
        <v>0.65</v>
      </c>
      <c r="H61">
        <v>22.5</v>
      </c>
      <c r="I61">
        <f t="shared" si="2"/>
        <v>30.45</v>
      </c>
      <c r="J61">
        <f t="shared" si="3"/>
        <v>15.728</v>
      </c>
      <c r="K61">
        <f t="shared" si="4"/>
        <v>443.99766527999998</v>
      </c>
      <c r="M61" s="1">
        <v>1.6</v>
      </c>
    </row>
    <row r="62" spans="1:13" x14ac:dyDescent="0.25">
      <c r="A62" s="17" t="s">
        <v>89</v>
      </c>
      <c r="B62" t="s">
        <v>100</v>
      </c>
      <c r="C62">
        <v>2.7143999999999999</v>
      </c>
      <c r="D62" s="1">
        <v>6</v>
      </c>
      <c r="E62">
        <v>22</v>
      </c>
      <c r="F62">
        <v>-3.88</v>
      </c>
      <c r="G62">
        <v>0.65</v>
      </c>
      <c r="H62">
        <v>22</v>
      </c>
      <c r="I62">
        <f t="shared" si="2"/>
        <v>30.45</v>
      </c>
      <c r="J62">
        <f t="shared" si="3"/>
        <v>16.228000000000002</v>
      </c>
      <c r="K62">
        <f t="shared" si="4"/>
        <v>264.29569920000006</v>
      </c>
      <c r="M62" s="1">
        <v>0</v>
      </c>
    </row>
    <row r="63" spans="1:13" x14ac:dyDescent="0.25">
      <c r="A63" s="17"/>
      <c r="B63" t="s">
        <v>96</v>
      </c>
      <c r="C63">
        <v>2.7143999999999999</v>
      </c>
      <c r="D63" s="1">
        <v>6</v>
      </c>
      <c r="E63">
        <v>25</v>
      </c>
      <c r="F63">
        <v>-0.55000000000000004</v>
      </c>
      <c r="G63">
        <v>0.65</v>
      </c>
      <c r="H63">
        <v>22</v>
      </c>
      <c r="I63">
        <f t="shared" si="2"/>
        <v>30.45</v>
      </c>
      <c r="J63">
        <f t="shared" si="3"/>
        <v>20.342499999999998</v>
      </c>
      <c r="K63">
        <f t="shared" si="4"/>
        <v>331.30609199999998</v>
      </c>
      <c r="M63" s="1">
        <v>0</v>
      </c>
    </row>
    <row r="64" spans="1:13" x14ac:dyDescent="0.25">
      <c r="A64" s="4" t="s">
        <v>105</v>
      </c>
      <c r="B64" t="s">
        <v>96</v>
      </c>
      <c r="C64">
        <v>2.7143999999999999</v>
      </c>
      <c r="D64" s="1">
        <v>8.6</v>
      </c>
      <c r="E64">
        <v>25</v>
      </c>
      <c r="F64">
        <v>-0.55000000000000004</v>
      </c>
      <c r="G64">
        <v>0.65</v>
      </c>
      <c r="H64">
        <v>22.5</v>
      </c>
      <c r="I64">
        <f t="shared" si="2"/>
        <v>30.45</v>
      </c>
      <c r="J64">
        <f t="shared" si="3"/>
        <v>19.842499999999998</v>
      </c>
      <c r="K64">
        <f t="shared" si="4"/>
        <v>463.20014519999995</v>
      </c>
      <c r="M64" s="5" t="s">
        <v>104</v>
      </c>
    </row>
    <row r="65" spans="1:13" x14ac:dyDescent="0.25">
      <c r="A65" s="17" t="s">
        <v>90</v>
      </c>
      <c r="B65" t="s">
        <v>96</v>
      </c>
      <c r="C65">
        <v>2.7143999999999999</v>
      </c>
      <c r="D65" s="1">
        <v>24</v>
      </c>
      <c r="E65">
        <v>25</v>
      </c>
      <c r="F65">
        <v>-0.55000000000000004</v>
      </c>
      <c r="G65">
        <v>0.65</v>
      </c>
      <c r="H65">
        <v>22</v>
      </c>
      <c r="I65">
        <f t="shared" si="2"/>
        <v>30.45</v>
      </c>
      <c r="J65">
        <f t="shared" si="3"/>
        <v>20.342499999999998</v>
      </c>
      <c r="K65">
        <f t="shared" si="4"/>
        <v>1325.2243679999999</v>
      </c>
      <c r="M65" s="1">
        <v>0</v>
      </c>
    </row>
    <row r="66" spans="1:13" x14ac:dyDescent="0.25">
      <c r="A66" s="17"/>
      <c r="B66" t="s">
        <v>97</v>
      </c>
      <c r="C66">
        <v>2.7143999999999999</v>
      </c>
      <c r="D66" s="1">
        <v>9.4</v>
      </c>
      <c r="E66">
        <v>13</v>
      </c>
      <c r="F66">
        <v>2.2200000000000002</v>
      </c>
      <c r="G66">
        <v>0.65</v>
      </c>
      <c r="H66">
        <v>22.5</v>
      </c>
      <c r="I66">
        <f t="shared" si="2"/>
        <v>30.45</v>
      </c>
      <c r="J66">
        <f t="shared" si="3"/>
        <v>13.843</v>
      </c>
      <c r="K66">
        <f t="shared" si="4"/>
        <v>353.20912848</v>
      </c>
      <c r="M66" s="1">
        <v>0</v>
      </c>
    </row>
    <row r="67" spans="1:13" x14ac:dyDescent="0.25">
      <c r="A67" t="s">
        <v>91</v>
      </c>
      <c r="B67" t="s">
        <v>96</v>
      </c>
      <c r="C67">
        <v>2.7143999999999999</v>
      </c>
      <c r="D67" s="1">
        <v>12.9</v>
      </c>
      <c r="E67">
        <v>25</v>
      </c>
      <c r="F67">
        <v>-0.55000000000000004</v>
      </c>
      <c r="G67">
        <v>0.65</v>
      </c>
      <c r="H67">
        <v>22.5</v>
      </c>
      <c r="I67">
        <f t="shared" si="2"/>
        <v>30.45</v>
      </c>
      <c r="J67">
        <f t="shared" si="3"/>
        <v>19.842499999999998</v>
      </c>
      <c r="K67">
        <f t="shared" si="4"/>
        <v>694.80021779999993</v>
      </c>
      <c r="M67" s="1">
        <v>2.1</v>
      </c>
    </row>
    <row r="68" spans="1:13" x14ac:dyDescent="0.25">
      <c r="A68" t="s">
        <v>92</v>
      </c>
      <c r="B68" t="s">
        <v>96</v>
      </c>
      <c r="C68">
        <v>2.7143999999999999</v>
      </c>
      <c r="D68" s="1">
        <v>20.399999999999999</v>
      </c>
      <c r="E68">
        <v>25</v>
      </c>
      <c r="F68">
        <v>-0.55000000000000004</v>
      </c>
      <c r="G68">
        <v>0.65</v>
      </c>
      <c r="H68">
        <v>22.5</v>
      </c>
      <c r="I68">
        <f t="shared" si="2"/>
        <v>30.45</v>
      </c>
      <c r="J68">
        <f t="shared" si="3"/>
        <v>19.842499999999998</v>
      </c>
      <c r="K68">
        <f t="shared" si="4"/>
        <v>1098.7538327999998</v>
      </c>
      <c r="M68" s="5" t="s">
        <v>106</v>
      </c>
    </row>
    <row r="69" spans="1:13" x14ac:dyDescent="0.25">
      <c r="A69" t="s">
        <v>93</v>
      </c>
      <c r="B69" t="s">
        <v>96</v>
      </c>
      <c r="C69">
        <v>2.7143999999999999</v>
      </c>
      <c r="D69" s="1">
        <v>8.16</v>
      </c>
      <c r="E69">
        <v>25</v>
      </c>
      <c r="F69">
        <v>-0.55000000000000004</v>
      </c>
      <c r="G69">
        <v>0.65</v>
      </c>
      <c r="H69">
        <v>22.5</v>
      </c>
      <c r="I69">
        <f t="shared" si="2"/>
        <v>30.45</v>
      </c>
      <c r="J69">
        <f t="shared" si="3"/>
        <v>19.842499999999998</v>
      </c>
      <c r="K69">
        <f t="shared" si="4"/>
        <v>439.50153311999998</v>
      </c>
      <c r="M69" s="1">
        <v>2.72</v>
      </c>
    </row>
    <row r="70" spans="1:13" x14ac:dyDescent="0.25">
      <c r="A70" t="s">
        <v>94</v>
      </c>
      <c r="B70" t="s">
        <v>96</v>
      </c>
      <c r="C70">
        <v>2.7143999999999999</v>
      </c>
      <c r="D70" s="1">
        <v>10.199999999999999</v>
      </c>
      <c r="E70">
        <v>25</v>
      </c>
      <c r="F70">
        <v>-0.55000000000000004</v>
      </c>
      <c r="G70">
        <v>0.65</v>
      </c>
      <c r="H70">
        <v>22.5</v>
      </c>
      <c r="I70">
        <f t="shared" si="2"/>
        <v>30.45</v>
      </c>
      <c r="J70">
        <f t="shared" si="3"/>
        <v>19.842499999999998</v>
      </c>
      <c r="K70">
        <f t="shared" si="4"/>
        <v>549.37691639999991</v>
      </c>
      <c r="M70" s="14">
        <v>0.72</v>
      </c>
    </row>
    <row r="71" spans="1:13" x14ac:dyDescent="0.25">
      <c r="A71" t="s">
        <v>95</v>
      </c>
      <c r="B71" t="s">
        <v>100</v>
      </c>
      <c r="C71">
        <v>2.7143999999999999</v>
      </c>
      <c r="D71" s="1">
        <v>12.28</v>
      </c>
      <c r="E71">
        <v>22</v>
      </c>
      <c r="F71">
        <v>-0.55000000000000004</v>
      </c>
      <c r="G71">
        <v>0.65</v>
      </c>
      <c r="H71">
        <v>22.5</v>
      </c>
      <c r="I71">
        <f t="shared" si="2"/>
        <v>30.45</v>
      </c>
      <c r="J71">
        <f t="shared" si="3"/>
        <v>17.892500000000002</v>
      </c>
      <c r="K71">
        <f t="shared" si="4"/>
        <v>596.40769655999998</v>
      </c>
      <c r="M71">
        <v>1.4</v>
      </c>
    </row>
    <row r="72" spans="1:13" x14ac:dyDescent="0.25">
      <c r="B72" t="s">
        <v>96</v>
      </c>
      <c r="C72">
        <v>2.7143999999999999</v>
      </c>
      <c r="D72" s="1">
        <v>8.8800000000000008</v>
      </c>
      <c r="E72">
        <v>25</v>
      </c>
      <c r="F72">
        <v>-0.55000000000000004</v>
      </c>
      <c r="G72">
        <v>0.65</v>
      </c>
      <c r="H72">
        <v>22.5</v>
      </c>
      <c r="I72">
        <f t="shared" si="2"/>
        <v>30.45</v>
      </c>
      <c r="J72">
        <f t="shared" si="3"/>
        <v>19.842499999999998</v>
      </c>
      <c r="K72">
        <f t="shared" si="4"/>
        <v>478.28108015999999</v>
      </c>
      <c r="M72">
        <v>0</v>
      </c>
    </row>
    <row r="73" spans="1:13" x14ac:dyDescent="0.25">
      <c r="A73" s="5" t="s">
        <v>43</v>
      </c>
      <c r="B73" t="s">
        <v>96</v>
      </c>
      <c r="C73">
        <v>2.7143999999999999</v>
      </c>
      <c r="D73" s="1">
        <v>7.84</v>
      </c>
      <c r="E73">
        <v>25</v>
      </c>
      <c r="F73">
        <v>-0.55000000000000004</v>
      </c>
      <c r="G73">
        <v>0.65</v>
      </c>
      <c r="H73">
        <v>22.5</v>
      </c>
      <c r="I73">
        <f t="shared" si="2"/>
        <v>30.45</v>
      </c>
      <c r="J73">
        <f t="shared" si="3"/>
        <v>19.842499999999998</v>
      </c>
      <c r="K73">
        <f t="shared" si="4"/>
        <v>422.26617887999993</v>
      </c>
      <c r="M73" s="14">
        <v>0.36</v>
      </c>
    </row>
    <row r="75" spans="1:13" x14ac:dyDescent="0.25">
      <c r="J75" s="2" t="s">
        <v>107</v>
      </c>
      <c r="K75" s="2">
        <f>SUM(K31:K73)</f>
        <v>31394.094478812</v>
      </c>
    </row>
  </sheetData>
  <mergeCells count="7">
    <mergeCell ref="A1:K1"/>
    <mergeCell ref="A31:A32"/>
    <mergeCell ref="A34:A35"/>
    <mergeCell ref="A65:A66"/>
    <mergeCell ref="A62:A63"/>
    <mergeCell ref="A50:A51"/>
    <mergeCell ref="A40:A41"/>
  </mergeCells>
  <phoneticPr fontId="4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744-B858-49F8-871A-685DD67EF54F}">
  <dimension ref="A1:Q35"/>
  <sheetViews>
    <sheetView workbookViewId="0">
      <selection activeCell="G20" sqref="G20"/>
    </sheetView>
  </sheetViews>
  <sheetFormatPr defaultRowHeight="15" x14ac:dyDescent="0.25"/>
  <cols>
    <col min="1" max="1" width="25.7109375" customWidth="1"/>
    <col min="2" max="2" width="11.7109375" customWidth="1"/>
    <col min="16" max="16" width="18" customWidth="1"/>
  </cols>
  <sheetData>
    <row r="1" spans="1:17" x14ac:dyDescent="0.25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7" x14ac:dyDescent="0.25">
      <c r="A2" s="13" t="s">
        <v>62</v>
      </c>
    </row>
    <row r="3" spans="1:17" x14ac:dyDescent="0.25">
      <c r="A3" t="s">
        <v>0</v>
      </c>
      <c r="B3" t="s">
        <v>1</v>
      </c>
      <c r="C3" t="s">
        <v>2</v>
      </c>
      <c r="D3" t="s">
        <v>13</v>
      </c>
      <c r="E3" t="s">
        <v>7</v>
      </c>
      <c r="F3" t="s">
        <v>3</v>
      </c>
      <c r="G3" t="s">
        <v>14</v>
      </c>
      <c r="H3" t="s">
        <v>15</v>
      </c>
      <c r="I3" t="s">
        <v>16</v>
      </c>
      <c r="J3" t="s">
        <v>18</v>
      </c>
      <c r="K3" t="s">
        <v>17</v>
      </c>
    </row>
    <row r="4" spans="1:17" x14ac:dyDescent="0.25">
      <c r="A4" t="s">
        <v>110</v>
      </c>
      <c r="B4" t="s">
        <v>97</v>
      </c>
      <c r="C4">
        <v>2.8721999999999999</v>
      </c>
      <c r="D4">
        <v>34.5</v>
      </c>
      <c r="E4">
        <v>22.5</v>
      </c>
      <c r="F4">
        <v>4.62</v>
      </c>
      <c r="G4">
        <f>_xlfn.IFS(B4="N",120,B4="E",685,B4="S",230,B4="W",685)</f>
        <v>120</v>
      </c>
      <c r="H4">
        <f>_xlfn.IFS(B4="N",0.91,B4="E",0.8,B4="S",0.83,B4="W",0.82)</f>
        <v>0.91</v>
      </c>
      <c r="I4">
        <v>0.55000000000000004</v>
      </c>
      <c r="J4">
        <f>I4*H4*G4*F4</f>
        <v>277.47720000000004</v>
      </c>
      <c r="K4">
        <f>(C4*F4)*(D4-E4)</f>
        <v>159.23476799999997</v>
      </c>
      <c r="P4" t="s">
        <v>108</v>
      </c>
      <c r="Q4">
        <v>2.8210999999999999</v>
      </c>
    </row>
    <row r="5" spans="1:17" x14ac:dyDescent="0.25">
      <c r="A5" t="s">
        <v>111</v>
      </c>
      <c r="B5" t="s">
        <v>97</v>
      </c>
      <c r="C5">
        <v>2.8721999999999999</v>
      </c>
      <c r="D5">
        <v>34.5</v>
      </c>
      <c r="E5">
        <v>22.5</v>
      </c>
      <c r="F5">
        <v>4.62</v>
      </c>
      <c r="G5">
        <f>_xlfn.IFS(B5="N",120,B5="E",685,B5="S",230,B5="W",685)</f>
        <v>120</v>
      </c>
      <c r="H5">
        <f t="shared" ref="H5:H32" si="0">_xlfn.IFS(B5="N",0.91,B5="E",0.8,B5="S",0.83,B5="W",0.82)</f>
        <v>0.91</v>
      </c>
      <c r="I5">
        <v>0.55000000000000004</v>
      </c>
      <c r="J5">
        <f t="shared" ref="J5:J32" si="1">I5*H5*G5*F5</f>
        <v>277.47720000000004</v>
      </c>
      <c r="K5">
        <f t="shared" ref="K5:K32" si="2">(C5*F5)*(D5-E5)</f>
        <v>159.23476799999997</v>
      </c>
      <c r="P5" t="s">
        <v>109</v>
      </c>
      <c r="Q5">
        <v>2.8721999999999999</v>
      </c>
    </row>
    <row r="6" spans="1:17" x14ac:dyDescent="0.25">
      <c r="A6" t="s">
        <v>118</v>
      </c>
      <c r="B6" t="s">
        <v>97</v>
      </c>
      <c r="C6">
        <v>2.8721999999999999</v>
      </c>
      <c r="D6">
        <v>34.5</v>
      </c>
      <c r="E6">
        <v>22.5</v>
      </c>
      <c r="F6">
        <v>4.62</v>
      </c>
      <c r="G6">
        <f t="shared" ref="G6:G32" si="3">_xlfn.IFS(B6="N",120,B6="E",685,B6="S",230,B6="W",685)</f>
        <v>120</v>
      </c>
      <c r="H6">
        <f t="shared" si="0"/>
        <v>0.91</v>
      </c>
      <c r="I6">
        <v>0.55000000000000004</v>
      </c>
      <c r="J6">
        <f t="shared" si="1"/>
        <v>277.47720000000004</v>
      </c>
      <c r="K6">
        <f t="shared" si="2"/>
        <v>159.23476799999997</v>
      </c>
    </row>
    <row r="7" spans="1:17" x14ac:dyDescent="0.25">
      <c r="A7" t="s">
        <v>117</v>
      </c>
      <c r="B7" t="s">
        <v>97</v>
      </c>
      <c r="C7">
        <v>2.8721999999999999</v>
      </c>
      <c r="D7">
        <v>34.5</v>
      </c>
      <c r="E7">
        <v>22.5</v>
      </c>
      <c r="F7">
        <v>4.62</v>
      </c>
      <c r="G7">
        <f t="shared" si="3"/>
        <v>120</v>
      </c>
      <c r="H7">
        <f t="shared" si="0"/>
        <v>0.91</v>
      </c>
      <c r="I7">
        <v>0.55000000000000004</v>
      </c>
      <c r="J7">
        <f t="shared" si="1"/>
        <v>277.47720000000004</v>
      </c>
      <c r="K7">
        <f t="shared" si="2"/>
        <v>159.23476799999997</v>
      </c>
    </row>
    <row r="8" spans="1:17" x14ac:dyDescent="0.25">
      <c r="A8" t="s">
        <v>112</v>
      </c>
      <c r="B8" t="s">
        <v>99</v>
      </c>
      <c r="C8">
        <v>2.8210999999999999</v>
      </c>
      <c r="D8">
        <v>34.5</v>
      </c>
      <c r="E8">
        <v>22.5</v>
      </c>
      <c r="F8">
        <v>2.7</v>
      </c>
      <c r="G8">
        <f t="shared" si="3"/>
        <v>685</v>
      </c>
      <c r="H8">
        <f t="shared" si="0"/>
        <v>0.82</v>
      </c>
      <c r="I8">
        <v>0.55000000000000004</v>
      </c>
      <c r="J8">
        <f t="shared" si="1"/>
        <v>834.12450000000001</v>
      </c>
      <c r="K8">
        <f t="shared" si="2"/>
        <v>91.403639999999996</v>
      </c>
    </row>
    <row r="9" spans="1:17" x14ac:dyDescent="0.25">
      <c r="A9" t="s">
        <v>95</v>
      </c>
      <c r="B9" t="s">
        <v>99</v>
      </c>
      <c r="C9">
        <v>2.8721999999999999</v>
      </c>
      <c r="D9">
        <v>34.5</v>
      </c>
      <c r="E9">
        <v>22.5</v>
      </c>
      <c r="F9">
        <v>1.4</v>
      </c>
      <c r="G9">
        <f t="shared" si="3"/>
        <v>685</v>
      </c>
      <c r="H9">
        <f t="shared" si="0"/>
        <v>0.82</v>
      </c>
      <c r="I9">
        <v>0.55000000000000004</v>
      </c>
      <c r="J9">
        <f t="shared" si="1"/>
        <v>432.50899999999996</v>
      </c>
      <c r="K9">
        <f t="shared" si="2"/>
        <v>48.252959999999995</v>
      </c>
    </row>
    <row r="10" spans="1:17" x14ac:dyDescent="0.25">
      <c r="A10" s="5" t="s">
        <v>43</v>
      </c>
      <c r="B10" t="s">
        <v>99</v>
      </c>
      <c r="C10">
        <v>2.8721999999999999</v>
      </c>
      <c r="D10">
        <v>34.5</v>
      </c>
      <c r="E10">
        <v>24</v>
      </c>
      <c r="F10">
        <v>0.36</v>
      </c>
      <c r="G10">
        <f t="shared" si="3"/>
        <v>685</v>
      </c>
      <c r="H10">
        <f t="shared" si="0"/>
        <v>0.82</v>
      </c>
      <c r="I10">
        <v>0.55000000000000004</v>
      </c>
      <c r="J10">
        <f t="shared" si="1"/>
        <v>111.2166</v>
      </c>
      <c r="K10">
        <f t="shared" si="2"/>
        <v>10.856916</v>
      </c>
    </row>
    <row r="11" spans="1:17" x14ac:dyDescent="0.25">
      <c r="A11" t="s">
        <v>77</v>
      </c>
      <c r="B11" t="s">
        <v>99</v>
      </c>
      <c r="C11">
        <v>2.8721999999999999</v>
      </c>
      <c r="D11">
        <v>34.5</v>
      </c>
      <c r="E11">
        <v>22.5</v>
      </c>
      <c r="F11">
        <v>3</v>
      </c>
      <c r="G11">
        <f t="shared" si="3"/>
        <v>685</v>
      </c>
      <c r="H11">
        <f t="shared" si="0"/>
        <v>0.82</v>
      </c>
      <c r="I11">
        <v>0.55000000000000004</v>
      </c>
      <c r="J11">
        <f t="shared" si="1"/>
        <v>926.80500000000006</v>
      </c>
      <c r="K11">
        <f t="shared" si="2"/>
        <v>103.39920000000001</v>
      </c>
    </row>
    <row r="12" spans="1:17" x14ac:dyDescent="0.25">
      <c r="A12" t="s">
        <v>77</v>
      </c>
      <c r="B12" t="s">
        <v>99</v>
      </c>
      <c r="C12">
        <v>2.8721999999999999</v>
      </c>
      <c r="D12">
        <v>34.5</v>
      </c>
      <c r="E12">
        <v>22.5</v>
      </c>
      <c r="F12">
        <v>3</v>
      </c>
      <c r="G12">
        <f t="shared" si="3"/>
        <v>685</v>
      </c>
      <c r="H12">
        <f t="shared" si="0"/>
        <v>0.82</v>
      </c>
      <c r="I12">
        <v>0.55000000000000004</v>
      </c>
      <c r="J12">
        <f t="shared" si="1"/>
        <v>926.80500000000006</v>
      </c>
      <c r="K12">
        <f t="shared" si="2"/>
        <v>103.39920000000001</v>
      </c>
    </row>
    <row r="13" spans="1:17" x14ac:dyDescent="0.25">
      <c r="A13" t="s">
        <v>77</v>
      </c>
      <c r="B13" t="s">
        <v>99</v>
      </c>
      <c r="C13">
        <v>2.8721999999999999</v>
      </c>
      <c r="D13">
        <v>34.5</v>
      </c>
      <c r="E13">
        <v>22.5</v>
      </c>
      <c r="F13">
        <v>3</v>
      </c>
      <c r="G13">
        <f t="shared" si="3"/>
        <v>685</v>
      </c>
      <c r="H13">
        <f t="shared" si="0"/>
        <v>0.82</v>
      </c>
      <c r="I13">
        <v>0.55000000000000004</v>
      </c>
      <c r="J13">
        <f t="shared" si="1"/>
        <v>926.80500000000006</v>
      </c>
      <c r="K13">
        <f t="shared" si="2"/>
        <v>103.39920000000001</v>
      </c>
    </row>
    <row r="14" spans="1:17" x14ac:dyDescent="0.25">
      <c r="A14" t="s">
        <v>77</v>
      </c>
      <c r="B14" t="s">
        <v>99</v>
      </c>
      <c r="C14">
        <v>2.8721999999999999</v>
      </c>
      <c r="D14">
        <v>34.5</v>
      </c>
      <c r="E14">
        <v>22.5</v>
      </c>
      <c r="F14">
        <v>3</v>
      </c>
      <c r="G14">
        <f t="shared" si="3"/>
        <v>685</v>
      </c>
      <c r="H14">
        <f t="shared" si="0"/>
        <v>0.82</v>
      </c>
      <c r="I14">
        <v>0.55000000000000004</v>
      </c>
      <c r="J14">
        <f t="shared" si="1"/>
        <v>926.80500000000006</v>
      </c>
      <c r="K14">
        <f t="shared" si="2"/>
        <v>103.39920000000001</v>
      </c>
    </row>
    <row r="15" spans="1:17" x14ac:dyDescent="0.25">
      <c r="A15" t="s">
        <v>78</v>
      </c>
      <c r="B15" t="s">
        <v>99</v>
      </c>
      <c r="C15">
        <v>2.8721999999999999</v>
      </c>
      <c r="D15">
        <v>34.5</v>
      </c>
      <c r="E15">
        <v>22.5</v>
      </c>
      <c r="F15">
        <v>1.95</v>
      </c>
      <c r="G15">
        <f t="shared" si="3"/>
        <v>685</v>
      </c>
      <c r="H15">
        <f t="shared" si="0"/>
        <v>0.82</v>
      </c>
      <c r="I15">
        <v>0.55000000000000004</v>
      </c>
      <c r="J15">
        <f t="shared" si="1"/>
        <v>602.42324999999994</v>
      </c>
      <c r="K15">
        <f t="shared" si="2"/>
        <v>67.209479999999999</v>
      </c>
    </row>
    <row r="16" spans="1:17" x14ac:dyDescent="0.25">
      <c r="A16" t="s">
        <v>79</v>
      </c>
      <c r="B16" t="s">
        <v>99</v>
      </c>
      <c r="C16">
        <v>2.8721999999999999</v>
      </c>
      <c r="D16">
        <v>34.5</v>
      </c>
      <c r="E16">
        <v>24</v>
      </c>
      <c r="F16">
        <v>5.0199999999999996</v>
      </c>
      <c r="G16">
        <f t="shared" si="3"/>
        <v>685</v>
      </c>
      <c r="H16">
        <f t="shared" si="0"/>
        <v>0.82</v>
      </c>
      <c r="I16">
        <v>0.55000000000000004</v>
      </c>
      <c r="J16">
        <f t="shared" si="1"/>
        <v>1550.8536999999999</v>
      </c>
      <c r="K16">
        <f t="shared" si="2"/>
        <v>151.39366199999998</v>
      </c>
    </row>
    <row r="17" spans="1:11" x14ac:dyDescent="0.25">
      <c r="A17" t="s">
        <v>80</v>
      </c>
      <c r="B17" t="s">
        <v>100</v>
      </c>
      <c r="C17">
        <v>2.8721999999999999</v>
      </c>
      <c r="D17">
        <v>34.5</v>
      </c>
      <c r="E17">
        <v>22.5</v>
      </c>
      <c r="F17">
        <v>2.4</v>
      </c>
      <c r="G17">
        <f t="shared" si="3"/>
        <v>230</v>
      </c>
      <c r="H17">
        <f t="shared" si="0"/>
        <v>0.83</v>
      </c>
      <c r="I17">
        <v>0.55000000000000004</v>
      </c>
      <c r="J17">
        <f t="shared" si="1"/>
        <v>251.988</v>
      </c>
      <c r="K17">
        <f t="shared" si="2"/>
        <v>82.719359999999995</v>
      </c>
    </row>
    <row r="18" spans="1:11" x14ac:dyDescent="0.25">
      <c r="A18" s="5" t="s">
        <v>43</v>
      </c>
      <c r="B18" t="s">
        <v>100</v>
      </c>
      <c r="C18">
        <v>2.8721999999999999</v>
      </c>
      <c r="D18">
        <v>34.5</v>
      </c>
      <c r="E18">
        <v>24</v>
      </c>
      <c r="F18">
        <v>0.36</v>
      </c>
      <c r="G18">
        <f t="shared" si="3"/>
        <v>230</v>
      </c>
      <c r="H18">
        <f t="shared" si="0"/>
        <v>0.83</v>
      </c>
      <c r="I18">
        <v>0.55000000000000004</v>
      </c>
      <c r="J18">
        <f t="shared" si="1"/>
        <v>37.798200000000001</v>
      </c>
      <c r="K18">
        <f t="shared" si="2"/>
        <v>10.856916</v>
      </c>
    </row>
    <row r="19" spans="1:11" x14ac:dyDescent="0.25">
      <c r="A19" t="s">
        <v>82</v>
      </c>
      <c r="B19" t="s">
        <v>100</v>
      </c>
      <c r="C19">
        <v>2.8721999999999999</v>
      </c>
      <c r="D19">
        <v>34.5</v>
      </c>
      <c r="E19">
        <v>22.5</v>
      </c>
      <c r="F19">
        <v>2.8</v>
      </c>
      <c r="G19">
        <f t="shared" si="3"/>
        <v>230</v>
      </c>
      <c r="H19">
        <f t="shared" si="0"/>
        <v>0.83</v>
      </c>
      <c r="I19">
        <v>0.55000000000000004</v>
      </c>
      <c r="J19">
        <f t="shared" si="1"/>
        <v>293.98599999999999</v>
      </c>
      <c r="K19">
        <f t="shared" si="2"/>
        <v>96.505919999999989</v>
      </c>
    </row>
    <row r="20" spans="1:11" x14ac:dyDescent="0.25">
      <c r="A20" t="s">
        <v>114</v>
      </c>
      <c r="B20" t="s">
        <v>100</v>
      </c>
      <c r="C20">
        <v>2.8721999999999999</v>
      </c>
      <c r="D20">
        <v>34.5</v>
      </c>
      <c r="E20">
        <v>22.5</v>
      </c>
      <c r="F20">
        <v>0.36</v>
      </c>
      <c r="G20">
        <f t="shared" si="3"/>
        <v>230</v>
      </c>
      <c r="H20">
        <f t="shared" si="0"/>
        <v>0.83</v>
      </c>
      <c r="I20">
        <v>0.55000000000000004</v>
      </c>
      <c r="J20">
        <f t="shared" si="1"/>
        <v>37.798200000000001</v>
      </c>
      <c r="K20">
        <f t="shared" si="2"/>
        <v>12.407904</v>
      </c>
    </row>
    <row r="21" spans="1:11" x14ac:dyDescent="0.25">
      <c r="A21" t="s">
        <v>115</v>
      </c>
      <c r="B21" t="s">
        <v>100</v>
      </c>
      <c r="C21">
        <v>2.8721999999999999</v>
      </c>
      <c r="D21">
        <v>34.5</v>
      </c>
      <c r="E21">
        <v>22.5</v>
      </c>
      <c r="F21">
        <v>0.36</v>
      </c>
      <c r="G21">
        <f t="shared" si="3"/>
        <v>230</v>
      </c>
      <c r="H21">
        <f t="shared" si="0"/>
        <v>0.83</v>
      </c>
      <c r="I21">
        <v>0.55000000000000004</v>
      </c>
      <c r="J21">
        <f t="shared" si="1"/>
        <v>37.798200000000001</v>
      </c>
      <c r="K21">
        <f t="shared" si="2"/>
        <v>12.407904</v>
      </c>
    </row>
    <row r="22" spans="1:11" x14ac:dyDescent="0.25">
      <c r="A22" t="s">
        <v>116</v>
      </c>
      <c r="B22" t="s">
        <v>100</v>
      </c>
      <c r="C22">
        <v>2.8721999999999999</v>
      </c>
      <c r="D22">
        <v>34.5</v>
      </c>
      <c r="E22">
        <v>22.5</v>
      </c>
      <c r="F22">
        <v>0.36</v>
      </c>
      <c r="G22">
        <f t="shared" si="3"/>
        <v>230</v>
      </c>
      <c r="H22">
        <f t="shared" si="0"/>
        <v>0.83</v>
      </c>
      <c r="I22">
        <v>0.55000000000000004</v>
      </c>
      <c r="J22">
        <f t="shared" si="1"/>
        <v>37.798200000000001</v>
      </c>
      <c r="K22">
        <f t="shared" si="2"/>
        <v>12.407904</v>
      </c>
    </row>
    <row r="23" spans="1:11" x14ac:dyDescent="0.25">
      <c r="A23" t="s">
        <v>113</v>
      </c>
      <c r="B23" t="s">
        <v>100</v>
      </c>
      <c r="C23">
        <v>2.8721999999999999</v>
      </c>
      <c r="D23">
        <v>34.5</v>
      </c>
      <c r="E23">
        <v>24</v>
      </c>
      <c r="F23">
        <v>1.6</v>
      </c>
      <c r="G23">
        <f t="shared" si="3"/>
        <v>230</v>
      </c>
      <c r="H23">
        <f t="shared" si="0"/>
        <v>0.83</v>
      </c>
      <c r="I23">
        <v>0.55000000000000004</v>
      </c>
      <c r="J23">
        <f t="shared" si="1"/>
        <v>167.99200000000002</v>
      </c>
      <c r="K23">
        <f t="shared" si="2"/>
        <v>48.252959999999995</v>
      </c>
    </row>
    <row r="24" spans="1:11" x14ac:dyDescent="0.25">
      <c r="A24" t="s">
        <v>103</v>
      </c>
      <c r="B24" t="s">
        <v>100</v>
      </c>
      <c r="C24">
        <v>2.8721999999999999</v>
      </c>
      <c r="D24">
        <v>34.5</v>
      </c>
      <c r="E24">
        <v>24</v>
      </c>
      <c r="F24">
        <v>1.6</v>
      </c>
      <c r="G24">
        <f t="shared" si="3"/>
        <v>230</v>
      </c>
      <c r="H24">
        <f t="shared" si="0"/>
        <v>0.83</v>
      </c>
      <c r="I24">
        <v>0.55000000000000004</v>
      </c>
      <c r="J24">
        <f t="shared" si="1"/>
        <v>167.99200000000002</v>
      </c>
      <c r="K24">
        <f t="shared" si="2"/>
        <v>48.252959999999995</v>
      </c>
    </row>
    <row r="25" spans="1:11" x14ac:dyDescent="0.25">
      <c r="A25" t="s">
        <v>87</v>
      </c>
      <c r="B25" t="s">
        <v>100</v>
      </c>
      <c r="C25">
        <v>2.8721999999999999</v>
      </c>
      <c r="D25">
        <v>34.5</v>
      </c>
      <c r="E25">
        <v>24</v>
      </c>
      <c r="F25">
        <v>1.6</v>
      </c>
      <c r="G25">
        <f t="shared" si="3"/>
        <v>230</v>
      </c>
      <c r="H25">
        <f t="shared" si="0"/>
        <v>0.83</v>
      </c>
      <c r="I25">
        <v>0.55000000000000004</v>
      </c>
      <c r="J25">
        <f t="shared" si="1"/>
        <v>167.99200000000002</v>
      </c>
      <c r="K25">
        <f t="shared" si="2"/>
        <v>48.252959999999995</v>
      </c>
    </row>
    <row r="26" spans="1:11" x14ac:dyDescent="0.25">
      <c r="A26" t="s">
        <v>88</v>
      </c>
      <c r="B26" t="s">
        <v>100</v>
      </c>
      <c r="C26">
        <v>2.8721999999999999</v>
      </c>
      <c r="D26">
        <v>34.5</v>
      </c>
      <c r="E26">
        <v>22.5</v>
      </c>
      <c r="F26">
        <v>1.6</v>
      </c>
      <c r="G26">
        <f t="shared" si="3"/>
        <v>230</v>
      </c>
      <c r="H26">
        <f t="shared" si="0"/>
        <v>0.83</v>
      </c>
      <c r="I26">
        <v>0.55000000000000004</v>
      </c>
      <c r="J26">
        <f t="shared" si="1"/>
        <v>167.99200000000002</v>
      </c>
      <c r="K26">
        <f t="shared" si="2"/>
        <v>55.146239999999992</v>
      </c>
    </row>
    <row r="27" spans="1:11" x14ac:dyDescent="0.25">
      <c r="A27" t="s">
        <v>91</v>
      </c>
      <c r="B27" t="s">
        <v>96</v>
      </c>
      <c r="C27">
        <v>2.8721999999999999</v>
      </c>
      <c r="D27">
        <v>34.5</v>
      </c>
      <c r="E27">
        <v>22.5</v>
      </c>
      <c r="F27">
        <v>2.1</v>
      </c>
      <c r="G27">
        <f t="shared" si="3"/>
        <v>685</v>
      </c>
      <c r="H27">
        <f t="shared" si="0"/>
        <v>0.8</v>
      </c>
      <c r="I27">
        <v>0.55000000000000004</v>
      </c>
      <c r="J27">
        <f t="shared" si="1"/>
        <v>632.94000000000005</v>
      </c>
      <c r="K27">
        <f t="shared" si="2"/>
        <v>72.379440000000002</v>
      </c>
    </row>
    <row r="28" spans="1:11" x14ac:dyDescent="0.25">
      <c r="A28" t="s">
        <v>92</v>
      </c>
      <c r="B28" t="s">
        <v>96</v>
      </c>
      <c r="C28">
        <v>2.8721999999999999</v>
      </c>
      <c r="D28">
        <v>34.5</v>
      </c>
      <c r="E28">
        <v>22.5</v>
      </c>
      <c r="F28">
        <v>3.6</v>
      </c>
      <c r="G28">
        <f t="shared" si="3"/>
        <v>685</v>
      </c>
      <c r="H28">
        <f t="shared" si="0"/>
        <v>0.8</v>
      </c>
      <c r="I28">
        <v>0.55000000000000004</v>
      </c>
      <c r="J28">
        <f t="shared" si="1"/>
        <v>1085.0400000000002</v>
      </c>
      <c r="K28">
        <f t="shared" si="2"/>
        <v>124.07903999999999</v>
      </c>
    </row>
    <row r="29" spans="1:11" x14ac:dyDescent="0.25">
      <c r="A29" t="s">
        <v>93</v>
      </c>
      <c r="B29" t="s">
        <v>96</v>
      </c>
      <c r="C29">
        <v>2.8721999999999999</v>
      </c>
      <c r="D29">
        <v>34.5</v>
      </c>
      <c r="E29">
        <v>22.5</v>
      </c>
      <c r="F29">
        <v>2.72</v>
      </c>
      <c r="G29">
        <f t="shared" si="3"/>
        <v>685</v>
      </c>
      <c r="H29">
        <f t="shared" si="0"/>
        <v>0.8</v>
      </c>
      <c r="I29">
        <v>0.55000000000000004</v>
      </c>
      <c r="J29">
        <f t="shared" si="1"/>
        <v>819.80800000000011</v>
      </c>
      <c r="K29">
        <f t="shared" si="2"/>
        <v>93.74860799999999</v>
      </c>
    </row>
    <row r="30" spans="1:11" x14ac:dyDescent="0.25">
      <c r="A30" t="s">
        <v>94</v>
      </c>
      <c r="B30" t="s">
        <v>100</v>
      </c>
      <c r="C30">
        <v>2.8721999999999999</v>
      </c>
      <c r="D30">
        <v>34.5</v>
      </c>
      <c r="E30">
        <v>22.5</v>
      </c>
      <c r="F30">
        <v>1.2</v>
      </c>
      <c r="G30">
        <f t="shared" si="3"/>
        <v>230</v>
      </c>
      <c r="H30">
        <f t="shared" si="0"/>
        <v>0.83</v>
      </c>
      <c r="I30">
        <v>0.55000000000000004</v>
      </c>
      <c r="J30">
        <f t="shared" si="1"/>
        <v>125.994</v>
      </c>
      <c r="K30">
        <f t="shared" si="2"/>
        <v>41.359679999999997</v>
      </c>
    </row>
    <row r="31" spans="1:11" x14ac:dyDescent="0.25">
      <c r="A31" t="s">
        <v>95</v>
      </c>
      <c r="B31" t="s">
        <v>96</v>
      </c>
      <c r="C31">
        <v>2.8721999999999999</v>
      </c>
      <c r="D31">
        <v>34.5</v>
      </c>
      <c r="E31">
        <v>22.5</v>
      </c>
      <c r="F31">
        <v>1.4</v>
      </c>
      <c r="G31">
        <f t="shared" si="3"/>
        <v>685</v>
      </c>
      <c r="H31">
        <f t="shared" si="0"/>
        <v>0.8</v>
      </c>
      <c r="I31">
        <v>0.55000000000000004</v>
      </c>
      <c r="J31">
        <f t="shared" si="1"/>
        <v>421.96000000000004</v>
      </c>
      <c r="K31">
        <f t="shared" si="2"/>
        <v>48.252959999999995</v>
      </c>
    </row>
    <row r="32" spans="1:11" x14ac:dyDescent="0.25">
      <c r="A32" s="5" t="s">
        <v>43</v>
      </c>
      <c r="B32" t="s">
        <v>96</v>
      </c>
      <c r="C32">
        <v>2.8721999999999999</v>
      </c>
      <c r="D32">
        <v>34.5</v>
      </c>
      <c r="E32">
        <v>24</v>
      </c>
      <c r="F32">
        <v>0.36</v>
      </c>
      <c r="G32">
        <f t="shared" si="3"/>
        <v>685</v>
      </c>
      <c r="H32">
        <f t="shared" si="0"/>
        <v>0.8</v>
      </c>
      <c r="I32">
        <v>0.55000000000000004</v>
      </c>
      <c r="J32">
        <f t="shared" si="1"/>
        <v>108.504</v>
      </c>
      <c r="K32">
        <f t="shared" si="2"/>
        <v>10.856916</v>
      </c>
    </row>
    <row r="34" spans="10:11" x14ac:dyDescent="0.25">
      <c r="J34" s="2">
        <f>SUM(J4:J32)</f>
        <v>12911.636650000004</v>
      </c>
      <c r="K34" s="2">
        <f>SUM(K4:K32)</f>
        <v>2237.5402020000001</v>
      </c>
    </row>
    <row r="35" spans="10:11" x14ac:dyDescent="0.25">
      <c r="J35" s="2" t="s">
        <v>119</v>
      </c>
      <c r="K35" s="2">
        <f>J34+K34</f>
        <v>15149.176852000004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4646-FE91-481F-81D8-2C8592C5DED1}">
  <dimension ref="A1:T152"/>
  <sheetViews>
    <sheetView tabSelected="1" topLeftCell="A99" zoomScaleNormal="100" workbookViewId="0">
      <selection activeCell="I150" sqref="I150"/>
    </sheetView>
  </sheetViews>
  <sheetFormatPr defaultRowHeight="15" x14ac:dyDescent="0.25"/>
  <cols>
    <col min="1" max="1" width="35.5703125" customWidth="1"/>
    <col min="7" max="7" width="11.28515625" customWidth="1"/>
    <col min="11" max="11" width="16.42578125" customWidth="1"/>
    <col min="15" max="15" width="14" customWidth="1"/>
    <col min="16" max="16" width="12" customWidth="1"/>
    <col min="17" max="17" width="11.28515625" customWidth="1"/>
    <col min="18" max="18" width="13.7109375" customWidth="1"/>
  </cols>
  <sheetData>
    <row r="1" spans="1:20" x14ac:dyDescent="0.25">
      <c r="A1" s="18" t="s">
        <v>19</v>
      </c>
      <c r="B1" s="18"/>
      <c r="C1" s="18"/>
      <c r="D1" s="18"/>
      <c r="E1" s="18"/>
      <c r="F1" s="18"/>
      <c r="G1" s="18"/>
      <c r="H1" s="18"/>
      <c r="I1" s="18"/>
    </row>
    <row r="2" spans="1:20" x14ac:dyDescent="0.25">
      <c r="A2" s="26" t="s">
        <v>190</v>
      </c>
      <c r="B2" s="26"/>
      <c r="C2" s="26"/>
      <c r="D2" s="26"/>
      <c r="E2" s="26"/>
      <c r="F2" s="26"/>
      <c r="G2" s="26"/>
      <c r="H2" s="26"/>
      <c r="I2" s="26"/>
      <c r="O2" s="2"/>
    </row>
    <row r="3" spans="1:20" x14ac:dyDescent="0.25">
      <c r="A3" s="2" t="s">
        <v>20</v>
      </c>
      <c r="B3" s="2" t="s">
        <v>120</v>
      </c>
      <c r="C3" s="2" t="s">
        <v>21</v>
      </c>
      <c r="D3" s="2" t="s">
        <v>13</v>
      </c>
      <c r="E3" s="2" t="s">
        <v>7</v>
      </c>
      <c r="F3" s="2" t="s">
        <v>22</v>
      </c>
      <c r="G3" s="2" t="s">
        <v>23</v>
      </c>
      <c r="H3" s="2" t="s">
        <v>24</v>
      </c>
      <c r="I3" s="2" t="s">
        <v>25</v>
      </c>
      <c r="K3" s="25" t="s">
        <v>126</v>
      </c>
      <c r="L3" s="2" t="s">
        <v>188</v>
      </c>
      <c r="O3" t="s">
        <v>26</v>
      </c>
      <c r="P3" t="s">
        <v>27</v>
      </c>
      <c r="Q3" t="s">
        <v>28</v>
      </c>
    </row>
    <row r="4" spans="1:20" x14ac:dyDescent="0.25">
      <c r="A4" s="6" t="s">
        <v>127</v>
      </c>
      <c r="B4">
        <f>L4*4</f>
        <v>149.7544</v>
      </c>
      <c r="C4">
        <f>(K4*B4)/3.6</f>
        <v>10.981989333333333</v>
      </c>
      <c r="D4">
        <v>34.5</v>
      </c>
      <c r="E4">
        <v>22.5</v>
      </c>
      <c r="F4">
        <v>1.8136751999999999E-2</v>
      </c>
      <c r="G4">
        <f>O14</f>
        <v>9.2932345287248565E-3</v>
      </c>
      <c r="H4">
        <f>(1.232*(D4-E4)*C4)</f>
        <v>162.35773030399997</v>
      </c>
      <c r="I4">
        <f>3000*C4*(F4-G4)</f>
        <v>291.35824361607177</v>
      </c>
      <c r="K4" s="22">
        <f>0.15+0.01*3+0.007*(D4-E4)</f>
        <v>0.26400000000000001</v>
      </c>
      <c r="L4" s="23">
        <v>37.438600000000001</v>
      </c>
      <c r="M4">
        <v>3000</v>
      </c>
      <c r="O4" s="2" t="s">
        <v>29</v>
      </c>
    </row>
    <row r="5" spans="1:20" x14ac:dyDescent="0.25">
      <c r="A5" s="6" t="s">
        <v>128</v>
      </c>
      <c r="B5">
        <f t="shared" ref="B5:B62" si="0">L5*4</f>
        <v>38.604799999999997</v>
      </c>
      <c r="C5">
        <f t="shared" ref="C5:C68" si="1">(K5*B5)/3.6</f>
        <v>2.8310186666666666</v>
      </c>
      <c r="D5">
        <v>34.5</v>
      </c>
      <c r="E5">
        <v>22.5</v>
      </c>
      <c r="F5">
        <v>1.8136751999999999E-2</v>
      </c>
      <c r="G5">
        <v>8.4806099999999995E-3</v>
      </c>
      <c r="H5">
        <f t="shared" ref="H5:H70" si="2">(1.232*(D5-E5)*C5)</f>
        <v>41.853779967999998</v>
      </c>
      <c r="I5">
        <f t="shared" ref="I5:I68" si="3">3000*C5*(F5-G5)</f>
        <v>82.010154749951994</v>
      </c>
      <c r="K5" s="22">
        <f t="shared" ref="K5:K68" si="4">0.15+0.01*3+0.007*(D5-E5)</f>
        <v>0.26400000000000001</v>
      </c>
      <c r="L5" s="23">
        <v>9.6511999999999993</v>
      </c>
      <c r="M5">
        <v>1.232</v>
      </c>
      <c r="O5" s="2" t="s">
        <v>33</v>
      </c>
      <c r="P5" s="2" t="s">
        <v>30</v>
      </c>
      <c r="Q5" s="2" t="s">
        <v>31</v>
      </c>
      <c r="R5" s="2" t="s">
        <v>32</v>
      </c>
    </row>
    <row r="6" spans="1:20" x14ac:dyDescent="0.25">
      <c r="A6" s="6" t="s">
        <v>129</v>
      </c>
      <c r="B6">
        <f t="shared" si="0"/>
        <v>31.27</v>
      </c>
      <c r="C6">
        <f t="shared" si="1"/>
        <v>2.2019291666666665</v>
      </c>
      <c r="D6">
        <v>34.5</v>
      </c>
      <c r="E6">
        <v>24</v>
      </c>
      <c r="F6">
        <v>1.8136751999999999E-2</v>
      </c>
      <c r="G6">
        <v>9.2932350000000004E-3</v>
      </c>
      <c r="H6">
        <f t="shared" si="2"/>
        <v>28.484155699999999</v>
      </c>
      <c r="I6">
        <f t="shared" si="3"/>
        <v>58.418394054637488</v>
      </c>
      <c r="K6" s="22">
        <f t="shared" si="4"/>
        <v>0.2535</v>
      </c>
      <c r="L6" s="23">
        <v>7.8174999999999999</v>
      </c>
      <c r="O6">
        <v>81.2256</v>
      </c>
      <c r="P6">
        <v>1.0062</v>
      </c>
      <c r="Q6">
        <v>34.5</v>
      </c>
      <c r="R6">
        <v>2564.5</v>
      </c>
    </row>
    <row r="7" spans="1:20" x14ac:dyDescent="0.25">
      <c r="A7" s="6" t="s">
        <v>130</v>
      </c>
      <c r="B7">
        <f t="shared" si="0"/>
        <v>65.238</v>
      </c>
      <c r="C7">
        <f t="shared" si="1"/>
        <v>4.7841199999999997</v>
      </c>
      <c r="D7">
        <v>34.5</v>
      </c>
      <c r="E7">
        <v>22.5</v>
      </c>
      <c r="F7">
        <v>1.8136751999999999E-2</v>
      </c>
      <c r="G7">
        <v>8.4806099999999995E-3</v>
      </c>
      <c r="H7">
        <f t="shared" si="2"/>
        <v>70.728430079999995</v>
      </c>
      <c r="I7">
        <f t="shared" si="3"/>
        <v>138.58842619511998</v>
      </c>
      <c r="K7" s="22">
        <f t="shared" si="4"/>
        <v>0.26400000000000001</v>
      </c>
      <c r="L7" s="23">
        <v>16.3095</v>
      </c>
    </row>
    <row r="8" spans="1:20" x14ac:dyDescent="0.25">
      <c r="A8" s="20" t="s">
        <v>43</v>
      </c>
      <c r="B8">
        <f t="shared" si="0"/>
        <v>11.35</v>
      </c>
      <c r="C8">
        <f t="shared" si="1"/>
        <v>0.79922916666666666</v>
      </c>
      <c r="D8">
        <v>34.5</v>
      </c>
      <c r="E8">
        <v>24</v>
      </c>
      <c r="F8">
        <v>1.8136751999999999E-2</v>
      </c>
      <c r="G8">
        <v>9.2932350000000004E-3</v>
      </c>
      <c r="H8">
        <f t="shared" si="2"/>
        <v>10.3388285</v>
      </c>
      <c r="I8">
        <f t="shared" si="3"/>
        <v>21.203990166937498</v>
      </c>
      <c r="K8" s="22">
        <f t="shared" si="4"/>
        <v>0.2535</v>
      </c>
      <c r="L8" s="24">
        <v>2.8374999999999999</v>
      </c>
    </row>
    <row r="9" spans="1:20" x14ac:dyDescent="0.25">
      <c r="A9" s="6" t="s">
        <v>131</v>
      </c>
      <c r="B9">
        <f t="shared" si="0"/>
        <v>73.196399999999997</v>
      </c>
      <c r="C9">
        <f t="shared" si="1"/>
        <v>5.1542465000000002</v>
      </c>
      <c r="D9">
        <v>34.5</v>
      </c>
      <c r="E9">
        <v>24</v>
      </c>
      <c r="F9">
        <v>1.8136751999999999E-2</v>
      </c>
      <c r="G9">
        <v>9.2932350000000004E-3</v>
      </c>
      <c r="H9">
        <f t="shared" si="2"/>
        <v>66.675332724</v>
      </c>
      <c r="I9">
        <f t="shared" si="3"/>
        <v>136.74499963482148</v>
      </c>
      <c r="K9" s="22">
        <f t="shared" si="4"/>
        <v>0.2535</v>
      </c>
      <c r="L9" s="23">
        <v>18.299099999999999</v>
      </c>
      <c r="N9" s="2" t="s">
        <v>40</v>
      </c>
      <c r="O9" s="2">
        <f>((O6)-(P6*Q6))/R6</f>
        <v>1.813675180347046E-2</v>
      </c>
    </row>
    <row r="10" spans="1:20" x14ac:dyDescent="0.25">
      <c r="A10" s="6" t="s">
        <v>132</v>
      </c>
      <c r="B10">
        <f t="shared" si="0"/>
        <v>73.385599999999997</v>
      </c>
      <c r="C10">
        <f t="shared" si="1"/>
        <v>5.1675693333333328</v>
      </c>
      <c r="D10">
        <v>34.5</v>
      </c>
      <c r="E10">
        <v>24</v>
      </c>
      <c r="F10">
        <v>1.8136751999999999E-2</v>
      </c>
      <c r="G10">
        <v>9.2932350000000004E-3</v>
      </c>
      <c r="H10">
        <f t="shared" si="2"/>
        <v>66.847676895999996</v>
      </c>
      <c r="I10">
        <f t="shared" si="3"/>
        <v>137.09846174403597</v>
      </c>
      <c r="K10" s="22">
        <f t="shared" si="4"/>
        <v>0.2535</v>
      </c>
      <c r="L10" s="23">
        <v>18.346399999999999</v>
      </c>
    </row>
    <row r="11" spans="1:20" x14ac:dyDescent="0.25">
      <c r="A11" s="6" t="s">
        <v>133</v>
      </c>
      <c r="B11">
        <f t="shared" si="0"/>
        <v>93.554400000000001</v>
      </c>
      <c r="C11">
        <f t="shared" si="1"/>
        <v>6.9516116666666674</v>
      </c>
      <c r="D11">
        <v>34.5</v>
      </c>
      <c r="E11">
        <v>22</v>
      </c>
      <c r="F11">
        <v>1.8136751999999999E-2</v>
      </c>
      <c r="G11">
        <v>8.2197599999999996E-3</v>
      </c>
      <c r="H11">
        <f t="shared" si="2"/>
        <v>107.05481966666667</v>
      </c>
      <c r="I11">
        <f t="shared" si="3"/>
        <v>206.81723185632001</v>
      </c>
      <c r="K11" s="22">
        <f t="shared" si="4"/>
        <v>0.26750000000000002</v>
      </c>
      <c r="L11" s="23">
        <v>23.3886</v>
      </c>
      <c r="O11" s="17" t="s">
        <v>35</v>
      </c>
      <c r="P11" s="17"/>
      <c r="S11">
        <v>0.622</v>
      </c>
      <c r="T11">
        <v>101.325</v>
      </c>
    </row>
    <row r="12" spans="1:20" x14ac:dyDescent="0.25">
      <c r="A12" s="6" t="s">
        <v>134</v>
      </c>
      <c r="B12">
        <f t="shared" si="0"/>
        <v>22.44</v>
      </c>
      <c r="C12">
        <f t="shared" si="1"/>
        <v>1.5801500000000002</v>
      </c>
      <c r="D12">
        <v>34.5</v>
      </c>
      <c r="E12">
        <v>24</v>
      </c>
      <c r="F12">
        <v>1.8136751999999999E-2</v>
      </c>
      <c r="G12">
        <v>9.2932350000000004E-3</v>
      </c>
      <c r="H12">
        <f t="shared" si="2"/>
        <v>20.440820400000003</v>
      </c>
      <c r="I12">
        <f t="shared" si="3"/>
        <v>41.922250162650002</v>
      </c>
      <c r="K12" s="22">
        <f t="shared" si="4"/>
        <v>0.2535</v>
      </c>
      <c r="L12" s="23">
        <v>5.61</v>
      </c>
      <c r="O12" s="3" t="s">
        <v>36</v>
      </c>
      <c r="P12" s="2" t="s">
        <v>37</v>
      </c>
      <c r="Q12" s="2" t="s">
        <v>38</v>
      </c>
      <c r="R12" s="2" t="s">
        <v>39</v>
      </c>
    </row>
    <row r="13" spans="1:20" x14ac:dyDescent="0.25">
      <c r="A13" s="6" t="s">
        <v>187</v>
      </c>
      <c r="B13">
        <f t="shared" si="0"/>
        <v>168.77</v>
      </c>
      <c r="C13">
        <f t="shared" si="1"/>
        <v>12.376466666666667</v>
      </c>
      <c r="D13">
        <v>34.5</v>
      </c>
      <c r="E13">
        <v>22.5</v>
      </c>
      <c r="F13">
        <v>1.8136751999999999E-2</v>
      </c>
      <c r="G13">
        <v>8.4806099999999995E-3</v>
      </c>
      <c r="H13">
        <f t="shared" si="2"/>
        <v>182.97368320000001</v>
      </c>
      <c r="I13">
        <f t="shared" si="3"/>
        <v>358.52675877479999</v>
      </c>
      <c r="K13" s="22">
        <f t="shared" si="4"/>
        <v>0.26400000000000001</v>
      </c>
      <c r="L13" s="23">
        <v>42.192500000000003</v>
      </c>
      <c r="O13">
        <v>2.9832000000000001</v>
      </c>
      <c r="P13">
        <v>2.7258499999999999</v>
      </c>
      <c r="Q13">
        <v>2.6431</v>
      </c>
      <c r="R13">
        <v>0.5</v>
      </c>
    </row>
    <row r="14" spans="1:20" x14ac:dyDescent="0.25">
      <c r="A14" s="20" t="s">
        <v>43</v>
      </c>
      <c r="B14">
        <f t="shared" si="0"/>
        <v>14.8348</v>
      </c>
      <c r="C14">
        <f t="shared" si="1"/>
        <v>1.0446171666666666</v>
      </c>
      <c r="D14">
        <v>34.5</v>
      </c>
      <c r="E14">
        <v>24</v>
      </c>
      <c r="F14">
        <v>1.8136751999999999E-2</v>
      </c>
      <c r="G14">
        <v>9.2932350000000004E-3</v>
      </c>
      <c r="H14">
        <f t="shared" si="2"/>
        <v>13.513167667999999</v>
      </c>
      <c r="I14">
        <f t="shared" si="3"/>
        <v>27.714269015725495</v>
      </c>
      <c r="K14" s="22">
        <f t="shared" si="4"/>
        <v>0.2535</v>
      </c>
      <c r="L14" s="24">
        <v>3.7086999999999999</v>
      </c>
      <c r="N14" s="2" t="s">
        <v>34</v>
      </c>
      <c r="O14" s="2">
        <f>(S11*R13*O13)/(T11-(R13*O13))</f>
        <v>9.2932345287248565E-3</v>
      </c>
      <c r="P14" s="2">
        <f>(S11*R13*P13)/(T11-(R13*P13))</f>
        <v>8.4806097712557486E-3</v>
      </c>
      <c r="Q14" s="2">
        <f>(S11*Q13*R13)/(T11-(R13*Q13))</f>
        <v>8.2197574183690662E-3</v>
      </c>
    </row>
    <row r="15" spans="1:20" x14ac:dyDescent="0.25">
      <c r="A15" s="6" t="s">
        <v>135</v>
      </c>
      <c r="B15">
        <f t="shared" si="0"/>
        <v>78.551199999999994</v>
      </c>
      <c r="C15">
        <f t="shared" si="1"/>
        <v>5.7604213333333325</v>
      </c>
      <c r="D15">
        <v>34.5</v>
      </c>
      <c r="E15">
        <v>22.5</v>
      </c>
      <c r="F15">
        <v>1.8136751999999999E-2</v>
      </c>
      <c r="G15">
        <v>8.4806099999999995E-3</v>
      </c>
      <c r="H15">
        <f t="shared" si="2"/>
        <v>85.162068991999988</v>
      </c>
      <c r="I15">
        <f t="shared" si="3"/>
        <v>166.87033912348798</v>
      </c>
      <c r="K15" s="22">
        <f t="shared" si="4"/>
        <v>0.26400000000000001</v>
      </c>
      <c r="L15" s="23">
        <v>19.637799999999999</v>
      </c>
    </row>
    <row r="16" spans="1:20" x14ac:dyDescent="0.25">
      <c r="A16" s="6" t="s">
        <v>136</v>
      </c>
      <c r="B16">
        <f t="shared" si="0"/>
        <v>125.1572</v>
      </c>
      <c r="C16">
        <f t="shared" si="1"/>
        <v>9.1781946666666663</v>
      </c>
      <c r="D16">
        <v>34.5</v>
      </c>
      <c r="E16">
        <v>22.5</v>
      </c>
      <c r="F16">
        <v>1.8136751999999999E-2</v>
      </c>
      <c r="G16">
        <v>8.4806099999999995E-3</v>
      </c>
      <c r="H16">
        <f t="shared" si="2"/>
        <v>135.69042995199999</v>
      </c>
      <c r="I16">
        <f t="shared" si="3"/>
        <v>265.87785301492795</v>
      </c>
      <c r="K16" s="22">
        <f t="shared" si="4"/>
        <v>0.26400000000000001</v>
      </c>
      <c r="L16" s="23">
        <v>31.289300000000001</v>
      </c>
      <c r="N16" s="19" t="s">
        <v>121</v>
      </c>
      <c r="O16" s="19"/>
      <c r="P16" s="19"/>
    </row>
    <row r="17" spans="1:16" x14ac:dyDescent="0.25">
      <c r="A17" s="6" t="s">
        <v>137</v>
      </c>
      <c r="B17">
        <f t="shared" si="0"/>
        <v>15.908799999999999</v>
      </c>
      <c r="C17">
        <f t="shared" si="1"/>
        <v>1.1202446666666666</v>
      </c>
      <c r="D17">
        <v>34.5</v>
      </c>
      <c r="E17">
        <v>24</v>
      </c>
      <c r="F17">
        <v>1.8136751999999999E-2</v>
      </c>
      <c r="G17">
        <v>9.2932350000000004E-3</v>
      </c>
      <c r="H17">
        <f t="shared" si="2"/>
        <v>14.491485007999998</v>
      </c>
      <c r="I17">
        <f t="shared" si="3"/>
        <v>29.720708261477991</v>
      </c>
      <c r="K17" s="22">
        <f t="shared" si="4"/>
        <v>0.2535</v>
      </c>
      <c r="L17" s="23">
        <v>3.9771999999999998</v>
      </c>
      <c r="N17" s="19" t="s">
        <v>122</v>
      </c>
      <c r="O17" s="19"/>
      <c r="P17" s="19"/>
    </row>
    <row r="18" spans="1:16" x14ac:dyDescent="0.25">
      <c r="A18" s="6" t="s">
        <v>138</v>
      </c>
      <c r="B18">
        <f t="shared" si="0"/>
        <v>82.994799999999998</v>
      </c>
      <c r="C18">
        <f t="shared" si="1"/>
        <v>6.0862853333333335</v>
      </c>
      <c r="D18">
        <v>34.5</v>
      </c>
      <c r="E18">
        <v>22.5</v>
      </c>
      <c r="F18">
        <v>1.8136751999999999E-2</v>
      </c>
      <c r="G18">
        <v>8.4806099999999995E-3</v>
      </c>
      <c r="H18">
        <f t="shared" si="2"/>
        <v>89.979642368</v>
      </c>
      <c r="I18">
        <f t="shared" si="3"/>
        <v>176.310106293552</v>
      </c>
      <c r="K18" s="22">
        <f t="shared" si="4"/>
        <v>0.26400000000000001</v>
      </c>
      <c r="L18" s="23">
        <v>20.748699999999999</v>
      </c>
      <c r="N18" t="s">
        <v>123</v>
      </c>
      <c r="O18" t="s">
        <v>124</v>
      </c>
      <c r="P18" t="s">
        <v>125</v>
      </c>
    </row>
    <row r="19" spans="1:16" x14ac:dyDescent="0.25">
      <c r="A19" s="6" t="s">
        <v>139</v>
      </c>
      <c r="B19">
        <f t="shared" si="0"/>
        <v>71.8048</v>
      </c>
      <c r="C19">
        <f t="shared" si="1"/>
        <v>5.2656853333333338</v>
      </c>
      <c r="D19">
        <v>34.5</v>
      </c>
      <c r="E19">
        <v>22.5</v>
      </c>
      <c r="F19">
        <v>1.8136751999999999E-2</v>
      </c>
      <c r="G19">
        <v>8.4806099999999995E-3</v>
      </c>
      <c r="H19">
        <f t="shared" si="2"/>
        <v>77.847891967999999</v>
      </c>
      <c r="I19">
        <f t="shared" si="3"/>
        <v>152.538615917952</v>
      </c>
      <c r="K19" s="22">
        <f t="shared" si="4"/>
        <v>0.26400000000000001</v>
      </c>
      <c r="L19" s="23">
        <v>17.9512</v>
      </c>
      <c r="N19">
        <v>0.15</v>
      </c>
      <c r="O19">
        <v>0.01</v>
      </c>
      <c r="P19">
        <v>7.0000000000000001E-3</v>
      </c>
    </row>
    <row r="20" spans="1:16" x14ac:dyDescent="0.25">
      <c r="A20" s="6" t="s">
        <v>140</v>
      </c>
      <c r="B20">
        <f t="shared" si="0"/>
        <v>74.523200000000003</v>
      </c>
      <c r="C20">
        <f t="shared" si="1"/>
        <v>5.4650346666666669</v>
      </c>
      <c r="D20">
        <v>34.5</v>
      </c>
      <c r="E20">
        <v>22.5</v>
      </c>
      <c r="F20">
        <v>1.8136751999999999E-2</v>
      </c>
      <c r="G20">
        <v>8.4806099999999995E-3</v>
      </c>
      <c r="H20">
        <f t="shared" si="2"/>
        <v>80.795072512000004</v>
      </c>
      <c r="I20">
        <f t="shared" si="3"/>
        <v>158.31345232876799</v>
      </c>
      <c r="K20" s="22">
        <f t="shared" si="4"/>
        <v>0.26400000000000001</v>
      </c>
      <c r="L20" s="23">
        <v>18.630800000000001</v>
      </c>
    </row>
    <row r="21" spans="1:16" x14ac:dyDescent="0.25">
      <c r="A21" s="6" t="s">
        <v>141</v>
      </c>
      <c r="B21">
        <f t="shared" si="0"/>
        <v>68.551199999999994</v>
      </c>
      <c r="C21">
        <f t="shared" si="1"/>
        <v>5.027088</v>
      </c>
      <c r="D21">
        <v>34.5</v>
      </c>
      <c r="E21">
        <v>22.5</v>
      </c>
      <c r="F21">
        <v>1.8136751999999999E-2</v>
      </c>
      <c r="G21">
        <v>8.4806099999999995E-3</v>
      </c>
      <c r="H21">
        <f t="shared" si="2"/>
        <v>74.320468991999988</v>
      </c>
      <c r="I21">
        <f t="shared" si="3"/>
        <v>145.62682672348799</v>
      </c>
      <c r="K21" s="22">
        <f t="shared" si="4"/>
        <v>0.26400000000000001</v>
      </c>
      <c r="L21" s="23">
        <v>17.137799999999999</v>
      </c>
    </row>
    <row r="22" spans="1:16" x14ac:dyDescent="0.25">
      <c r="A22" s="6" t="s">
        <v>142</v>
      </c>
      <c r="B22">
        <f t="shared" si="0"/>
        <v>46.424799999999998</v>
      </c>
      <c r="C22">
        <f t="shared" si="1"/>
        <v>3.4044853333333331</v>
      </c>
      <c r="D22">
        <v>34.5</v>
      </c>
      <c r="E22">
        <v>22.5</v>
      </c>
      <c r="F22">
        <v>1.8136751999999999E-2</v>
      </c>
      <c r="G22">
        <v>8.4806099999999995E-3</v>
      </c>
      <c r="H22">
        <f t="shared" si="2"/>
        <v>50.331911167999991</v>
      </c>
      <c r="I22">
        <f t="shared" si="3"/>
        <v>98.622581446751994</v>
      </c>
      <c r="K22" s="22">
        <f t="shared" si="4"/>
        <v>0.26400000000000001</v>
      </c>
      <c r="L22" s="23">
        <v>11.606199999999999</v>
      </c>
    </row>
    <row r="23" spans="1:16" x14ac:dyDescent="0.25">
      <c r="A23" s="6" t="s">
        <v>143</v>
      </c>
      <c r="B23">
        <f t="shared" si="0"/>
        <v>523.87279999999998</v>
      </c>
      <c r="C23">
        <f t="shared" si="1"/>
        <v>38.417338666666666</v>
      </c>
      <c r="D23">
        <v>34.5</v>
      </c>
      <c r="E23">
        <v>22.5</v>
      </c>
      <c r="F23">
        <v>1.8136751999999999E-2</v>
      </c>
      <c r="G23">
        <v>8.4806099999999995E-3</v>
      </c>
      <c r="H23">
        <f t="shared" si="2"/>
        <v>567.96193484799994</v>
      </c>
      <c r="I23">
        <f t="shared" si="3"/>
        <v>1112.889832282272</v>
      </c>
      <c r="K23" s="22">
        <f t="shared" si="4"/>
        <v>0.26400000000000001</v>
      </c>
      <c r="L23" s="23">
        <v>130.9682</v>
      </c>
    </row>
    <row r="24" spans="1:16" x14ac:dyDescent="0.25">
      <c r="A24" s="21" t="s">
        <v>43</v>
      </c>
      <c r="B24">
        <f t="shared" si="0"/>
        <v>11.9092</v>
      </c>
      <c r="C24">
        <f t="shared" si="1"/>
        <v>0.83860616666666665</v>
      </c>
      <c r="D24">
        <v>34.5</v>
      </c>
      <c r="E24">
        <v>24</v>
      </c>
      <c r="F24">
        <v>1.8136751999999999E-2</v>
      </c>
      <c r="G24">
        <v>9.2932350000000004E-3</v>
      </c>
      <c r="H24">
        <f t="shared" si="2"/>
        <v>10.848209371999999</v>
      </c>
      <c r="I24">
        <f t="shared" si="3"/>
        <v>22.248683673664495</v>
      </c>
      <c r="K24" s="22">
        <f t="shared" si="4"/>
        <v>0.2535</v>
      </c>
      <c r="L24" s="24">
        <v>2.9773000000000001</v>
      </c>
    </row>
    <row r="25" spans="1:16" x14ac:dyDescent="0.25">
      <c r="A25" s="21" t="s">
        <v>48</v>
      </c>
      <c r="B25">
        <f t="shared" si="0"/>
        <v>2624.7159999999999</v>
      </c>
      <c r="C25">
        <f t="shared" si="1"/>
        <v>192.47917333333334</v>
      </c>
      <c r="D25">
        <v>34.5</v>
      </c>
      <c r="E25">
        <v>22.5</v>
      </c>
      <c r="F25">
        <v>1.8136751999999999E-2</v>
      </c>
      <c r="G25">
        <v>8.4806099999999995E-3</v>
      </c>
      <c r="H25">
        <f t="shared" si="2"/>
        <v>2845.61209856</v>
      </c>
      <c r="I25">
        <f t="shared" si="3"/>
        <v>5575.8186892478398</v>
      </c>
      <c r="K25" s="22">
        <f t="shared" si="4"/>
        <v>0.26400000000000001</v>
      </c>
      <c r="L25" s="24">
        <v>656.17899999999997</v>
      </c>
    </row>
    <row r="26" spans="1:16" x14ac:dyDescent="0.25">
      <c r="A26" s="6" t="s">
        <v>144</v>
      </c>
      <c r="B26">
        <f t="shared" si="0"/>
        <v>131.44</v>
      </c>
      <c r="C26">
        <f t="shared" si="1"/>
        <v>9.7667222222222225</v>
      </c>
      <c r="D26">
        <v>34.5</v>
      </c>
      <c r="E26">
        <v>22</v>
      </c>
      <c r="F26">
        <v>1.8136751999999999E-2</v>
      </c>
      <c r="G26">
        <v>8.2197599999999996E-3</v>
      </c>
      <c r="H26">
        <f t="shared" si="2"/>
        <v>150.40752222222224</v>
      </c>
      <c r="I26">
        <f t="shared" si="3"/>
        <v>290.569518432</v>
      </c>
      <c r="K26" s="22">
        <f t="shared" si="4"/>
        <v>0.26750000000000002</v>
      </c>
      <c r="L26" s="23">
        <v>32.86</v>
      </c>
    </row>
    <row r="27" spans="1:16" x14ac:dyDescent="0.25">
      <c r="A27" s="6" t="s">
        <v>145</v>
      </c>
      <c r="B27">
        <f t="shared" si="0"/>
        <v>50.71</v>
      </c>
      <c r="C27">
        <f t="shared" si="1"/>
        <v>3.7187333333333337</v>
      </c>
      <c r="D27">
        <v>34.5</v>
      </c>
      <c r="E27">
        <v>22.5</v>
      </c>
      <c r="F27">
        <v>1.8136751999999999E-2</v>
      </c>
      <c r="G27">
        <v>8.4806099999999995E-3</v>
      </c>
      <c r="H27">
        <f t="shared" si="2"/>
        <v>54.9777536</v>
      </c>
      <c r="I27">
        <f t="shared" si="3"/>
        <v>107.7258513804</v>
      </c>
      <c r="K27" s="22">
        <f t="shared" si="4"/>
        <v>0.26400000000000001</v>
      </c>
      <c r="L27" s="23">
        <v>12.6775</v>
      </c>
    </row>
    <row r="28" spans="1:16" x14ac:dyDescent="0.25">
      <c r="A28" s="21" t="s">
        <v>43</v>
      </c>
      <c r="B28">
        <f t="shared" si="0"/>
        <v>12.9452</v>
      </c>
      <c r="C28">
        <f t="shared" si="1"/>
        <v>0.91155783333333329</v>
      </c>
      <c r="D28">
        <v>34.5</v>
      </c>
      <c r="E28">
        <v>24</v>
      </c>
      <c r="F28">
        <v>1.8136751999999999E-2</v>
      </c>
      <c r="G28">
        <v>9.2932350000000004E-3</v>
      </c>
      <c r="H28">
        <f t="shared" si="2"/>
        <v>11.791912132</v>
      </c>
      <c r="I28">
        <f t="shared" si="3"/>
        <v>24.184131586699497</v>
      </c>
      <c r="K28" s="22">
        <f t="shared" si="4"/>
        <v>0.2535</v>
      </c>
      <c r="L28" s="24">
        <v>3.2363</v>
      </c>
    </row>
    <row r="29" spans="1:16" x14ac:dyDescent="0.25">
      <c r="A29" s="6" t="s">
        <v>146</v>
      </c>
      <c r="B29">
        <f t="shared" si="0"/>
        <v>57.5244</v>
      </c>
      <c r="C29">
        <f t="shared" si="1"/>
        <v>4.2184559999999998</v>
      </c>
      <c r="D29">
        <v>34.5</v>
      </c>
      <c r="E29">
        <v>22.5</v>
      </c>
      <c r="F29">
        <v>1.8136751999999999E-2</v>
      </c>
      <c r="G29">
        <v>8.4806099999999995E-3</v>
      </c>
      <c r="H29">
        <f t="shared" si="2"/>
        <v>62.365653503999994</v>
      </c>
      <c r="I29">
        <f t="shared" si="3"/>
        <v>122.20203047025598</v>
      </c>
      <c r="K29" s="22">
        <f t="shared" si="4"/>
        <v>0.26400000000000001</v>
      </c>
      <c r="L29" s="23">
        <v>14.3811</v>
      </c>
    </row>
    <row r="30" spans="1:16" x14ac:dyDescent="0.25">
      <c r="A30" s="22" t="s">
        <v>147</v>
      </c>
      <c r="B30">
        <f t="shared" si="0"/>
        <v>57.5244</v>
      </c>
      <c r="C30">
        <f t="shared" si="1"/>
        <v>4.2184559999999998</v>
      </c>
      <c r="D30">
        <v>34.5</v>
      </c>
      <c r="E30">
        <v>22.5</v>
      </c>
      <c r="F30">
        <v>1.8136751999999999E-2</v>
      </c>
      <c r="G30">
        <v>8.4806099999999995E-3</v>
      </c>
      <c r="H30">
        <f t="shared" si="2"/>
        <v>62.365653503999994</v>
      </c>
      <c r="I30">
        <f t="shared" si="3"/>
        <v>122.20203047025598</v>
      </c>
      <c r="K30" s="22">
        <f>0.15+0.01*3+0.007*(D30-E30)</f>
        <v>0.26400000000000001</v>
      </c>
      <c r="L30" s="23">
        <v>14.3811</v>
      </c>
    </row>
    <row r="31" spans="1:16" x14ac:dyDescent="0.25">
      <c r="A31" s="6" t="s">
        <v>148</v>
      </c>
      <c r="B31">
        <f t="shared" si="0"/>
        <v>35.860399999999998</v>
      </c>
      <c r="C31">
        <f>(K31*B31)/3.6</f>
        <v>2.6297626666666667</v>
      </c>
      <c r="D31">
        <v>34.5</v>
      </c>
      <c r="E31">
        <v>22.5</v>
      </c>
      <c r="F31">
        <v>1.8136751999999999E-2</v>
      </c>
      <c r="G31">
        <v>8.4806099999999995E-3</v>
      </c>
      <c r="H31">
        <f t="shared" si="2"/>
        <v>38.878411264</v>
      </c>
      <c r="I31">
        <f t="shared" si="3"/>
        <v>76.180085206895995</v>
      </c>
      <c r="K31" s="22">
        <f t="shared" si="4"/>
        <v>0.26400000000000001</v>
      </c>
      <c r="L31" s="23">
        <v>8.9650999999999996</v>
      </c>
    </row>
    <row r="32" spans="1:16" x14ac:dyDescent="0.25">
      <c r="A32" s="6" t="s">
        <v>149</v>
      </c>
      <c r="B32">
        <f t="shared" si="0"/>
        <v>57.742400000000004</v>
      </c>
      <c r="C32">
        <f t="shared" si="1"/>
        <v>4.2344426666666672</v>
      </c>
      <c r="D32">
        <v>34.5</v>
      </c>
      <c r="E32">
        <v>22.5</v>
      </c>
      <c r="F32">
        <v>1.8136751999999999E-2</v>
      </c>
      <c r="G32">
        <v>8.4806099999999995E-3</v>
      </c>
      <c r="H32">
        <f t="shared" si="2"/>
        <v>62.602000384000007</v>
      </c>
      <c r="I32">
        <f t="shared" si="3"/>
        <v>122.66513904057601</v>
      </c>
      <c r="K32" s="22">
        <f t="shared" si="4"/>
        <v>0.26400000000000001</v>
      </c>
      <c r="L32" s="23">
        <v>14.435600000000001</v>
      </c>
    </row>
    <row r="33" spans="1:12" x14ac:dyDescent="0.25">
      <c r="A33" s="6" t="s">
        <v>150</v>
      </c>
      <c r="B33">
        <f t="shared" si="0"/>
        <v>57.742400000000004</v>
      </c>
      <c r="C33">
        <f t="shared" si="1"/>
        <v>4.2344426666666672</v>
      </c>
      <c r="D33">
        <v>34.5</v>
      </c>
      <c r="E33">
        <v>22.5</v>
      </c>
      <c r="F33">
        <v>1.8136751999999999E-2</v>
      </c>
      <c r="G33">
        <v>8.4806099999999995E-3</v>
      </c>
      <c r="H33">
        <f t="shared" si="2"/>
        <v>62.602000384000007</v>
      </c>
      <c r="I33">
        <f t="shared" si="3"/>
        <v>122.66513904057601</v>
      </c>
      <c r="K33" s="22">
        <f t="shared" si="4"/>
        <v>0.26400000000000001</v>
      </c>
      <c r="L33" s="23">
        <v>14.435600000000001</v>
      </c>
    </row>
    <row r="34" spans="1:12" x14ac:dyDescent="0.25">
      <c r="A34" s="6" t="s">
        <v>151</v>
      </c>
      <c r="B34">
        <f t="shared" si="0"/>
        <v>21.95</v>
      </c>
      <c r="C34">
        <f t="shared" si="1"/>
        <v>1.6096666666666668</v>
      </c>
      <c r="D34">
        <v>34.5</v>
      </c>
      <c r="E34">
        <v>22.5</v>
      </c>
      <c r="F34">
        <v>1.8136751999999999E-2</v>
      </c>
      <c r="G34">
        <v>8.4806099999999995E-3</v>
      </c>
      <c r="H34">
        <f t="shared" si="2"/>
        <v>23.797312000000002</v>
      </c>
      <c r="I34">
        <f t="shared" si="3"/>
        <v>46.629509717999994</v>
      </c>
      <c r="K34" s="22">
        <f t="shared" si="4"/>
        <v>0.26400000000000001</v>
      </c>
      <c r="L34" s="23">
        <v>5.4874999999999998</v>
      </c>
    </row>
    <row r="35" spans="1:12" x14ac:dyDescent="0.25">
      <c r="A35" s="6" t="s">
        <v>152</v>
      </c>
      <c r="B35">
        <f t="shared" si="0"/>
        <v>22.04</v>
      </c>
      <c r="C35">
        <f t="shared" si="1"/>
        <v>1.6162666666666665</v>
      </c>
      <c r="D35">
        <v>34.5</v>
      </c>
      <c r="E35">
        <v>22.5</v>
      </c>
      <c r="F35">
        <v>1.8136751999999999E-2</v>
      </c>
      <c r="G35">
        <v>8.4806099999999995E-3</v>
      </c>
      <c r="H35">
        <f t="shared" si="2"/>
        <v>23.894886399999997</v>
      </c>
      <c r="I35">
        <f>3000*C35*(F35-G35)</f>
        <v>46.820701329599991</v>
      </c>
      <c r="K35" s="22">
        <f t="shared" si="4"/>
        <v>0.26400000000000001</v>
      </c>
      <c r="L35" s="23">
        <v>5.51</v>
      </c>
    </row>
    <row r="36" spans="1:12" x14ac:dyDescent="0.25">
      <c r="A36" s="6" t="s">
        <v>153</v>
      </c>
      <c r="B36">
        <f t="shared" si="0"/>
        <v>22.545200000000001</v>
      </c>
      <c r="C36">
        <f t="shared" si="1"/>
        <v>1.6533146666666667</v>
      </c>
      <c r="D36">
        <v>34.5</v>
      </c>
      <c r="E36">
        <v>22.5</v>
      </c>
      <c r="F36">
        <v>1.8136751999999999E-2</v>
      </c>
      <c r="G36">
        <v>8.4806099999999995E-3</v>
      </c>
      <c r="H36">
        <f t="shared" si="2"/>
        <v>24.442604031999998</v>
      </c>
      <c r="I36">
        <f t="shared" si="3"/>
        <v>47.893923576048003</v>
      </c>
      <c r="K36" s="22">
        <f t="shared" si="4"/>
        <v>0.26400000000000001</v>
      </c>
      <c r="L36" s="23">
        <v>5.6363000000000003</v>
      </c>
    </row>
    <row r="37" spans="1:12" x14ac:dyDescent="0.25">
      <c r="A37" s="6" t="s">
        <v>154</v>
      </c>
      <c r="B37">
        <f t="shared" si="0"/>
        <v>22.081199999999999</v>
      </c>
      <c r="C37">
        <f t="shared" si="1"/>
        <v>1.5548845</v>
      </c>
      <c r="D37">
        <v>34.5</v>
      </c>
      <c r="E37">
        <v>24</v>
      </c>
      <c r="F37">
        <v>1.8136751999999999E-2</v>
      </c>
      <c r="G37">
        <v>9.2932350000000004E-3</v>
      </c>
      <c r="H37">
        <f t="shared" si="2"/>
        <v>20.113985891999999</v>
      </c>
      <c r="I37">
        <f t="shared" si="3"/>
        <v>41.2519425263595</v>
      </c>
      <c r="K37" s="22">
        <f t="shared" si="4"/>
        <v>0.2535</v>
      </c>
      <c r="L37" s="23">
        <v>5.5202999999999998</v>
      </c>
    </row>
    <row r="38" spans="1:12" x14ac:dyDescent="0.25">
      <c r="A38" s="6" t="s">
        <v>155</v>
      </c>
      <c r="B38">
        <f t="shared" si="0"/>
        <v>36.596800000000002</v>
      </c>
      <c r="C38">
        <f t="shared" si="1"/>
        <v>2.6837653333333336</v>
      </c>
      <c r="D38">
        <v>34.5</v>
      </c>
      <c r="E38">
        <v>22.5</v>
      </c>
      <c r="F38">
        <v>1.8136751999999999E-2</v>
      </c>
      <c r="G38">
        <v>8.4806099999999995E-3</v>
      </c>
      <c r="H38">
        <f t="shared" si="2"/>
        <v>39.676786688</v>
      </c>
      <c r="I38">
        <f t="shared" si="3"/>
        <v>77.744457460031995</v>
      </c>
      <c r="K38" s="22">
        <f t="shared" si="4"/>
        <v>0.26400000000000001</v>
      </c>
      <c r="L38" s="23">
        <v>9.1492000000000004</v>
      </c>
    </row>
    <row r="39" spans="1:12" x14ac:dyDescent="0.25">
      <c r="A39" s="6" t="s">
        <v>156</v>
      </c>
      <c r="B39">
        <f t="shared" si="0"/>
        <v>19.808800000000002</v>
      </c>
      <c r="C39">
        <f t="shared" si="1"/>
        <v>1.4526453333333336</v>
      </c>
      <c r="D39">
        <v>34.5</v>
      </c>
      <c r="E39">
        <v>22.5</v>
      </c>
      <c r="F39">
        <v>1.8136751999999999E-2</v>
      </c>
      <c r="G39">
        <v>8.4806099999999995E-3</v>
      </c>
      <c r="H39">
        <f t="shared" si="2"/>
        <v>21.475908608000001</v>
      </c>
      <c r="I39">
        <f t="shared" si="3"/>
        <v>42.080848842912005</v>
      </c>
      <c r="K39" s="22">
        <f t="shared" si="4"/>
        <v>0.26400000000000001</v>
      </c>
      <c r="L39" s="23">
        <v>4.9522000000000004</v>
      </c>
    </row>
    <row r="40" spans="1:12" x14ac:dyDescent="0.25">
      <c r="A40" s="6" t="s">
        <v>157</v>
      </c>
      <c r="B40">
        <f t="shared" si="0"/>
        <v>101.01519999999999</v>
      </c>
      <c r="C40">
        <f t="shared" si="1"/>
        <v>7.4077813333333333</v>
      </c>
      <c r="D40">
        <v>34.5</v>
      </c>
      <c r="E40">
        <v>22.5</v>
      </c>
      <c r="F40">
        <v>1.8136751999999999E-2</v>
      </c>
      <c r="G40">
        <v>8.4806099999999995E-3</v>
      </c>
      <c r="H40">
        <f t="shared" si="2"/>
        <v>109.51663923199999</v>
      </c>
      <c r="I40">
        <f t="shared" si="3"/>
        <v>214.59176537884801</v>
      </c>
      <c r="K40" s="22">
        <f t="shared" si="4"/>
        <v>0.26400000000000001</v>
      </c>
      <c r="L40" s="23">
        <v>25.253799999999998</v>
      </c>
    </row>
    <row r="41" spans="1:12" x14ac:dyDescent="0.25">
      <c r="A41" s="6" t="s">
        <v>158</v>
      </c>
      <c r="B41">
        <f t="shared" si="0"/>
        <v>57.5244</v>
      </c>
      <c r="C41">
        <f t="shared" si="1"/>
        <v>4.2184559999999998</v>
      </c>
      <c r="D41">
        <v>34.5</v>
      </c>
      <c r="E41">
        <v>22.5</v>
      </c>
      <c r="F41">
        <v>1.8136751999999999E-2</v>
      </c>
      <c r="G41">
        <v>8.4806099999999995E-3</v>
      </c>
      <c r="H41">
        <f t="shared" si="2"/>
        <v>62.365653503999994</v>
      </c>
      <c r="I41">
        <f t="shared" si="3"/>
        <v>122.20203047025598</v>
      </c>
      <c r="K41" s="22">
        <f t="shared" si="4"/>
        <v>0.26400000000000001</v>
      </c>
      <c r="L41" s="23">
        <v>14.3811</v>
      </c>
    </row>
    <row r="42" spans="1:12" x14ac:dyDescent="0.25">
      <c r="A42" s="6" t="s">
        <v>159</v>
      </c>
      <c r="B42">
        <f t="shared" si="0"/>
        <v>57.5244</v>
      </c>
      <c r="C42">
        <f t="shared" si="1"/>
        <v>4.2184559999999998</v>
      </c>
      <c r="D42">
        <v>34.5</v>
      </c>
      <c r="E42">
        <v>22.5</v>
      </c>
      <c r="F42">
        <v>1.8136751999999999E-2</v>
      </c>
      <c r="G42">
        <v>8.4806099999999995E-3</v>
      </c>
      <c r="H42">
        <f t="shared" si="2"/>
        <v>62.365653503999994</v>
      </c>
      <c r="I42">
        <f t="shared" si="3"/>
        <v>122.20203047025598</v>
      </c>
      <c r="K42" s="22">
        <f t="shared" si="4"/>
        <v>0.26400000000000001</v>
      </c>
      <c r="L42" s="23">
        <v>14.3811</v>
      </c>
    </row>
    <row r="43" spans="1:12" x14ac:dyDescent="0.25">
      <c r="A43" s="6" t="s">
        <v>160</v>
      </c>
      <c r="B43">
        <f t="shared" si="0"/>
        <v>41.671999999999997</v>
      </c>
      <c r="C43">
        <f t="shared" si="1"/>
        <v>3.0559466666666664</v>
      </c>
      <c r="D43">
        <v>34.5</v>
      </c>
      <c r="E43">
        <v>22.5</v>
      </c>
      <c r="F43">
        <v>1.8136751999999999E-2</v>
      </c>
      <c r="G43">
        <v>8.4806099999999995E-3</v>
      </c>
      <c r="H43">
        <f t="shared" si="2"/>
        <v>45.179115519999989</v>
      </c>
      <c r="I43">
        <f t="shared" si="3"/>
        <v>88.525964873279975</v>
      </c>
      <c r="K43" s="22">
        <f t="shared" si="4"/>
        <v>0.26400000000000001</v>
      </c>
      <c r="L43" s="23">
        <v>10.417999999999999</v>
      </c>
    </row>
    <row r="44" spans="1:12" x14ac:dyDescent="0.25">
      <c r="A44" s="6" t="s">
        <v>161</v>
      </c>
      <c r="B44">
        <f t="shared" si="0"/>
        <v>39.921999999999997</v>
      </c>
      <c r="C44">
        <f t="shared" si="1"/>
        <v>2.9276133333333334</v>
      </c>
      <c r="D44">
        <v>34.5</v>
      </c>
      <c r="E44">
        <v>22.5</v>
      </c>
      <c r="F44">
        <v>1.8136751999999999E-2</v>
      </c>
      <c r="G44">
        <v>8.4806099999999995E-3</v>
      </c>
      <c r="H44">
        <f>(1.232*(D44-E44)*C44)</f>
        <v>43.281835520000001</v>
      </c>
      <c r="I44">
        <f t="shared" si="3"/>
        <v>84.80835020328</v>
      </c>
      <c r="K44" s="22">
        <f t="shared" si="4"/>
        <v>0.26400000000000001</v>
      </c>
      <c r="L44" s="23">
        <v>9.9804999999999993</v>
      </c>
    </row>
    <row r="45" spans="1:12" x14ac:dyDescent="0.25">
      <c r="A45" s="6" t="s">
        <v>162</v>
      </c>
      <c r="B45">
        <f t="shared" si="0"/>
        <v>57.742400000000004</v>
      </c>
      <c r="C45">
        <f t="shared" si="1"/>
        <v>4.2344426666666672</v>
      </c>
      <c r="D45">
        <v>34.5</v>
      </c>
      <c r="E45">
        <v>22.5</v>
      </c>
      <c r="F45">
        <v>1.8136751999999999E-2</v>
      </c>
      <c r="G45">
        <v>8.4806099999999995E-3</v>
      </c>
      <c r="H45">
        <f t="shared" si="2"/>
        <v>62.602000384000007</v>
      </c>
      <c r="I45">
        <f t="shared" si="3"/>
        <v>122.66513904057601</v>
      </c>
      <c r="K45" s="22">
        <f t="shared" si="4"/>
        <v>0.26400000000000001</v>
      </c>
      <c r="L45" s="23">
        <v>14.435600000000001</v>
      </c>
    </row>
    <row r="46" spans="1:12" x14ac:dyDescent="0.25">
      <c r="A46" s="6" t="s">
        <v>163</v>
      </c>
      <c r="B46">
        <f t="shared" si="0"/>
        <v>57.742400000000004</v>
      </c>
      <c r="C46">
        <f t="shared" si="1"/>
        <v>4.2344426666666672</v>
      </c>
      <c r="D46">
        <v>34.5</v>
      </c>
      <c r="E46">
        <v>22.5</v>
      </c>
      <c r="F46">
        <v>1.8136751999999999E-2</v>
      </c>
      <c r="G46">
        <v>8.4806099999999995E-3</v>
      </c>
      <c r="H46">
        <f t="shared" si="2"/>
        <v>62.602000384000007</v>
      </c>
      <c r="I46">
        <f t="shared" si="3"/>
        <v>122.66513904057601</v>
      </c>
      <c r="K46" s="22">
        <f t="shared" si="4"/>
        <v>0.26400000000000001</v>
      </c>
      <c r="L46" s="23">
        <v>14.435600000000001</v>
      </c>
    </row>
    <row r="47" spans="1:12" x14ac:dyDescent="0.25">
      <c r="A47" s="6" t="s">
        <v>164</v>
      </c>
      <c r="B47">
        <f t="shared" si="0"/>
        <v>57.455599999999997</v>
      </c>
      <c r="C47">
        <f t="shared" si="1"/>
        <v>4.2134106666666664</v>
      </c>
      <c r="D47">
        <v>34.5</v>
      </c>
      <c r="E47">
        <v>22.5</v>
      </c>
      <c r="F47">
        <v>1.8136751999999999E-2</v>
      </c>
      <c r="G47">
        <v>8.4806099999999995E-3</v>
      </c>
      <c r="H47">
        <f t="shared" si="2"/>
        <v>62.29106329599999</v>
      </c>
      <c r="I47">
        <f t="shared" si="3"/>
        <v>122.05587510494399</v>
      </c>
      <c r="K47" s="22">
        <f t="shared" si="4"/>
        <v>0.26400000000000001</v>
      </c>
      <c r="L47" s="23">
        <v>14.363899999999999</v>
      </c>
    </row>
    <row r="48" spans="1:12" x14ac:dyDescent="0.25">
      <c r="A48" s="6" t="s">
        <v>165</v>
      </c>
      <c r="B48">
        <f t="shared" si="0"/>
        <v>33.723999999999997</v>
      </c>
      <c r="C48">
        <f t="shared" si="1"/>
        <v>2.4730933333333334</v>
      </c>
      <c r="D48">
        <v>34.5</v>
      </c>
      <c r="E48">
        <v>22.5</v>
      </c>
      <c r="F48">
        <v>1.8136751999999999E-2</v>
      </c>
      <c r="G48">
        <v>8.4806099999999995E-3</v>
      </c>
      <c r="H48">
        <f t="shared" si="2"/>
        <v>36.562211839999996</v>
      </c>
      <c r="I48">
        <f t="shared" si="3"/>
        <v>71.64162121775999</v>
      </c>
      <c r="K48" s="22">
        <f t="shared" si="4"/>
        <v>0.26400000000000001</v>
      </c>
      <c r="L48" s="23">
        <v>8.4309999999999992</v>
      </c>
    </row>
    <row r="49" spans="1:12" x14ac:dyDescent="0.25">
      <c r="A49" s="6" t="s">
        <v>189</v>
      </c>
      <c r="B49">
        <f t="shared" si="0"/>
        <v>33.254800000000003</v>
      </c>
      <c r="C49">
        <f>(K49*B49)/3.6</f>
        <v>2.3416921666666668</v>
      </c>
      <c r="D49">
        <v>34.5</v>
      </c>
      <c r="E49">
        <v>24</v>
      </c>
      <c r="F49">
        <v>1.8136751999999999E-2</v>
      </c>
      <c r="G49">
        <v>9.2932350000000004E-3</v>
      </c>
      <c r="H49">
        <f t="shared" si="2"/>
        <v>30.292129868</v>
      </c>
      <c r="I49">
        <f t="shared" si="3"/>
        <v>62.12638345405049</v>
      </c>
      <c r="K49" s="22">
        <f t="shared" si="4"/>
        <v>0.2535</v>
      </c>
      <c r="L49" s="23">
        <v>8.3137000000000008</v>
      </c>
    </row>
    <row r="50" spans="1:12" x14ac:dyDescent="0.25">
      <c r="A50" s="6" t="s">
        <v>166</v>
      </c>
      <c r="B50">
        <f t="shared" si="0"/>
        <v>33.75</v>
      </c>
      <c r="C50">
        <f t="shared" si="1"/>
        <v>2.4750000000000001</v>
      </c>
      <c r="D50">
        <v>34.5</v>
      </c>
      <c r="E50">
        <v>22.5</v>
      </c>
      <c r="F50">
        <v>1.8136751999999999E-2</v>
      </c>
      <c r="G50">
        <v>8.4806099999999995E-3</v>
      </c>
      <c r="H50">
        <f t="shared" si="2"/>
        <v>36.590399999999995</v>
      </c>
      <c r="I50">
        <f t="shared" si="3"/>
        <v>71.696854349999995</v>
      </c>
      <c r="K50" s="22">
        <f>0.15+0.01*3+0.007*(D50-E50)</f>
        <v>0.26400000000000001</v>
      </c>
      <c r="L50" s="23">
        <v>8.4375</v>
      </c>
    </row>
    <row r="51" spans="1:12" x14ac:dyDescent="0.25">
      <c r="A51" s="6" t="s">
        <v>167</v>
      </c>
      <c r="B51">
        <f t="shared" si="0"/>
        <v>54.427999999999997</v>
      </c>
      <c r="C51">
        <f t="shared" si="1"/>
        <v>3.9913866666666666</v>
      </c>
      <c r="D51">
        <v>34.5</v>
      </c>
      <c r="E51">
        <v>22.5</v>
      </c>
      <c r="F51">
        <v>1.8136751999999999E-2</v>
      </c>
      <c r="G51">
        <v>8.4806099999999995E-3</v>
      </c>
      <c r="H51">
        <f t="shared" si="2"/>
        <v>59.008660479999996</v>
      </c>
      <c r="I51">
        <f t="shared" si="3"/>
        <v>115.62418929072</v>
      </c>
      <c r="K51" s="22">
        <f t="shared" si="4"/>
        <v>0.26400000000000001</v>
      </c>
      <c r="L51" s="23">
        <v>13.606999999999999</v>
      </c>
    </row>
    <row r="52" spans="1:12" x14ac:dyDescent="0.25">
      <c r="A52" s="6" t="s">
        <v>168</v>
      </c>
      <c r="B52">
        <f t="shared" si="0"/>
        <v>69.039599999999993</v>
      </c>
      <c r="C52">
        <f t="shared" si="1"/>
        <v>4.8615385</v>
      </c>
      <c r="D52">
        <v>34.5</v>
      </c>
      <c r="E52">
        <v>24</v>
      </c>
      <c r="F52">
        <v>1.8136751999999999E-2</v>
      </c>
      <c r="G52">
        <v>9.2932350000000004E-3</v>
      </c>
      <c r="H52">
        <f t="shared" si="2"/>
        <v>62.888862035999999</v>
      </c>
      <c r="I52">
        <f t="shared" si="3"/>
        <v>128.97929511271349</v>
      </c>
      <c r="K52" s="22">
        <f t="shared" si="4"/>
        <v>0.2535</v>
      </c>
      <c r="L52" s="23">
        <v>17.259899999999998</v>
      </c>
    </row>
    <row r="53" spans="1:12" x14ac:dyDescent="0.25">
      <c r="A53" s="6" t="s">
        <v>169</v>
      </c>
      <c r="B53">
        <f t="shared" si="0"/>
        <v>68.506799999999998</v>
      </c>
      <c r="C53">
        <f t="shared" si="1"/>
        <v>5.0238319999999996</v>
      </c>
      <c r="D53">
        <v>34.5</v>
      </c>
      <c r="E53">
        <v>22.5</v>
      </c>
      <c r="F53">
        <v>1.8136751999999999E-2</v>
      </c>
      <c r="G53">
        <v>8.4806099999999995E-3</v>
      </c>
      <c r="H53">
        <f t="shared" si="2"/>
        <v>74.272332287999987</v>
      </c>
      <c r="I53">
        <f>3000*C53*(F53-G53)</f>
        <v>145.53250552843198</v>
      </c>
      <c r="K53" s="22">
        <f t="shared" si="4"/>
        <v>0.26400000000000001</v>
      </c>
      <c r="L53" s="23">
        <v>17.1267</v>
      </c>
    </row>
    <row r="54" spans="1:12" x14ac:dyDescent="0.25">
      <c r="A54" s="6" t="s">
        <v>170</v>
      </c>
      <c r="B54">
        <f t="shared" si="0"/>
        <v>34.284399999999998</v>
      </c>
      <c r="C54">
        <f t="shared" si="1"/>
        <v>2.5141893333333334</v>
      </c>
      <c r="D54">
        <v>34.5</v>
      </c>
      <c r="E54">
        <v>22.5</v>
      </c>
      <c r="F54">
        <v>1.8136751999999999E-2</v>
      </c>
      <c r="G54">
        <v>8.4806099999999995E-3</v>
      </c>
      <c r="H54">
        <f t="shared" si="2"/>
        <v>37.169775103999996</v>
      </c>
      <c r="I54">
        <f t="shared" si="3"/>
        <v>72.832107652655992</v>
      </c>
      <c r="K54" s="22">
        <f t="shared" si="4"/>
        <v>0.26400000000000001</v>
      </c>
      <c r="L54" s="23">
        <v>8.5710999999999995</v>
      </c>
    </row>
    <row r="55" spans="1:12" x14ac:dyDescent="0.25">
      <c r="A55" s="6" t="s">
        <v>171</v>
      </c>
      <c r="B55">
        <f t="shared" si="0"/>
        <v>141.27080000000001</v>
      </c>
      <c r="C55">
        <f t="shared" si="1"/>
        <v>10.359858666666666</v>
      </c>
      <c r="D55">
        <v>34.5</v>
      </c>
      <c r="E55">
        <v>22.5</v>
      </c>
      <c r="F55">
        <v>1.8136751999999999E-2</v>
      </c>
      <c r="G55">
        <v>8.4806099999999995E-3</v>
      </c>
      <c r="H55">
        <f t="shared" si="2"/>
        <v>153.16015052799997</v>
      </c>
      <c r="I55">
        <f t="shared" si="3"/>
        <v>300.10879915579198</v>
      </c>
      <c r="K55" s="22">
        <f t="shared" si="4"/>
        <v>0.26400000000000001</v>
      </c>
      <c r="L55" s="23">
        <v>35.317700000000002</v>
      </c>
    </row>
    <row r="56" spans="1:12" x14ac:dyDescent="0.25">
      <c r="A56" s="6" t="s">
        <v>172</v>
      </c>
      <c r="B56">
        <f t="shared" si="0"/>
        <v>54.393599999999999</v>
      </c>
      <c r="C56">
        <f t="shared" si="1"/>
        <v>3.988864</v>
      </c>
      <c r="D56">
        <v>34.5</v>
      </c>
      <c r="E56">
        <v>22.5</v>
      </c>
      <c r="F56">
        <v>1.8136751999999999E-2</v>
      </c>
      <c r="G56">
        <v>8.4806099999999995E-3</v>
      </c>
      <c r="H56">
        <f t="shared" si="2"/>
        <v>58.971365375999994</v>
      </c>
      <c r="I56">
        <f t="shared" si="3"/>
        <v>115.55111160806401</v>
      </c>
      <c r="K56" s="22">
        <f t="shared" si="4"/>
        <v>0.26400000000000001</v>
      </c>
      <c r="L56" s="23">
        <v>13.5984</v>
      </c>
    </row>
    <row r="57" spans="1:12" x14ac:dyDescent="0.25">
      <c r="A57" s="6" t="s">
        <v>173</v>
      </c>
      <c r="B57">
        <f t="shared" si="0"/>
        <v>68.171199999999999</v>
      </c>
      <c r="C57">
        <f t="shared" si="1"/>
        <v>4.8003886666666666</v>
      </c>
      <c r="D57">
        <v>34.5</v>
      </c>
      <c r="E57">
        <v>24</v>
      </c>
      <c r="F57">
        <v>1.8136751999999999E-2</v>
      </c>
      <c r="G57">
        <v>9.2932350000000004E-3</v>
      </c>
      <c r="H57">
        <f t="shared" si="2"/>
        <v>62.097827791999997</v>
      </c>
      <c r="I57">
        <f t="shared" si="3"/>
        <v>127.35695634082198</v>
      </c>
      <c r="K57" s="22">
        <f t="shared" si="4"/>
        <v>0.2535</v>
      </c>
      <c r="L57" s="23">
        <v>17.0428</v>
      </c>
    </row>
    <row r="58" spans="1:12" x14ac:dyDescent="0.25">
      <c r="A58" s="6" t="s">
        <v>174</v>
      </c>
      <c r="B58">
        <f t="shared" si="0"/>
        <v>41.766800000000003</v>
      </c>
      <c r="C58">
        <f t="shared" si="1"/>
        <v>3.0628986666666669</v>
      </c>
      <c r="D58">
        <v>34.5</v>
      </c>
      <c r="E58">
        <v>22.5</v>
      </c>
      <c r="F58">
        <v>1.8136751999999999E-2</v>
      </c>
      <c r="G58">
        <v>8.4806099999999995E-3</v>
      </c>
      <c r="H58">
        <f t="shared" si="2"/>
        <v>45.281893887999999</v>
      </c>
      <c r="I58">
        <f t="shared" si="3"/>
        <v>88.727353370831992</v>
      </c>
      <c r="K58" s="22">
        <f t="shared" si="4"/>
        <v>0.26400000000000001</v>
      </c>
      <c r="L58" s="23">
        <v>10.441700000000001</v>
      </c>
    </row>
    <row r="59" spans="1:12" x14ac:dyDescent="0.25">
      <c r="A59" s="6" t="s">
        <v>175</v>
      </c>
      <c r="B59">
        <f t="shared" si="0"/>
        <v>46.367600000000003</v>
      </c>
      <c r="C59">
        <f>(K59*B59)/3.6</f>
        <v>3.4002906666666672</v>
      </c>
      <c r="D59">
        <v>34.5</v>
      </c>
      <c r="E59">
        <v>22.5</v>
      </c>
      <c r="F59">
        <v>1.8136751999999999E-2</v>
      </c>
      <c r="G59">
        <v>8.4806099999999995E-3</v>
      </c>
      <c r="H59">
        <f t="shared" si="2"/>
        <v>50.269897216000004</v>
      </c>
      <c r="I59">
        <f t="shared" si="3"/>
        <v>98.501068555824006</v>
      </c>
      <c r="K59" s="22">
        <f t="shared" si="4"/>
        <v>0.26400000000000001</v>
      </c>
      <c r="L59" s="23">
        <v>11.591900000000001</v>
      </c>
    </row>
    <row r="60" spans="1:12" x14ac:dyDescent="0.25">
      <c r="A60" s="6" t="s">
        <v>176</v>
      </c>
      <c r="B60">
        <f t="shared" si="0"/>
        <v>76.307599999999994</v>
      </c>
      <c r="C60">
        <f t="shared" si="1"/>
        <v>5.5958906666666666</v>
      </c>
      <c r="D60">
        <v>34.5</v>
      </c>
      <c r="E60">
        <v>22.5</v>
      </c>
      <c r="F60">
        <v>1.8136751999999999E-2</v>
      </c>
      <c r="G60">
        <v>8.4806099999999995E-3</v>
      </c>
      <c r="H60">
        <f t="shared" si="2"/>
        <v>82.729647615999994</v>
      </c>
      <c r="I60">
        <f t="shared" si="3"/>
        <v>162.10414468142397</v>
      </c>
      <c r="K60" s="22">
        <f t="shared" si="4"/>
        <v>0.26400000000000001</v>
      </c>
      <c r="L60" s="23">
        <v>19.076899999999998</v>
      </c>
    </row>
    <row r="61" spans="1:12" x14ac:dyDescent="0.25">
      <c r="A61" s="21" t="s">
        <v>43</v>
      </c>
      <c r="B61">
        <f t="shared" si="0"/>
        <v>10.137600000000001</v>
      </c>
      <c r="C61">
        <f t="shared" si="1"/>
        <v>0.71385600000000016</v>
      </c>
      <c r="D61">
        <v>34.5</v>
      </c>
      <c r="E61">
        <v>24</v>
      </c>
      <c r="F61">
        <v>1.8136751999999999E-2</v>
      </c>
      <c r="G61">
        <v>9.2932350000000004E-3</v>
      </c>
      <c r="H61">
        <f t="shared" si="2"/>
        <v>9.2344412160000022</v>
      </c>
      <c r="I61">
        <f t="shared" si="3"/>
        <v>18.938993014656003</v>
      </c>
      <c r="K61" s="22">
        <f t="shared" si="4"/>
        <v>0.2535</v>
      </c>
      <c r="L61" s="24">
        <v>2.5344000000000002</v>
      </c>
    </row>
    <row r="62" spans="1:12" x14ac:dyDescent="0.25">
      <c r="A62" s="6" t="s">
        <v>177</v>
      </c>
      <c r="B62">
        <f t="shared" si="0"/>
        <v>136.86080000000001</v>
      </c>
      <c r="C62">
        <f t="shared" si="1"/>
        <v>9.637281333333334</v>
      </c>
      <c r="D62">
        <v>34.5</v>
      </c>
      <c r="E62">
        <v>24</v>
      </c>
      <c r="F62">
        <v>1.8136751999999999E-2</v>
      </c>
      <c r="G62">
        <v>9.2932350000000004E-3</v>
      </c>
      <c r="H62">
        <f t="shared" si="2"/>
        <v>124.667871328</v>
      </c>
      <c r="I62">
        <f t="shared" si="3"/>
        <v>255.68238391534797</v>
      </c>
      <c r="K62" s="22">
        <f t="shared" si="4"/>
        <v>0.2535</v>
      </c>
      <c r="L62" s="23">
        <v>34.215200000000003</v>
      </c>
    </row>
    <row r="63" spans="1:12" x14ac:dyDescent="0.25">
      <c r="A63" s="6" t="s">
        <v>178</v>
      </c>
      <c r="B63">
        <f t="shared" ref="B63:B73" si="5">L63*4</f>
        <v>10.3764</v>
      </c>
      <c r="C63">
        <f t="shared" si="1"/>
        <v>0.73067150000000003</v>
      </c>
      <c r="D63">
        <v>34.5</v>
      </c>
      <c r="E63">
        <v>24</v>
      </c>
      <c r="F63">
        <v>1.8136751999999999E-2</v>
      </c>
      <c r="G63">
        <v>9.2932350000000004E-3</v>
      </c>
      <c r="H63">
        <f t="shared" si="2"/>
        <v>9.4519665239999995</v>
      </c>
      <c r="I63">
        <f t="shared" si="3"/>
        <v>19.3851174949965</v>
      </c>
      <c r="K63" s="22">
        <f>0.15+0.01*3+0.007*(D63-E63)</f>
        <v>0.2535</v>
      </c>
      <c r="L63" s="23">
        <v>2.5941000000000001</v>
      </c>
    </row>
    <row r="64" spans="1:12" x14ac:dyDescent="0.25">
      <c r="A64" s="6" t="s">
        <v>179</v>
      </c>
      <c r="B64">
        <f t="shared" si="5"/>
        <v>7.85</v>
      </c>
      <c r="C64">
        <f t="shared" si="1"/>
        <v>0.55277083333333332</v>
      </c>
      <c r="D64">
        <v>34.5</v>
      </c>
      <c r="E64">
        <v>24</v>
      </c>
      <c r="F64">
        <v>1.8136751999999999E-2</v>
      </c>
      <c r="G64">
        <v>9.2932350000000004E-3</v>
      </c>
      <c r="H64">
        <f t="shared" si="2"/>
        <v>7.1506435000000002</v>
      </c>
      <c r="I64">
        <f t="shared" si="3"/>
        <v>14.665314785062497</v>
      </c>
      <c r="K64" s="22">
        <f t="shared" si="4"/>
        <v>0.2535</v>
      </c>
      <c r="L64" s="23">
        <v>1.9624999999999999</v>
      </c>
    </row>
    <row r="65" spans="1:12" x14ac:dyDescent="0.25">
      <c r="A65" s="6" t="s">
        <v>180</v>
      </c>
      <c r="B65">
        <f t="shared" si="5"/>
        <v>22.8736</v>
      </c>
      <c r="C65">
        <f t="shared" si="1"/>
        <v>1.6773973333333334</v>
      </c>
      <c r="D65">
        <v>34.5</v>
      </c>
      <c r="E65">
        <v>22.5</v>
      </c>
      <c r="F65">
        <v>1.8136751999999999E-2</v>
      </c>
      <c r="G65">
        <v>8.4806099999999995E-3</v>
      </c>
      <c r="H65">
        <f t="shared" si="2"/>
        <v>24.798642175999998</v>
      </c>
      <c r="I65">
        <f t="shared" si="3"/>
        <v>48.591560523264</v>
      </c>
      <c r="K65" s="22">
        <f t="shared" si="4"/>
        <v>0.26400000000000001</v>
      </c>
      <c r="L65" s="23">
        <v>5.7183999999999999</v>
      </c>
    </row>
    <row r="66" spans="1:12" x14ac:dyDescent="0.25">
      <c r="A66" s="6" t="s">
        <v>181</v>
      </c>
      <c r="B66">
        <f t="shared" si="5"/>
        <v>36.9</v>
      </c>
      <c r="C66">
        <f t="shared" si="1"/>
        <v>2.706</v>
      </c>
      <c r="D66">
        <v>34.5</v>
      </c>
      <c r="E66">
        <v>22.5</v>
      </c>
      <c r="F66">
        <v>1.8136751999999999E-2</v>
      </c>
      <c r="G66">
        <v>8.4806099999999995E-3</v>
      </c>
      <c r="H66">
        <f t="shared" si="2"/>
        <v>40.005503999999995</v>
      </c>
      <c r="I66">
        <f t="shared" si="3"/>
        <v>78.38856075599999</v>
      </c>
      <c r="K66" s="22">
        <f t="shared" si="4"/>
        <v>0.26400000000000001</v>
      </c>
      <c r="L66" s="23">
        <v>9.2249999999999996</v>
      </c>
    </row>
    <row r="67" spans="1:12" x14ac:dyDescent="0.25">
      <c r="A67" s="21" t="s">
        <v>43</v>
      </c>
      <c r="B67">
        <f t="shared" si="5"/>
        <v>7.78</v>
      </c>
      <c r="C67">
        <f t="shared" si="1"/>
        <v>0.54784166666666667</v>
      </c>
      <c r="D67">
        <v>34.5</v>
      </c>
      <c r="E67">
        <v>24</v>
      </c>
      <c r="F67">
        <v>1.8136751999999999E-2</v>
      </c>
      <c r="G67">
        <v>9.2932350000000004E-3</v>
      </c>
      <c r="H67">
        <f t="shared" si="2"/>
        <v>7.0868798000000002</v>
      </c>
      <c r="I67">
        <f t="shared" si="3"/>
        <v>14.534541277424999</v>
      </c>
      <c r="K67" s="22">
        <f t="shared" si="4"/>
        <v>0.2535</v>
      </c>
      <c r="L67" s="24">
        <v>1.9450000000000001</v>
      </c>
    </row>
    <row r="68" spans="1:12" x14ac:dyDescent="0.25">
      <c r="A68" s="6" t="s">
        <v>182</v>
      </c>
      <c r="B68">
        <f t="shared" si="5"/>
        <v>152.13</v>
      </c>
      <c r="C68">
        <f t="shared" si="1"/>
        <v>11.1562</v>
      </c>
      <c r="D68">
        <v>34.5</v>
      </c>
      <c r="E68">
        <v>22.5</v>
      </c>
      <c r="F68">
        <v>1.8136751999999999E-2</v>
      </c>
      <c r="G68">
        <v>8.4806099999999995E-3</v>
      </c>
      <c r="H68">
        <f t="shared" si="2"/>
        <v>164.9332608</v>
      </c>
      <c r="I68">
        <f t="shared" si="3"/>
        <v>323.17755414119995</v>
      </c>
      <c r="K68" s="22">
        <f t="shared" si="4"/>
        <v>0.26400000000000001</v>
      </c>
      <c r="L68" s="23">
        <v>38.032499999999999</v>
      </c>
    </row>
    <row r="69" spans="1:12" x14ac:dyDescent="0.25">
      <c r="A69" s="6" t="s">
        <v>183</v>
      </c>
      <c r="B69">
        <f t="shared" si="5"/>
        <v>203.55240000000001</v>
      </c>
      <c r="C69">
        <f t="shared" ref="C69:C73" si="6">(K69*B69)/3.6</f>
        <v>14.927175999999999</v>
      </c>
      <c r="D69">
        <v>34.5</v>
      </c>
      <c r="E69">
        <v>22.5</v>
      </c>
      <c r="F69">
        <v>1.8136751999999999E-2</v>
      </c>
      <c r="G69">
        <v>8.4806099999999995E-3</v>
      </c>
      <c r="H69">
        <f>(1.232*(D69-E69)*C69)</f>
        <v>220.68336998399997</v>
      </c>
      <c r="I69">
        <f t="shared" ref="I69:I73" si="7">3000*C69*(F69-G69)</f>
        <v>432.41679334497599</v>
      </c>
      <c r="K69" s="22">
        <f t="shared" ref="K69:K73" si="8">0.15+0.01*3+0.007*(D69-E69)</f>
        <v>0.26400000000000001</v>
      </c>
      <c r="L69" s="23">
        <v>50.888100000000001</v>
      </c>
    </row>
    <row r="70" spans="1:12" x14ac:dyDescent="0.25">
      <c r="A70" s="6" t="s">
        <v>184</v>
      </c>
      <c r="B70">
        <f t="shared" si="5"/>
        <v>108.0224</v>
      </c>
      <c r="C70">
        <f t="shared" si="6"/>
        <v>7.9216426666666671</v>
      </c>
      <c r="D70">
        <v>34.5</v>
      </c>
      <c r="E70">
        <v>22.5</v>
      </c>
      <c r="F70">
        <v>1.8136751999999999E-2</v>
      </c>
      <c r="G70">
        <v>8.4806099999999995E-3</v>
      </c>
      <c r="H70">
        <f t="shared" si="2"/>
        <v>117.113565184</v>
      </c>
      <c r="I70">
        <f t="shared" si="7"/>
        <v>229.477519387776</v>
      </c>
      <c r="K70" s="22">
        <f t="shared" si="8"/>
        <v>0.26400000000000001</v>
      </c>
      <c r="L70" s="23">
        <v>27.005600000000001</v>
      </c>
    </row>
    <row r="71" spans="1:12" x14ac:dyDescent="0.25">
      <c r="A71" s="21" t="s">
        <v>43</v>
      </c>
      <c r="B71">
        <f t="shared" si="5"/>
        <v>10.137600000000001</v>
      </c>
      <c r="C71">
        <f t="shared" si="6"/>
        <v>0.71385600000000016</v>
      </c>
      <c r="D71">
        <v>34.5</v>
      </c>
      <c r="E71">
        <v>24</v>
      </c>
      <c r="F71">
        <v>1.8136751999999999E-2</v>
      </c>
      <c r="G71">
        <v>9.2932350000000004E-3</v>
      </c>
      <c r="H71">
        <f t="shared" ref="H71:H73" si="9">(1.232*(D71-E71)*C71)</f>
        <v>9.2344412160000022</v>
      </c>
      <c r="I71">
        <f t="shared" si="7"/>
        <v>18.938993014656003</v>
      </c>
      <c r="K71" s="22">
        <f t="shared" si="8"/>
        <v>0.2535</v>
      </c>
      <c r="L71" s="24">
        <v>2.5344000000000002</v>
      </c>
    </row>
    <row r="72" spans="1:12" x14ac:dyDescent="0.25">
      <c r="A72" s="6" t="s">
        <v>185</v>
      </c>
      <c r="B72">
        <f t="shared" si="5"/>
        <v>9.1199999999999992</v>
      </c>
      <c r="C72">
        <f t="shared" si="6"/>
        <v>0.66879999999999995</v>
      </c>
      <c r="D72">
        <v>34.5</v>
      </c>
      <c r="E72">
        <v>22.5</v>
      </c>
      <c r="F72">
        <v>1.8136751999999999E-2</v>
      </c>
      <c r="G72">
        <v>8.4806099999999995E-3</v>
      </c>
      <c r="H72">
        <f t="shared" si="9"/>
        <v>9.8875391999999991</v>
      </c>
      <c r="I72">
        <f t="shared" si="7"/>
        <v>19.374083308799996</v>
      </c>
      <c r="K72" s="22">
        <f t="shared" si="8"/>
        <v>0.26400000000000001</v>
      </c>
      <c r="L72" s="23">
        <v>2.2799999999999998</v>
      </c>
    </row>
    <row r="73" spans="1:12" x14ac:dyDescent="0.25">
      <c r="A73" s="11" t="s">
        <v>186</v>
      </c>
      <c r="B73">
        <f t="shared" si="5"/>
        <v>726.79679999999996</v>
      </c>
      <c r="C73">
        <f t="shared" si="6"/>
        <v>51.178607999999997</v>
      </c>
      <c r="D73">
        <v>34.5</v>
      </c>
      <c r="E73">
        <v>24</v>
      </c>
      <c r="F73">
        <v>1.8136751999999999E-2</v>
      </c>
      <c r="G73">
        <v>9.2932350000000004E-3</v>
      </c>
      <c r="H73">
        <f t="shared" si="9"/>
        <v>662.04647308799997</v>
      </c>
      <c r="I73">
        <f t="shared" si="7"/>
        <v>1357.7966696530077</v>
      </c>
      <c r="K73" s="22">
        <f t="shared" si="8"/>
        <v>0.2535</v>
      </c>
      <c r="L73" s="23">
        <v>181.69919999999999</v>
      </c>
    </row>
    <row r="74" spans="1:12" x14ac:dyDescent="0.25">
      <c r="H74" s="2" t="s">
        <v>24</v>
      </c>
      <c r="I74" s="2" t="s">
        <v>25</v>
      </c>
    </row>
    <row r="75" spans="1:12" x14ac:dyDescent="0.25">
      <c r="H75" s="2">
        <f>SUM(H4:H73)</f>
        <v>8169.4957428528915</v>
      </c>
      <c r="I75" s="2">
        <f>SUM(I4:I73)</f>
        <v>16087.922946884142</v>
      </c>
    </row>
    <row r="76" spans="1:12" x14ac:dyDescent="0.25">
      <c r="H76" t="s">
        <v>24</v>
      </c>
    </row>
    <row r="79" spans="1:12" x14ac:dyDescent="0.25">
      <c r="A79" s="26" t="s">
        <v>191</v>
      </c>
      <c r="B79" s="26"/>
      <c r="C79" s="26"/>
      <c r="D79" s="26"/>
      <c r="E79" s="26"/>
      <c r="F79" s="26"/>
      <c r="G79" s="26"/>
      <c r="H79" s="26"/>
      <c r="I79" s="26"/>
      <c r="J79" s="26"/>
    </row>
    <row r="80" spans="1:12" x14ac:dyDescent="0.25">
      <c r="A80" s="28" t="s">
        <v>0</v>
      </c>
      <c r="B80" s="12" t="s">
        <v>120</v>
      </c>
      <c r="C80" s="12" t="s">
        <v>21</v>
      </c>
      <c r="D80" s="12" t="s">
        <v>13</v>
      </c>
      <c r="E80" s="12" t="s">
        <v>7</v>
      </c>
      <c r="F80" s="12" t="s">
        <v>22</v>
      </c>
      <c r="G80" s="12" t="s">
        <v>23</v>
      </c>
      <c r="H80" s="12" t="s">
        <v>192</v>
      </c>
      <c r="I80" s="12" t="s">
        <v>193</v>
      </c>
      <c r="J80" s="12"/>
      <c r="K80" s="12" t="s">
        <v>194</v>
      </c>
      <c r="L80" s="12" t="s">
        <v>188</v>
      </c>
    </row>
    <row r="81" spans="1:18" x14ac:dyDescent="0.25">
      <c r="A81" s="22" t="s">
        <v>71</v>
      </c>
      <c r="B81">
        <f>L81*4</f>
        <v>137.10759999999999</v>
      </c>
      <c r="C81">
        <f>(K81*B81)/3.6</f>
        <v>10.054557333333333</v>
      </c>
      <c r="D81">
        <v>34.5</v>
      </c>
      <c r="E81">
        <v>22.5</v>
      </c>
      <c r="F81">
        <v>1.8136751999999999E-2</v>
      </c>
      <c r="G81">
        <f>_xlfn.IFS(E81=22.5,0.00848031,E81=24,0.009293235,E81=22,0.00821976)</f>
        <v>8.4803099999999996E-3</v>
      </c>
      <c r="H81">
        <f>1.232*(D81-E81)*C81</f>
        <v>148.64657561599998</v>
      </c>
      <c r="I81">
        <f>3000*C81*(F81-G81)</f>
        <v>291.27374917502397</v>
      </c>
      <c r="K81">
        <f>0.15+3*0.01+0.007*(D81-E81)</f>
        <v>0.26400000000000001</v>
      </c>
      <c r="L81" s="23">
        <v>34.276899999999998</v>
      </c>
      <c r="O81" s="2"/>
      <c r="P81">
        <v>24</v>
      </c>
      <c r="Q81">
        <v>22.5</v>
      </c>
      <c r="R81">
        <v>22</v>
      </c>
    </row>
    <row r="82" spans="1:18" x14ac:dyDescent="0.25">
      <c r="A82" s="30" t="s">
        <v>43</v>
      </c>
      <c r="B82">
        <f>L82*4</f>
        <v>10.47</v>
      </c>
      <c r="C82">
        <f t="shared" ref="C82:C142" si="10">(K82*B82)/3.6</f>
        <v>0.73726250000000004</v>
      </c>
      <c r="D82">
        <v>34.5</v>
      </c>
      <c r="E82">
        <v>24</v>
      </c>
      <c r="F82">
        <v>1.8136751999999999E-2</v>
      </c>
      <c r="G82">
        <f t="shared" ref="G82:G90" si="11">_xlfn.IFS(E82=22.5,0.00848031,E82=24,0.009293235,E82=22,0.00821976)</f>
        <v>9.2932350000000004E-3</v>
      </c>
      <c r="H82">
        <f t="shared" ref="H82:H145" si="12">1.232*(D82-E82)*C82</f>
        <v>9.5372277000000008</v>
      </c>
      <c r="I82">
        <f t="shared" ref="I82:I145" si="13">3000*C82*(F82-G82)</f>
        <v>19.559980356637496</v>
      </c>
      <c r="K82">
        <f t="shared" ref="K82:K145" si="14">0.15+3*0.01+0.007*(D82-E82)</f>
        <v>0.2535</v>
      </c>
      <c r="L82" s="23">
        <v>2.6175000000000002</v>
      </c>
      <c r="P82">
        <v>9.2932350000000004E-3</v>
      </c>
      <c r="Q82">
        <v>8.4803099999999996E-3</v>
      </c>
      <c r="R82">
        <v>8.2197599999999996E-3</v>
      </c>
    </row>
    <row r="83" spans="1:18" x14ac:dyDescent="0.25">
      <c r="A83" s="22" t="s">
        <v>195</v>
      </c>
      <c r="B83">
        <f t="shared" ref="B83:B146" si="15">L83*4</f>
        <v>137.04</v>
      </c>
      <c r="C83">
        <f t="shared" si="10"/>
        <v>10.0496</v>
      </c>
      <c r="D83">
        <v>34.5</v>
      </c>
      <c r="E83">
        <v>22.5</v>
      </c>
      <c r="F83">
        <v>1.8136751999999999E-2</v>
      </c>
      <c r="G83">
        <f t="shared" si="11"/>
        <v>8.4803099999999996E-3</v>
      </c>
      <c r="H83">
        <f t="shared" si="12"/>
        <v>148.5732864</v>
      </c>
      <c r="I83">
        <f t="shared" si="13"/>
        <v>291.13013856959998</v>
      </c>
      <c r="K83">
        <f t="shared" si="14"/>
        <v>0.26400000000000001</v>
      </c>
      <c r="L83" s="23">
        <v>34.26</v>
      </c>
    </row>
    <row r="84" spans="1:18" x14ac:dyDescent="0.25">
      <c r="A84" s="30" t="s">
        <v>43</v>
      </c>
      <c r="B84">
        <f t="shared" si="15"/>
        <v>10.47</v>
      </c>
      <c r="C84">
        <f t="shared" si="10"/>
        <v>0.76780000000000004</v>
      </c>
      <c r="D84">
        <v>34.5</v>
      </c>
      <c r="E84">
        <v>22.5</v>
      </c>
      <c r="F84">
        <v>1.8136751999999999E-2</v>
      </c>
      <c r="G84">
        <f t="shared" si="11"/>
        <v>8.4803099999999996E-3</v>
      </c>
      <c r="H84">
        <f t="shared" si="12"/>
        <v>11.351155199999999</v>
      </c>
      <c r="I84">
        <f t="shared" si="13"/>
        <v>22.242648502799998</v>
      </c>
      <c r="K84">
        <f t="shared" si="14"/>
        <v>0.26400000000000001</v>
      </c>
      <c r="L84" s="23">
        <v>2.6175000000000002</v>
      </c>
    </row>
    <row r="85" spans="1:18" x14ac:dyDescent="0.25">
      <c r="A85" s="22" t="s">
        <v>196</v>
      </c>
      <c r="B85">
        <f t="shared" si="15"/>
        <v>149.63480000000001</v>
      </c>
      <c r="C85">
        <f t="shared" si="10"/>
        <v>10.973218666666668</v>
      </c>
      <c r="D85">
        <v>34.5</v>
      </c>
      <c r="E85">
        <v>22.5</v>
      </c>
      <c r="F85">
        <v>1.8136751999999999E-2</v>
      </c>
      <c r="G85">
        <f t="shared" si="11"/>
        <v>8.4803099999999996E-3</v>
      </c>
      <c r="H85">
        <f t="shared" si="12"/>
        <v>162.228064768</v>
      </c>
      <c r="I85">
        <f t="shared" si="13"/>
        <v>317.88674882395202</v>
      </c>
      <c r="K85">
        <f t="shared" si="14"/>
        <v>0.26400000000000001</v>
      </c>
      <c r="L85" s="23">
        <v>37.408700000000003</v>
      </c>
    </row>
    <row r="86" spans="1:18" x14ac:dyDescent="0.25">
      <c r="A86" s="22" t="s">
        <v>197</v>
      </c>
      <c r="B86">
        <f t="shared" si="15"/>
        <v>149.63480000000001</v>
      </c>
      <c r="C86">
        <f t="shared" si="10"/>
        <v>10.973218666666668</v>
      </c>
      <c r="D86">
        <v>34.5</v>
      </c>
      <c r="E86">
        <v>22.5</v>
      </c>
      <c r="F86">
        <v>1.8136751999999999E-2</v>
      </c>
      <c r="G86">
        <f t="shared" si="11"/>
        <v>8.4803099999999996E-3</v>
      </c>
      <c r="H86">
        <f t="shared" si="12"/>
        <v>162.228064768</v>
      </c>
      <c r="I86">
        <f t="shared" si="13"/>
        <v>317.88674882395202</v>
      </c>
      <c r="K86">
        <f t="shared" si="14"/>
        <v>0.26400000000000001</v>
      </c>
      <c r="L86" s="23">
        <v>37.408700000000003</v>
      </c>
    </row>
    <row r="87" spans="1:18" x14ac:dyDescent="0.25">
      <c r="A87" s="22" t="s">
        <v>73</v>
      </c>
      <c r="B87">
        <f t="shared" si="15"/>
        <v>137.04</v>
      </c>
      <c r="C87">
        <f t="shared" si="10"/>
        <v>10.0496</v>
      </c>
      <c r="D87">
        <v>34.5</v>
      </c>
      <c r="E87">
        <v>22.5</v>
      </c>
      <c r="F87">
        <v>1.8136751999999999E-2</v>
      </c>
      <c r="G87">
        <f t="shared" si="11"/>
        <v>8.4803099999999996E-3</v>
      </c>
      <c r="H87">
        <f t="shared" si="12"/>
        <v>148.5732864</v>
      </c>
      <c r="I87">
        <f t="shared" si="13"/>
        <v>291.13013856959998</v>
      </c>
      <c r="K87">
        <f t="shared" si="14"/>
        <v>0.26400000000000001</v>
      </c>
      <c r="L87" s="23">
        <v>34.26</v>
      </c>
    </row>
    <row r="88" spans="1:18" x14ac:dyDescent="0.25">
      <c r="A88" s="30" t="s">
        <v>43</v>
      </c>
      <c r="B88">
        <f t="shared" si="15"/>
        <v>10.47</v>
      </c>
      <c r="C88">
        <f t="shared" si="10"/>
        <v>0.73726250000000004</v>
      </c>
      <c r="D88">
        <v>34.5</v>
      </c>
      <c r="E88">
        <v>24</v>
      </c>
      <c r="F88">
        <v>1.8136751999999999E-2</v>
      </c>
      <c r="G88">
        <f t="shared" si="11"/>
        <v>9.2932350000000004E-3</v>
      </c>
      <c r="H88">
        <f t="shared" si="12"/>
        <v>9.5372277000000008</v>
      </c>
      <c r="I88">
        <f t="shared" si="13"/>
        <v>19.559980356637496</v>
      </c>
      <c r="K88">
        <f t="shared" si="14"/>
        <v>0.2535</v>
      </c>
      <c r="L88" s="23">
        <v>2.6175000000000002</v>
      </c>
    </row>
    <row r="89" spans="1:18" x14ac:dyDescent="0.25">
      <c r="A89" s="22" t="s">
        <v>74</v>
      </c>
      <c r="B89">
        <f t="shared" si="15"/>
        <v>137.04</v>
      </c>
      <c r="C89">
        <f t="shared" si="10"/>
        <v>10.0496</v>
      </c>
      <c r="D89">
        <v>34.5</v>
      </c>
      <c r="E89">
        <v>22.5</v>
      </c>
      <c r="F89">
        <v>1.8136751999999999E-2</v>
      </c>
      <c r="G89">
        <f t="shared" si="11"/>
        <v>8.4803099999999996E-3</v>
      </c>
      <c r="H89">
        <f t="shared" si="12"/>
        <v>148.5732864</v>
      </c>
      <c r="I89">
        <f t="shared" si="13"/>
        <v>291.13013856959998</v>
      </c>
      <c r="K89">
        <f t="shared" si="14"/>
        <v>0.26400000000000001</v>
      </c>
      <c r="L89" s="23">
        <v>34.26</v>
      </c>
    </row>
    <row r="90" spans="1:18" x14ac:dyDescent="0.25">
      <c r="A90" s="30" t="s">
        <v>43</v>
      </c>
      <c r="B90">
        <f t="shared" si="15"/>
        <v>10.47</v>
      </c>
      <c r="C90">
        <f t="shared" si="10"/>
        <v>0.73726250000000004</v>
      </c>
      <c r="D90">
        <v>34.5</v>
      </c>
      <c r="E90">
        <v>24</v>
      </c>
      <c r="F90">
        <v>1.8136751999999999E-2</v>
      </c>
      <c r="G90">
        <f t="shared" si="11"/>
        <v>9.2932350000000004E-3</v>
      </c>
      <c r="H90">
        <f t="shared" si="12"/>
        <v>9.5372277000000008</v>
      </c>
      <c r="I90">
        <f t="shared" si="13"/>
        <v>19.559980356637496</v>
      </c>
      <c r="K90">
        <f t="shared" si="14"/>
        <v>0.2535</v>
      </c>
      <c r="L90" s="23">
        <v>2.6175000000000002</v>
      </c>
    </row>
    <row r="91" spans="1:18" x14ac:dyDescent="0.25">
      <c r="A91" s="22" t="s">
        <v>198</v>
      </c>
      <c r="B91">
        <f t="shared" si="15"/>
        <v>40.557200000000002</v>
      </c>
      <c r="C91">
        <f t="shared" si="10"/>
        <v>2.974194666666667</v>
      </c>
      <c r="D91">
        <v>34.5</v>
      </c>
      <c r="E91">
        <v>22.5</v>
      </c>
      <c r="F91">
        <v>1.8136751999999999E-2</v>
      </c>
      <c r="G91">
        <f>_xlfn.IFS(E91=22.5,0.00848031,E91=24,0.009293235,E91=22,0.00821976)</f>
        <v>8.4803099999999996E-3</v>
      </c>
      <c r="H91">
        <f t="shared" si="12"/>
        <v>43.970493951999998</v>
      </c>
      <c r="I91">
        <f t="shared" si="13"/>
        <v>86.160414886127995</v>
      </c>
      <c r="K91">
        <f t="shared" si="14"/>
        <v>0.26400000000000001</v>
      </c>
      <c r="L91" s="23">
        <v>10.1393</v>
      </c>
    </row>
    <row r="92" spans="1:18" x14ac:dyDescent="0.25">
      <c r="A92" s="30" t="s">
        <v>43</v>
      </c>
      <c r="B92">
        <f t="shared" si="15"/>
        <v>10.488799999999999</v>
      </c>
      <c r="C92">
        <f t="shared" si="10"/>
        <v>0.73858633333333323</v>
      </c>
      <c r="D92">
        <v>34.5</v>
      </c>
      <c r="E92">
        <v>24</v>
      </c>
      <c r="F92">
        <v>1.8136751999999999E-2</v>
      </c>
      <c r="G92">
        <f t="shared" ref="G92:G150" si="16">_xlfn.IFS(E92=22.5,0.00848031,E92=24,0.009293235,E92=22,0.00821976)</f>
        <v>9.2932350000000004E-3</v>
      </c>
      <c r="H92">
        <f t="shared" si="12"/>
        <v>9.5543528079999991</v>
      </c>
      <c r="I92">
        <f t="shared" si="13"/>
        <v>19.595102384402992</v>
      </c>
      <c r="K92">
        <f t="shared" si="14"/>
        <v>0.2535</v>
      </c>
      <c r="L92" s="31">
        <v>2.6221999999999999</v>
      </c>
    </row>
    <row r="93" spans="1:18" x14ac:dyDescent="0.25">
      <c r="A93" s="22" t="s">
        <v>199</v>
      </c>
      <c r="B93">
        <f t="shared" si="15"/>
        <v>55.688800000000001</v>
      </c>
      <c r="C93">
        <f t="shared" si="10"/>
        <v>4.0838453333333335</v>
      </c>
      <c r="D93">
        <v>34.5</v>
      </c>
      <c r="E93">
        <v>22.5</v>
      </c>
      <c r="F93">
        <v>1.8136751999999999E-2</v>
      </c>
      <c r="G93">
        <f t="shared" si="16"/>
        <v>8.4803099999999996E-3</v>
      </c>
      <c r="H93">
        <f t="shared" si="12"/>
        <v>60.375569407999997</v>
      </c>
      <c r="I93">
        <f t="shared" si="13"/>
        <v>118.306246794912</v>
      </c>
      <c r="K93">
        <f t="shared" si="14"/>
        <v>0.26400000000000001</v>
      </c>
      <c r="L93" s="23">
        <v>13.9222</v>
      </c>
    </row>
    <row r="94" spans="1:18" x14ac:dyDescent="0.25">
      <c r="A94" s="30" t="s">
        <v>43</v>
      </c>
      <c r="B94">
        <f t="shared" si="15"/>
        <v>10.462</v>
      </c>
      <c r="C94">
        <f t="shared" si="10"/>
        <v>0.73669916666666668</v>
      </c>
      <c r="D94">
        <v>34.5</v>
      </c>
      <c r="E94">
        <v>24</v>
      </c>
      <c r="F94">
        <v>1.8136751999999999E-2</v>
      </c>
      <c r="G94">
        <f t="shared" si="16"/>
        <v>9.2932350000000004E-3</v>
      </c>
      <c r="H94">
        <f t="shared" si="12"/>
        <v>9.5299404200000009</v>
      </c>
      <c r="I94">
        <f t="shared" si="13"/>
        <v>19.545034812907495</v>
      </c>
      <c r="K94">
        <f t="shared" si="14"/>
        <v>0.2535</v>
      </c>
      <c r="L94" s="31">
        <v>2.6154999999999999</v>
      </c>
    </row>
    <row r="95" spans="1:18" x14ac:dyDescent="0.25">
      <c r="A95" s="22" t="s">
        <v>200</v>
      </c>
      <c r="B95">
        <f t="shared" si="15"/>
        <v>55.495199999999997</v>
      </c>
      <c r="C95">
        <f t="shared" si="10"/>
        <v>4.0696479999999999</v>
      </c>
      <c r="D95">
        <v>34.5</v>
      </c>
      <c r="E95">
        <v>22.5</v>
      </c>
      <c r="F95">
        <v>1.8136751999999999E-2</v>
      </c>
      <c r="G95">
        <f t="shared" si="16"/>
        <v>8.4803099999999996E-3</v>
      </c>
      <c r="H95">
        <f t="shared" si="12"/>
        <v>60.165676031999993</v>
      </c>
      <c r="I95">
        <f t="shared" si="13"/>
        <v>117.89495961724799</v>
      </c>
      <c r="K95">
        <f t="shared" si="14"/>
        <v>0.26400000000000001</v>
      </c>
      <c r="L95" s="23">
        <v>13.873799999999999</v>
      </c>
    </row>
    <row r="96" spans="1:18" x14ac:dyDescent="0.25">
      <c r="A96" s="30" t="s">
        <v>43</v>
      </c>
      <c r="B96">
        <f t="shared" si="15"/>
        <v>10.474399999999999</v>
      </c>
      <c r="C96">
        <f t="shared" si="10"/>
        <v>0.73757233333333327</v>
      </c>
      <c r="D96">
        <v>34.5</v>
      </c>
      <c r="E96">
        <v>24</v>
      </c>
      <c r="F96">
        <v>1.8136751999999999E-2</v>
      </c>
      <c r="G96">
        <f t="shared" si="16"/>
        <v>9.2932350000000004E-3</v>
      </c>
      <c r="H96">
        <f t="shared" si="12"/>
        <v>9.541235704</v>
      </c>
      <c r="I96">
        <f t="shared" si="13"/>
        <v>19.568200405688994</v>
      </c>
      <c r="K96">
        <f t="shared" si="14"/>
        <v>0.2535</v>
      </c>
      <c r="L96" s="31">
        <v>2.6185999999999998</v>
      </c>
    </row>
    <row r="97" spans="1:12" x14ac:dyDescent="0.25">
      <c r="A97" s="22" t="s">
        <v>201</v>
      </c>
      <c r="B97">
        <f t="shared" si="15"/>
        <v>122.848</v>
      </c>
      <c r="C97">
        <f t="shared" si="10"/>
        <v>9.0088533333333327</v>
      </c>
      <c r="D97">
        <v>34.5</v>
      </c>
      <c r="E97">
        <v>22.5</v>
      </c>
      <c r="F97">
        <v>1.8136751999999999E-2</v>
      </c>
      <c r="G97">
        <f t="shared" si="16"/>
        <v>8.4803099999999996E-3</v>
      </c>
      <c r="H97">
        <f t="shared" si="12"/>
        <v>133.18688767999998</v>
      </c>
      <c r="I97">
        <f t="shared" si="13"/>
        <v>260.98040909951999</v>
      </c>
      <c r="K97">
        <f t="shared" si="14"/>
        <v>0.26400000000000001</v>
      </c>
      <c r="L97" s="23">
        <v>30.712</v>
      </c>
    </row>
    <row r="98" spans="1:12" x14ac:dyDescent="0.25">
      <c r="A98" s="30" t="s">
        <v>43</v>
      </c>
      <c r="B98">
        <f t="shared" si="15"/>
        <v>10.5496</v>
      </c>
      <c r="C98">
        <f t="shared" si="10"/>
        <v>0.7428676666666667</v>
      </c>
      <c r="D98">
        <v>34.5</v>
      </c>
      <c r="E98">
        <v>24</v>
      </c>
      <c r="F98">
        <v>1.8136751999999999E-2</v>
      </c>
      <c r="G98">
        <f t="shared" si="16"/>
        <v>9.2932350000000004E-3</v>
      </c>
      <c r="H98">
        <f t="shared" si="12"/>
        <v>9.6097361360000004</v>
      </c>
      <c r="I98">
        <f t="shared" si="13"/>
        <v>19.708688516750996</v>
      </c>
      <c r="K98">
        <f t="shared" si="14"/>
        <v>0.2535</v>
      </c>
      <c r="L98" s="31">
        <v>2.6374</v>
      </c>
    </row>
    <row r="99" spans="1:12" x14ac:dyDescent="0.25">
      <c r="A99" s="22" t="s">
        <v>202</v>
      </c>
      <c r="B99">
        <f t="shared" si="15"/>
        <v>71.765199999999993</v>
      </c>
      <c r="C99">
        <f t="shared" si="10"/>
        <v>5.2627813333333329</v>
      </c>
      <c r="D99">
        <v>34.5</v>
      </c>
      <c r="E99">
        <v>22.5</v>
      </c>
      <c r="F99">
        <v>1.8136751999999999E-2</v>
      </c>
      <c r="G99">
        <f t="shared" si="16"/>
        <v>8.4803099999999996E-3</v>
      </c>
      <c r="H99">
        <f t="shared" si="12"/>
        <v>77.804959231999987</v>
      </c>
      <c r="I99">
        <f t="shared" si="13"/>
        <v>152.45922811204798</v>
      </c>
      <c r="K99">
        <f t="shared" si="14"/>
        <v>0.26400000000000001</v>
      </c>
      <c r="L99" s="23">
        <v>17.941299999999998</v>
      </c>
    </row>
    <row r="100" spans="1:12" x14ac:dyDescent="0.25">
      <c r="A100" s="22" t="s">
        <v>203</v>
      </c>
      <c r="B100">
        <f t="shared" si="15"/>
        <v>91.316000000000003</v>
      </c>
      <c r="C100">
        <f t="shared" si="10"/>
        <v>6.6965066666666671</v>
      </c>
      <c r="D100">
        <v>34.5</v>
      </c>
      <c r="E100">
        <v>22.5</v>
      </c>
      <c r="F100">
        <v>1.8136751999999999E-2</v>
      </c>
      <c r="G100">
        <f t="shared" si="16"/>
        <v>8.4803099999999996E-3</v>
      </c>
      <c r="H100">
        <f t="shared" si="12"/>
        <v>99.001154560000003</v>
      </c>
      <c r="I100">
        <f t="shared" si="13"/>
        <v>193.99328468784</v>
      </c>
      <c r="K100">
        <f t="shared" si="14"/>
        <v>0.26400000000000001</v>
      </c>
      <c r="L100" s="23">
        <v>22.829000000000001</v>
      </c>
    </row>
    <row r="101" spans="1:12" x14ac:dyDescent="0.25">
      <c r="A101" s="30" t="s">
        <v>43</v>
      </c>
      <c r="B101">
        <f t="shared" si="15"/>
        <v>9.66</v>
      </c>
      <c r="C101">
        <f t="shared" si="10"/>
        <v>0.68022499999999997</v>
      </c>
      <c r="D101">
        <v>34.5</v>
      </c>
      <c r="E101">
        <v>24</v>
      </c>
      <c r="F101">
        <v>1.8136751999999999E-2</v>
      </c>
      <c r="G101">
        <f t="shared" si="16"/>
        <v>9.2932350000000004E-3</v>
      </c>
      <c r="H101">
        <f t="shared" si="12"/>
        <v>8.7993905999999988</v>
      </c>
      <c r="I101">
        <f t="shared" si="13"/>
        <v>18.046744053974997</v>
      </c>
      <c r="K101">
        <f t="shared" si="14"/>
        <v>0.2535</v>
      </c>
      <c r="L101" s="31">
        <v>2.415</v>
      </c>
    </row>
    <row r="102" spans="1:12" x14ac:dyDescent="0.25">
      <c r="A102" s="22" t="s">
        <v>204</v>
      </c>
      <c r="B102">
        <f t="shared" si="15"/>
        <v>19.147600000000001</v>
      </c>
      <c r="C102">
        <f>(K102*B102)/3.6</f>
        <v>1.3483101666666666</v>
      </c>
      <c r="D102">
        <v>34.5</v>
      </c>
      <c r="E102">
        <v>24</v>
      </c>
      <c r="F102">
        <v>1.8136751999999999E-2</v>
      </c>
      <c r="G102">
        <f t="shared" si="16"/>
        <v>9.2932350000000004E-3</v>
      </c>
      <c r="H102">
        <f t="shared" si="12"/>
        <v>17.441740316000001</v>
      </c>
      <c r="I102">
        <f t="shared" si="13"/>
        <v>35.771411640568495</v>
      </c>
      <c r="K102">
        <f t="shared" si="14"/>
        <v>0.2535</v>
      </c>
      <c r="L102" s="23">
        <v>4.7869000000000002</v>
      </c>
    </row>
    <row r="103" spans="1:12" x14ac:dyDescent="0.25">
      <c r="A103" s="22" t="s">
        <v>205</v>
      </c>
      <c r="B103">
        <f t="shared" si="15"/>
        <v>9.8323999999999998</v>
      </c>
      <c r="C103">
        <f t="shared" si="10"/>
        <v>0.69236483333333332</v>
      </c>
      <c r="D103">
        <v>34.5</v>
      </c>
      <c r="E103">
        <v>24</v>
      </c>
      <c r="F103">
        <v>1.8136751999999999E-2</v>
      </c>
      <c r="G103">
        <f t="shared" si="16"/>
        <v>9.2932350000000004E-3</v>
      </c>
      <c r="H103">
        <f t="shared" si="12"/>
        <v>8.9564314839999994</v>
      </c>
      <c r="I103">
        <f t="shared" si="13"/>
        <v>18.368820521356497</v>
      </c>
      <c r="K103">
        <f t="shared" si="14"/>
        <v>0.2535</v>
      </c>
      <c r="L103" s="23">
        <v>2.4581</v>
      </c>
    </row>
    <row r="104" spans="1:12" x14ac:dyDescent="0.25">
      <c r="A104" s="22" t="s">
        <v>206</v>
      </c>
      <c r="B104">
        <f t="shared" si="15"/>
        <v>55.494</v>
      </c>
      <c r="C104">
        <f t="shared" si="10"/>
        <v>4.0695600000000001</v>
      </c>
      <c r="D104">
        <v>34.5</v>
      </c>
      <c r="E104">
        <v>22.5</v>
      </c>
      <c r="F104">
        <v>1.8136751999999999E-2</v>
      </c>
      <c r="G104">
        <f t="shared" si="16"/>
        <v>8.4803099999999996E-3</v>
      </c>
      <c r="H104">
        <f t="shared" si="12"/>
        <v>60.164375039999996</v>
      </c>
      <c r="I104">
        <f t="shared" si="13"/>
        <v>117.89241031656</v>
      </c>
      <c r="K104">
        <f t="shared" si="14"/>
        <v>0.26400000000000001</v>
      </c>
      <c r="L104" s="23">
        <v>13.8735</v>
      </c>
    </row>
    <row r="105" spans="1:12" x14ac:dyDescent="0.25">
      <c r="A105" s="30" t="s">
        <v>43</v>
      </c>
      <c r="B105">
        <f t="shared" si="15"/>
        <v>10.47</v>
      </c>
      <c r="C105">
        <f t="shared" si="10"/>
        <v>0.73726250000000004</v>
      </c>
      <c r="D105">
        <v>34.5</v>
      </c>
      <c r="E105">
        <v>24</v>
      </c>
      <c r="F105">
        <v>1.8136751999999999E-2</v>
      </c>
      <c r="G105">
        <f t="shared" si="16"/>
        <v>9.2932350000000004E-3</v>
      </c>
      <c r="H105">
        <f t="shared" si="12"/>
        <v>9.5372277000000008</v>
      </c>
      <c r="I105">
        <f t="shared" si="13"/>
        <v>19.559980356637496</v>
      </c>
      <c r="K105">
        <f t="shared" si="14"/>
        <v>0.2535</v>
      </c>
      <c r="L105" s="31">
        <v>2.6175000000000002</v>
      </c>
    </row>
    <row r="106" spans="1:12" x14ac:dyDescent="0.25">
      <c r="A106" s="22" t="s">
        <v>207</v>
      </c>
      <c r="B106">
        <f t="shared" si="15"/>
        <v>55.571199999999997</v>
      </c>
      <c r="C106">
        <f t="shared" si="10"/>
        <v>4.0752213333333334</v>
      </c>
      <c r="D106">
        <v>34.5</v>
      </c>
      <c r="E106">
        <v>22.5</v>
      </c>
      <c r="F106">
        <v>1.8136751999999999E-2</v>
      </c>
      <c r="G106">
        <f t="shared" si="16"/>
        <v>8.4803099999999996E-3</v>
      </c>
      <c r="H106">
        <f t="shared" si="12"/>
        <v>60.248072191999995</v>
      </c>
      <c r="I106">
        <f t="shared" si="13"/>
        <v>118.056415327488</v>
      </c>
      <c r="K106">
        <f t="shared" si="14"/>
        <v>0.26400000000000001</v>
      </c>
      <c r="L106" s="23">
        <v>13.892799999999999</v>
      </c>
    </row>
    <row r="107" spans="1:12" x14ac:dyDescent="0.25">
      <c r="A107" s="30" t="s">
        <v>43</v>
      </c>
      <c r="B107">
        <f t="shared" si="15"/>
        <v>10.47</v>
      </c>
      <c r="C107">
        <f t="shared" si="10"/>
        <v>0.73726250000000004</v>
      </c>
      <c r="D107">
        <v>34.5</v>
      </c>
      <c r="E107">
        <v>24</v>
      </c>
      <c r="F107">
        <v>1.8136751999999999E-2</v>
      </c>
      <c r="G107">
        <f t="shared" si="16"/>
        <v>9.2932350000000004E-3</v>
      </c>
      <c r="H107">
        <f t="shared" si="12"/>
        <v>9.5372277000000008</v>
      </c>
      <c r="I107">
        <f t="shared" si="13"/>
        <v>19.559980356637496</v>
      </c>
      <c r="K107">
        <f t="shared" si="14"/>
        <v>0.2535</v>
      </c>
      <c r="L107" s="31">
        <v>2.6175000000000002</v>
      </c>
    </row>
    <row r="108" spans="1:12" x14ac:dyDescent="0.25">
      <c r="A108" s="22" t="s">
        <v>208</v>
      </c>
      <c r="B108">
        <f t="shared" si="15"/>
        <v>40.686399999999999</v>
      </c>
      <c r="C108">
        <f t="shared" si="10"/>
        <v>2.9836693333333333</v>
      </c>
      <c r="D108">
        <v>34.5</v>
      </c>
      <c r="E108">
        <v>22.5</v>
      </c>
      <c r="F108">
        <v>1.8136751999999999E-2</v>
      </c>
      <c r="G108">
        <f t="shared" si="16"/>
        <v>8.4803099999999996E-3</v>
      </c>
      <c r="H108">
        <f t="shared" si="12"/>
        <v>44.110567423999996</v>
      </c>
      <c r="I108">
        <f t="shared" si="13"/>
        <v>86.434889593535999</v>
      </c>
      <c r="K108">
        <f t="shared" si="14"/>
        <v>0.26400000000000001</v>
      </c>
      <c r="L108" s="23">
        <v>10.1716</v>
      </c>
    </row>
    <row r="109" spans="1:12" x14ac:dyDescent="0.25">
      <c r="A109" s="30" t="s">
        <v>43</v>
      </c>
      <c r="B109">
        <f t="shared" si="15"/>
        <v>10.485200000000001</v>
      </c>
      <c r="C109">
        <f t="shared" si="10"/>
        <v>0.73833283333333333</v>
      </c>
      <c r="D109">
        <v>34.5</v>
      </c>
      <c r="E109">
        <v>24</v>
      </c>
      <c r="F109">
        <v>1.8136751999999999E-2</v>
      </c>
      <c r="G109">
        <f t="shared" si="16"/>
        <v>9.2932350000000004E-3</v>
      </c>
      <c r="H109">
        <f t="shared" si="12"/>
        <v>9.5510735320000002</v>
      </c>
      <c r="I109">
        <f>3000*C109*(F109-G109)</f>
        <v>19.588376889724497</v>
      </c>
      <c r="K109">
        <f t="shared" si="14"/>
        <v>0.2535</v>
      </c>
      <c r="L109" s="31">
        <v>2.6213000000000002</v>
      </c>
    </row>
    <row r="110" spans="1:12" x14ac:dyDescent="0.25">
      <c r="A110" s="22" t="s">
        <v>209</v>
      </c>
      <c r="B110">
        <f t="shared" si="15"/>
        <v>63.447600000000001</v>
      </c>
      <c r="C110">
        <f t="shared" si="10"/>
        <v>4.6528239999999998</v>
      </c>
      <c r="D110">
        <v>34.5</v>
      </c>
      <c r="E110">
        <v>22.5</v>
      </c>
      <c r="F110">
        <v>1.8136751999999999E-2</v>
      </c>
      <c r="G110">
        <f t="shared" si="16"/>
        <v>8.4803099999999996E-3</v>
      </c>
      <c r="H110">
        <f t="shared" si="12"/>
        <v>68.787350015999991</v>
      </c>
      <c r="I110">
        <f t="shared" si="13"/>
        <v>134.78917527662398</v>
      </c>
      <c r="K110">
        <f t="shared" si="14"/>
        <v>0.26400000000000001</v>
      </c>
      <c r="L110" s="23">
        <v>15.8619</v>
      </c>
    </row>
    <row r="111" spans="1:12" x14ac:dyDescent="0.25">
      <c r="A111" s="30" t="s">
        <v>43</v>
      </c>
      <c r="B111">
        <f t="shared" si="15"/>
        <v>10.56</v>
      </c>
      <c r="C111">
        <f t="shared" si="10"/>
        <v>0.74360000000000004</v>
      </c>
      <c r="D111">
        <v>34.5</v>
      </c>
      <c r="E111">
        <v>24</v>
      </c>
      <c r="F111">
        <v>1.8136751999999999E-2</v>
      </c>
      <c r="G111">
        <f t="shared" si="16"/>
        <v>9.2932350000000004E-3</v>
      </c>
      <c r="H111">
        <f t="shared" si="12"/>
        <v>9.6192095999999996</v>
      </c>
      <c r="I111">
        <f t="shared" si="13"/>
        <v>19.728117723599997</v>
      </c>
      <c r="K111">
        <f t="shared" si="14"/>
        <v>0.2535</v>
      </c>
      <c r="L111" s="31">
        <v>2.64</v>
      </c>
    </row>
    <row r="112" spans="1:12" x14ac:dyDescent="0.25">
      <c r="A112" s="22" t="s">
        <v>234</v>
      </c>
      <c r="B112">
        <f t="shared" si="15"/>
        <v>63.447600000000001</v>
      </c>
      <c r="C112">
        <f t="shared" si="10"/>
        <v>4.6528239999999998</v>
      </c>
      <c r="D112">
        <v>34.5</v>
      </c>
      <c r="E112">
        <v>22.5</v>
      </c>
      <c r="F112">
        <v>1.8136751999999999E-2</v>
      </c>
      <c r="G112">
        <f t="shared" si="16"/>
        <v>8.4803099999999996E-3</v>
      </c>
      <c r="H112">
        <f t="shared" si="12"/>
        <v>68.787350015999991</v>
      </c>
      <c r="I112">
        <f t="shared" si="13"/>
        <v>134.78917527662398</v>
      </c>
      <c r="K112">
        <f t="shared" si="14"/>
        <v>0.26400000000000001</v>
      </c>
      <c r="L112" s="23">
        <v>15.8619</v>
      </c>
    </row>
    <row r="113" spans="1:12" x14ac:dyDescent="0.25">
      <c r="A113" s="30" t="s">
        <v>43</v>
      </c>
      <c r="B113">
        <f t="shared" si="15"/>
        <v>10.56</v>
      </c>
      <c r="C113">
        <f t="shared" si="10"/>
        <v>0.74360000000000004</v>
      </c>
      <c r="D113">
        <v>34.5</v>
      </c>
      <c r="E113">
        <v>24</v>
      </c>
      <c r="F113">
        <v>1.8136751999999999E-2</v>
      </c>
      <c r="G113">
        <f t="shared" si="16"/>
        <v>9.2932350000000004E-3</v>
      </c>
      <c r="H113">
        <f t="shared" si="12"/>
        <v>9.6192095999999996</v>
      </c>
      <c r="I113">
        <f t="shared" si="13"/>
        <v>19.728117723599997</v>
      </c>
      <c r="K113">
        <f t="shared" si="14"/>
        <v>0.2535</v>
      </c>
      <c r="L113" s="31">
        <v>2.64</v>
      </c>
    </row>
    <row r="114" spans="1:12" x14ac:dyDescent="0.25">
      <c r="A114" s="22" t="s">
        <v>210</v>
      </c>
      <c r="B114">
        <f t="shared" si="15"/>
        <v>99.132000000000005</v>
      </c>
      <c r="C114">
        <f t="shared" si="10"/>
        <v>7.269680000000001</v>
      </c>
      <c r="D114">
        <v>34.5</v>
      </c>
      <c r="E114">
        <v>22.5</v>
      </c>
      <c r="F114">
        <v>1.8136751999999999E-2</v>
      </c>
      <c r="G114">
        <f t="shared" si="16"/>
        <v>8.4803099999999996E-3</v>
      </c>
      <c r="H114">
        <f t="shared" si="12"/>
        <v>107.47494912000001</v>
      </c>
      <c r="I114">
        <f t="shared" si="13"/>
        <v>210.59772983568004</v>
      </c>
      <c r="K114">
        <f>0.15+3*0.01+0.007*(D114-E114)</f>
        <v>0.26400000000000001</v>
      </c>
      <c r="L114" s="23">
        <v>24.783000000000001</v>
      </c>
    </row>
    <row r="115" spans="1:12" x14ac:dyDescent="0.25">
      <c r="A115" s="30" t="s">
        <v>43</v>
      </c>
      <c r="B115">
        <f t="shared" si="15"/>
        <v>10.56</v>
      </c>
      <c r="C115">
        <f t="shared" si="10"/>
        <v>0.74360000000000004</v>
      </c>
      <c r="D115">
        <v>34.5</v>
      </c>
      <c r="E115">
        <v>24</v>
      </c>
      <c r="F115">
        <v>1.8136751999999999E-2</v>
      </c>
      <c r="G115">
        <f t="shared" si="16"/>
        <v>9.2932350000000004E-3</v>
      </c>
      <c r="H115">
        <f t="shared" si="12"/>
        <v>9.6192095999999996</v>
      </c>
      <c r="I115">
        <f t="shared" si="13"/>
        <v>19.728117723599997</v>
      </c>
      <c r="K115">
        <f t="shared" si="14"/>
        <v>0.2535</v>
      </c>
      <c r="L115" s="31">
        <v>2.64</v>
      </c>
    </row>
    <row r="116" spans="1:12" x14ac:dyDescent="0.25">
      <c r="A116" s="22" t="s">
        <v>211</v>
      </c>
      <c r="B116">
        <f t="shared" si="15"/>
        <v>99.563599999999994</v>
      </c>
      <c r="C116">
        <f t="shared" si="10"/>
        <v>7.301330666666666</v>
      </c>
      <c r="D116">
        <v>34.5</v>
      </c>
      <c r="E116">
        <v>22.5</v>
      </c>
      <c r="F116">
        <v>1.8136751999999999E-2</v>
      </c>
      <c r="G116">
        <f t="shared" si="16"/>
        <v>8.4803099999999996E-3</v>
      </c>
      <c r="H116">
        <f t="shared" si="12"/>
        <v>107.94287257599998</v>
      </c>
      <c r="I116">
        <f t="shared" si="13"/>
        <v>211.51462831646398</v>
      </c>
      <c r="K116">
        <f t="shared" si="14"/>
        <v>0.26400000000000001</v>
      </c>
      <c r="L116" s="23">
        <v>24.890899999999998</v>
      </c>
    </row>
    <row r="117" spans="1:12" x14ac:dyDescent="0.25">
      <c r="A117" s="30" t="s">
        <v>43</v>
      </c>
      <c r="B117">
        <f t="shared" si="15"/>
        <v>10.56</v>
      </c>
      <c r="C117">
        <f t="shared" si="10"/>
        <v>0.74360000000000004</v>
      </c>
      <c r="D117">
        <v>34.5</v>
      </c>
      <c r="E117">
        <v>24</v>
      </c>
      <c r="F117">
        <v>1.8136751999999999E-2</v>
      </c>
      <c r="G117">
        <f t="shared" si="16"/>
        <v>9.2932350000000004E-3</v>
      </c>
      <c r="H117">
        <f t="shared" si="12"/>
        <v>9.6192095999999996</v>
      </c>
      <c r="I117">
        <f t="shared" si="13"/>
        <v>19.728117723599997</v>
      </c>
      <c r="K117">
        <f t="shared" si="14"/>
        <v>0.2535</v>
      </c>
      <c r="L117" s="31">
        <v>2.64</v>
      </c>
    </row>
    <row r="118" spans="1:12" x14ac:dyDescent="0.25">
      <c r="A118" s="22" t="s">
        <v>212</v>
      </c>
      <c r="B118">
        <f t="shared" si="15"/>
        <v>54.725200000000001</v>
      </c>
      <c r="C118">
        <f t="shared" si="10"/>
        <v>4.0131813333333337</v>
      </c>
      <c r="D118">
        <v>34.5</v>
      </c>
      <c r="E118">
        <v>22.5</v>
      </c>
      <c r="F118">
        <v>1.8136751999999999E-2</v>
      </c>
      <c r="G118">
        <f t="shared" si="16"/>
        <v>8.4803099999999996E-3</v>
      </c>
      <c r="H118">
        <f t="shared" si="12"/>
        <v>59.330872832000004</v>
      </c>
      <c r="I118">
        <f t="shared" si="13"/>
        <v>116.259158342448</v>
      </c>
      <c r="K118">
        <f t="shared" si="14"/>
        <v>0.26400000000000001</v>
      </c>
      <c r="L118" s="23">
        <v>13.6813</v>
      </c>
    </row>
    <row r="119" spans="1:12" x14ac:dyDescent="0.25">
      <c r="A119" s="30" t="s">
        <v>43</v>
      </c>
      <c r="B119">
        <f t="shared" si="15"/>
        <v>10.56</v>
      </c>
      <c r="C119">
        <f t="shared" si="10"/>
        <v>0.74360000000000004</v>
      </c>
      <c r="D119">
        <v>34.5</v>
      </c>
      <c r="E119">
        <v>24</v>
      </c>
      <c r="F119">
        <v>1.8136751999999999E-2</v>
      </c>
      <c r="G119">
        <f>_xlfn.IFS(E119=22.5,0.00848031,E119=24,0.009293235,E119=22,0.00821976)</f>
        <v>9.2932350000000004E-3</v>
      </c>
      <c r="H119">
        <f t="shared" si="12"/>
        <v>9.6192095999999996</v>
      </c>
      <c r="I119">
        <f t="shared" si="13"/>
        <v>19.728117723599997</v>
      </c>
      <c r="K119">
        <f t="shared" si="14"/>
        <v>0.2535</v>
      </c>
      <c r="L119" s="31">
        <v>2.64</v>
      </c>
    </row>
    <row r="120" spans="1:12" x14ac:dyDescent="0.25">
      <c r="A120" s="22" t="s">
        <v>213</v>
      </c>
      <c r="B120">
        <f t="shared" si="15"/>
        <v>55.004800000000003</v>
      </c>
      <c r="C120">
        <f t="shared" si="10"/>
        <v>4.0336853333333336</v>
      </c>
      <c r="D120">
        <v>34.5</v>
      </c>
      <c r="E120">
        <v>22.5</v>
      </c>
      <c r="F120">
        <v>1.8136751999999999E-2</v>
      </c>
      <c r="G120">
        <f t="shared" si="16"/>
        <v>8.4803099999999996E-3</v>
      </c>
      <c r="H120">
        <f t="shared" si="12"/>
        <v>59.634003968000002</v>
      </c>
      <c r="I120">
        <f t="shared" si="13"/>
        <v>116.85314540275199</v>
      </c>
      <c r="K120">
        <f t="shared" si="14"/>
        <v>0.26400000000000001</v>
      </c>
      <c r="L120" s="23">
        <v>13.751200000000001</v>
      </c>
    </row>
    <row r="121" spans="1:12" x14ac:dyDescent="0.25">
      <c r="A121" s="30" t="s">
        <v>43</v>
      </c>
      <c r="B121">
        <f>L121*4</f>
        <v>10.56</v>
      </c>
      <c r="C121">
        <f t="shared" si="10"/>
        <v>0.74360000000000004</v>
      </c>
      <c r="D121">
        <v>34.5</v>
      </c>
      <c r="E121">
        <v>24</v>
      </c>
      <c r="F121">
        <v>1.8136751999999999E-2</v>
      </c>
      <c r="G121">
        <f t="shared" si="16"/>
        <v>9.2932350000000004E-3</v>
      </c>
      <c r="H121">
        <f t="shared" si="12"/>
        <v>9.6192095999999996</v>
      </c>
      <c r="I121">
        <f t="shared" si="13"/>
        <v>19.728117723599997</v>
      </c>
      <c r="K121">
        <f t="shared" si="14"/>
        <v>0.2535</v>
      </c>
      <c r="L121" s="31">
        <v>2.64</v>
      </c>
    </row>
    <row r="122" spans="1:12" x14ac:dyDescent="0.25">
      <c r="A122" s="22" t="s">
        <v>214</v>
      </c>
      <c r="B122">
        <f t="shared" si="15"/>
        <v>64.044799999999995</v>
      </c>
      <c r="C122">
        <f>(K122*B122)/3.6</f>
        <v>4.6966186666666667</v>
      </c>
      <c r="D122">
        <v>34.5</v>
      </c>
      <c r="E122">
        <v>22.5</v>
      </c>
      <c r="F122">
        <v>1.8136751999999999E-2</v>
      </c>
      <c r="G122">
        <f t="shared" si="16"/>
        <v>8.4803099999999996E-3</v>
      </c>
      <c r="H122">
        <f t="shared" si="12"/>
        <v>69.434810368000001</v>
      </c>
      <c r="I122">
        <f t="shared" si="13"/>
        <v>136.057877252352</v>
      </c>
      <c r="K122">
        <f t="shared" si="14"/>
        <v>0.26400000000000001</v>
      </c>
      <c r="L122" s="23">
        <v>16.011199999999999</v>
      </c>
    </row>
    <row r="123" spans="1:12" x14ac:dyDescent="0.25">
      <c r="A123" s="30" t="s">
        <v>43</v>
      </c>
      <c r="B123">
        <f t="shared" si="15"/>
        <v>10.56</v>
      </c>
      <c r="C123">
        <f t="shared" si="10"/>
        <v>0.74360000000000004</v>
      </c>
      <c r="D123">
        <v>34.5</v>
      </c>
      <c r="E123">
        <v>24</v>
      </c>
      <c r="F123">
        <v>1.8136751999999999E-2</v>
      </c>
      <c r="G123">
        <f t="shared" si="16"/>
        <v>9.2932350000000004E-3</v>
      </c>
      <c r="H123">
        <f t="shared" si="12"/>
        <v>9.6192095999999996</v>
      </c>
      <c r="I123">
        <f t="shared" si="13"/>
        <v>19.728117723599997</v>
      </c>
      <c r="K123">
        <f t="shared" si="14"/>
        <v>0.2535</v>
      </c>
      <c r="L123" s="31">
        <v>2.64</v>
      </c>
    </row>
    <row r="124" spans="1:12" x14ac:dyDescent="0.25">
      <c r="A124" s="22" t="s">
        <v>215</v>
      </c>
      <c r="B124">
        <f t="shared" si="15"/>
        <v>64.044799999999995</v>
      </c>
      <c r="C124">
        <f t="shared" si="10"/>
        <v>4.6966186666666667</v>
      </c>
      <c r="D124">
        <v>34.5</v>
      </c>
      <c r="E124">
        <v>22.5</v>
      </c>
      <c r="F124">
        <v>1.8136751999999999E-2</v>
      </c>
      <c r="G124">
        <f t="shared" si="16"/>
        <v>8.4803099999999996E-3</v>
      </c>
      <c r="H124">
        <f t="shared" si="12"/>
        <v>69.434810368000001</v>
      </c>
      <c r="I124">
        <f t="shared" si="13"/>
        <v>136.057877252352</v>
      </c>
      <c r="K124">
        <f t="shared" si="14"/>
        <v>0.26400000000000001</v>
      </c>
      <c r="L124" s="23">
        <v>16.011199999999999</v>
      </c>
    </row>
    <row r="125" spans="1:12" x14ac:dyDescent="0.25">
      <c r="A125" s="30" t="s">
        <v>43</v>
      </c>
      <c r="B125">
        <f t="shared" si="15"/>
        <v>10.56</v>
      </c>
      <c r="C125">
        <f t="shared" si="10"/>
        <v>0.74360000000000004</v>
      </c>
      <c r="D125">
        <v>34.5</v>
      </c>
      <c r="E125">
        <v>24</v>
      </c>
      <c r="F125">
        <v>1.8136751999999999E-2</v>
      </c>
      <c r="G125">
        <f t="shared" si="16"/>
        <v>9.2932350000000004E-3</v>
      </c>
      <c r="H125">
        <f t="shared" si="12"/>
        <v>9.6192095999999996</v>
      </c>
      <c r="I125">
        <f t="shared" si="13"/>
        <v>19.728117723599997</v>
      </c>
      <c r="K125">
        <f t="shared" si="14"/>
        <v>0.2535</v>
      </c>
      <c r="L125" s="31">
        <v>2.64</v>
      </c>
    </row>
    <row r="126" spans="1:12" x14ac:dyDescent="0.25">
      <c r="A126" s="22" t="s">
        <v>216</v>
      </c>
      <c r="B126">
        <f t="shared" si="15"/>
        <v>35.860399999999998</v>
      </c>
      <c r="C126">
        <f t="shared" si="10"/>
        <v>2.6297626666666667</v>
      </c>
      <c r="D126">
        <v>34.5</v>
      </c>
      <c r="E126">
        <v>22.5</v>
      </c>
      <c r="F126">
        <v>1.8136751999999999E-2</v>
      </c>
      <c r="G126">
        <f t="shared" si="16"/>
        <v>8.4803099999999996E-3</v>
      </c>
      <c r="H126">
        <f t="shared" si="12"/>
        <v>38.878411264</v>
      </c>
      <c r="I126">
        <f>3000*C126*(F126-G126)</f>
        <v>76.182451993295999</v>
      </c>
      <c r="K126">
        <f t="shared" si="14"/>
        <v>0.26400000000000001</v>
      </c>
      <c r="L126" s="23">
        <v>8.9650999999999996</v>
      </c>
    </row>
    <row r="127" spans="1:12" x14ac:dyDescent="0.25">
      <c r="A127" s="22" t="s">
        <v>217</v>
      </c>
      <c r="B127">
        <f t="shared" si="15"/>
        <v>55.004800000000003</v>
      </c>
      <c r="C127">
        <f t="shared" si="10"/>
        <v>4.0336853333333336</v>
      </c>
      <c r="D127">
        <v>34.5</v>
      </c>
      <c r="E127">
        <v>22.5</v>
      </c>
      <c r="F127">
        <v>1.8136751999999999E-2</v>
      </c>
      <c r="G127">
        <f t="shared" si="16"/>
        <v>8.4803099999999996E-3</v>
      </c>
      <c r="H127">
        <f t="shared" si="12"/>
        <v>59.634003968000002</v>
      </c>
      <c r="I127">
        <f t="shared" si="13"/>
        <v>116.85314540275199</v>
      </c>
      <c r="K127">
        <f t="shared" si="14"/>
        <v>0.26400000000000001</v>
      </c>
      <c r="L127" s="23">
        <v>13.751200000000001</v>
      </c>
    </row>
    <row r="128" spans="1:12" x14ac:dyDescent="0.25">
      <c r="A128" s="30" t="s">
        <v>43</v>
      </c>
      <c r="B128">
        <f t="shared" si="15"/>
        <v>10.56</v>
      </c>
      <c r="C128">
        <f t="shared" si="10"/>
        <v>0.74360000000000004</v>
      </c>
      <c r="D128">
        <v>34.5</v>
      </c>
      <c r="E128">
        <v>24</v>
      </c>
      <c r="F128">
        <v>1.8136751999999999E-2</v>
      </c>
      <c r="G128">
        <f t="shared" si="16"/>
        <v>9.2932350000000004E-3</v>
      </c>
      <c r="H128">
        <f>1.232*(D128-E128)*C128</f>
        <v>9.6192095999999996</v>
      </c>
      <c r="I128">
        <f t="shared" si="13"/>
        <v>19.728117723599997</v>
      </c>
      <c r="K128">
        <f t="shared" si="14"/>
        <v>0.2535</v>
      </c>
      <c r="L128" s="31">
        <v>2.64</v>
      </c>
    </row>
    <row r="129" spans="1:12" x14ac:dyDescent="0.25">
      <c r="A129" s="22" t="s">
        <v>218</v>
      </c>
      <c r="B129">
        <f t="shared" si="15"/>
        <v>55.004800000000003</v>
      </c>
      <c r="C129">
        <f t="shared" si="10"/>
        <v>4.0336853333333336</v>
      </c>
      <c r="D129">
        <v>34.5</v>
      </c>
      <c r="E129">
        <v>22.5</v>
      </c>
      <c r="F129">
        <v>1.8136751999999999E-2</v>
      </c>
      <c r="G129">
        <f t="shared" si="16"/>
        <v>8.4803099999999996E-3</v>
      </c>
      <c r="H129">
        <f t="shared" si="12"/>
        <v>59.634003968000002</v>
      </c>
      <c r="I129">
        <f t="shared" si="13"/>
        <v>116.85314540275199</v>
      </c>
      <c r="K129">
        <f t="shared" si="14"/>
        <v>0.26400000000000001</v>
      </c>
      <c r="L129" s="23">
        <v>13.751200000000001</v>
      </c>
    </row>
    <row r="130" spans="1:12" x14ac:dyDescent="0.25">
      <c r="A130" s="30" t="s">
        <v>43</v>
      </c>
      <c r="B130">
        <f t="shared" si="15"/>
        <v>10.56</v>
      </c>
      <c r="C130">
        <f t="shared" si="10"/>
        <v>0.74360000000000004</v>
      </c>
      <c r="D130">
        <v>34.5</v>
      </c>
      <c r="E130">
        <v>24</v>
      </c>
      <c r="F130">
        <v>1.8136751999999999E-2</v>
      </c>
      <c r="G130">
        <f t="shared" si="16"/>
        <v>9.2932350000000004E-3</v>
      </c>
      <c r="H130">
        <f t="shared" si="12"/>
        <v>9.6192095999999996</v>
      </c>
      <c r="I130">
        <f t="shared" si="13"/>
        <v>19.728117723599997</v>
      </c>
      <c r="K130">
        <f t="shared" si="14"/>
        <v>0.2535</v>
      </c>
      <c r="L130" s="31">
        <v>2.64</v>
      </c>
    </row>
    <row r="131" spans="1:12" x14ac:dyDescent="0.25">
      <c r="A131" s="22" t="s">
        <v>219</v>
      </c>
      <c r="B131">
        <f t="shared" si="15"/>
        <v>93.931600000000003</v>
      </c>
      <c r="C131">
        <f t="shared" si="10"/>
        <v>6.8883173333333341</v>
      </c>
      <c r="D131">
        <v>34.5</v>
      </c>
      <c r="E131">
        <v>22.5</v>
      </c>
      <c r="F131">
        <v>1.8136751999999999E-2</v>
      </c>
      <c r="G131">
        <f t="shared" si="16"/>
        <v>8.4803099999999996E-3</v>
      </c>
      <c r="H131">
        <f t="shared" si="12"/>
        <v>101.83688345600001</v>
      </c>
      <c r="I131">
        <f t="shared" si="13"/>
        <v>199.54991042078399</v>
      </c>
      <c r="K131">
        <f t="shared" si="14"/>
        <v>0.26400000000000001</v>
      </c>
      <c r="L131" s="23">
        <v>23.482900000000001</v>
      </c>
    </row>
    <row r="132" spans="1:12" x14ac:dyDescent="0.25">
      <c r="A132" s="22" t="s">
        <v>220</v>
      </c>
      <c r="B132">
        <f t="shared" si="15"/>
        <v>43.028799999999997</v>
      </c>
      <c r="C132">
        <f t="shared" si="10"/>
        <v>3.1554453333333332</v>
      </c>
      <c r="D132">
        <v>34.5</v>
      </c>
      <c r="E132">
        <v>22.5</v>
      </c>
      <c r="F132">
        <v>1.8136751999999999E-2</v>
      </c>
      <c r="G132">
        <f t="shared" si="16"/>
        <v>8.4803099999999996E-3</v>
      </c>
      <c r="H132">
        <f t="shared" si="12"/>
        <v>46.650103807999997</v>
      </c>
      <c r="I132">
        <f t="shared" si="13"/>
        <v>91.411124536511991</v>
      </c>
      <c r="K132">
        <f t="shared" si="14"/>
        <v>0.26400000000000001</v>
      </c>
      <c r="L132" s="23">
        <v>10.757199999999999</v>
      </c>
    </row>
    <row r="133" spans="1:12" x14ac:dyDescent="0.25">
      <c r="A133" s="30" t="s">
        <v>43</v>
      </c>
      <c r="B133">
        <f t="shared" si="15"/>
        <v>10.56</v>
      </c>
      <c r="C133">
        <f t="shared" si="10"/>
        <v>0.74360000000000004</v>
      </c>
      <c r="D133">
        <v>34.5</v>
      </c>
      <c r="E133">
        <v>24</v>
      </c>
      <c r="F133">
        <v>1.8136751999999999E-2</v>
      </c>
      <c r="G133">
        <f t="shared" si="16"/>
        <v>9.2932350000000004E-3</v>
      </c>
      <c r="H133">
        <f t="shared" si="12"/>
        <v>9.6192095999999996</v>
      </c>
      <c r="I133">
        <f t="shared" si="13"/>
        <v>19.728117723599997</v>
      </c>
      <c r="K133">
        <f t="shared" si="14"/>
        <v>0.2535</v>
      </c>
      <c r="L133" s="31">
        <v>2.64</v>
      </c>
    </row>
    <row r="134" spans="1:12" x14ac:dyDescent="0.25">
      <c r="A134" s="22" t="s">
        <v>221</v>
      </c>
      <c r="B134">
        <f t="shared" si="15"/>
        <v>45.26</v>
      </c>
      <c r="C134">
        <f t="shared" si="10"/>
        <v>3.3190666666666662</v>
      </c>
      <c r="D134">
        <v>34.5</v>
      </c>
      <c r="E134">
        <v>22.5</v>
      </c>
      <c r="F134">
        <v>1.8136751999999999E-2</v>
      </c>
      <c r="G134">
        <f t="shared" si="16"/>
        <v>8.4803099999999996E-3</v>
      </c>
      <c r="H134">
        <f t="shared" si="12"/>
        <v>49.06908159999999</v>
      </c>
      <c r="I134">
        <f t="shared" si="13"/>
        <v>96.151124282399991</v>
      </c>
      <c r="K134">
        <f>0.15+3*0.01+0.007*(D134-E134)</f>
        <v>0.26400000000000001</v>
      </c>
      <c r="L134" s="23">
        <v>11.315</v>
      </c>
    </row>
    <row r="135" spans="1:12" x14ac:dyDescent="0.25">
      <c r="A135" s="30" t="s">
        <v>43</v>
      </c>
      <c r="B135">
        <f t="shared" si="15"/>
        <v>10.56</v>
      </c>
      <c r="C135">
        <f t="shared" si="10"/>
        <v>0.74360000000000004</v>
      </c>
      <c r="D135">
        <v>34.5</v>
      </c>
      <c r="E135">
        <v>24</v>
      </c>
      <c r="F135">
        <v>1.8136751999999999E-2</v>
      </c>
      <c r="G135">
        <f t="shared" si="16"/>
        <v>9.2932350000000004E-3</v>
      </c>
      <c r="H135">
        <f t="shared" si="12"/>
        <v>9.6192095999999996</v>
      </c>
      <c r="I135">
        <f t="shared" si="13"/>
        <v>19.728117723599997</v>
      </c>
      <c r="K135">
        <f t="shared" si="14"/>
        <v>0.2535</v>
      </c>
      <c r="L135" s="31">
        <v>2.64</v>
      </c>
    </row>
    <row r="136" spans="1:12" x14ac:dyDescent="0.25">
      <c r="A136" s="22" t="s">
        <v>222</v>
      </c>
      <c r="B136">
        <f t="shared" si="15"/>
        <v>53.233199999999997</v>
      </c>
      <c r="C136">
        <f t="shared" si="10"/>
        <v>3.9037679999999999</v>
      </c>
      <c r="D136">
        <v>34.5</v>
      </c>
      <c r="E136">
        <v>22.5</v>
      </c>
      <c r="F136">
        <v>1.8136751999999999E-2</v>
      </c>
      <c r="G136">
        <f t="shared" si="16"/>
        <v>8.4803099999999996E-3</v>
      </c>
      <c r="H136">
        <f t="shared" si="12"/>
        <v>57.713306111999991</v>
      </c>
      <c r="I136">
        <f t="shared" si="13"/>
        <v>113.08952782036799</v>
      </c>
      <c r="K136">
        <f t="shared" si="14"/>
        <v>0.26400000000000001</v>
      </c>
      <c r="L136" s="23">
        <v>13.308299999999999</v>
      </c>
    </row>
    <row r="137" spans="1:12" x14ac:dyDescent="0.25">
      <c r="A137" s="22" t="s">
        <v>223</v>
      </c>
      <c r="B137">
        <f t="shared" si="15"/>
        <v>44.348799999999997</v>
      </c>
      <c r="C137">
        <f t="shared" si="10"/>
        <v>3.2522453333333328</v>
      </c>
      <c r="D137">
        <v>34.5</v>
      </c>
      <c r="E137">
        <v>22.5</v>
      </c>
      <c r="F137">
        <v>1.8136751999999999E-2</v>
      </c>
      <c r="G137">
        <f t="shared" si="16"/>
        <v>8.4803099999999996E-3</v>
      </c>
      <c r="H137">
        <f t="shared" si="12"/>
        <v>48.081195007999987</v>
      </c>
      <c r="I137">
        <f t="shared" si="13"/>
        <v>94.215355293311987</v>
      </c>
      <c r="K137">
        <f t="shared" si="14"/>
        <v>0.26400000000000001</v>
      </c>
      <c r="L137" s="23">
        <v>11.087199999999999</v>
      </c>
    </row>
    <row r="138" spans="1:12" x14ac:dyDescent="0.25">
      <c r="A138" s="22" t="s">
        <v>224</v>
      </c>
      <c r="B138">
        <f t="shared" si="15"/>
        <v>33.1</v>
      </c>
      <c r="C138">
        <f t="shared" si="10"/>
        <v>2.4273333333333333</v>
      </c>
      <c r="D138">
        <v>34.5</v>
      </c>
      <c r="E138">
        <v>22.5</v>
      </c>
      <c r="F138">
        <v>1.8136751999999999E-2</v>
      </c>
      <c r="G138">
        <f t="shared" si="16"/>
        <v>8.4803099999999996E-3</v>
      </c>
      <c r="H138">
        <f t="shared" si="12"/>
        <v>35.885695999999996</v>
      </c>
      <c r="I138">
        <f t="shared" si="13"/>
        <v>70.31821064399999</v>
      </c>
      <c r="K138">
        <f t="shared" si="14"/>
        <v>0.26400000000000001</v>
      </c>
      <c r="L138" s="23">
        <v>8.2750000000000004</v>
      </c>
    </row>
    <row r="139" spans="1:12" x14ac:dyDescent="0.25">
      <c r="A139" s="22" t="s">
        <v>225</v>
      </c>
      <c r="B139">
        <f t="shared" si="15"/>
        <v>53.87</v>
      </c>
      <c r="C139">
        <f t="shared" si="10"/>
        <v>3.9504666666666663</v>
      </c>
      <c r="D139">
        <v>34.5</v>
      </c>
      <c r="E139">
        <v>22.5</v>
      </c>
      <c r="F139">
        <v>1.8136751999999999E-2</v>
      </c>
      <c r="G139">
        <f t="shared" si="16"/>
        <v>8.4803099999999996E-3</v>
      </c>
      <c r="H139">
        <f t="shared" si="12"/>
        <v>58.403699199999991</v>
      </c>
      <c r="I139">
        <f t="shared" si="13"/>
        <v>114.44235671879999</v>
      </c>
      <c r="K139">
        <f t="shared" si="14"/>
        <v>0.26400000000000001</v>
      </c>
      <c r="L139" s="23">
        <v>13.467499999999999</v>
      </c>
    </row>
    <row r="140" spans="1:12" x14ac:dyDescent="0.25">
      <c r="A140" s="22" t="s">
        <v>233</v>
      </c>
      <c r="B140">
        <f t="shared" si="15"/>
        <v>735.77520000000004</v>
      </c>
      <c r="C140">
        <f t="shared" si="10"/>
        <v>53.956848000000001</v>
      </c>
      <c r="D140">
        <v>34.5</v>
      </c>
      <c r="E140">
        <v>22.5</v>
      </c>
      <c r="F140">
        <v>1.8136751999999999E-2</v>
      </c>
      <c r="G140">
        <f t="shared" si="16"/>
        <v>8.4803099999999996E-3</v>
      </c>
      <c r="H140">
        <f t="shared" si="12"/>
        <v>797.69804083199995</v>
      </c>
      <c r="I140">
        <f t="shared" si="13"/>
        <v>1563.093519644448</v>
      </c>
      <c r="K140">
        <f t="shared" si="14"/>
        <v>0.26400000000000001</v>
      </c>
      <c r="L140" s="23">
        <v>183.94380000000001</v>
      </c>
    </row>
    <row r="141" spans="1:12" x14ac:dyDescent="0.25">
      <c r="A141" s="22" t="s">
        <v>226</v>
      </c>
      <c r="B141">
        <f t="shared" si="15"/>
        <v>235.44040000000001</v>
      </c>
      <c r="C141">
        <f t="shared" si="10"/>
        <v>17.265629333333333</v>
      </c>
      <c r="D141">
        <v>34.5</v>
      </c>
      <c r="E141">
        <v>22.5</v>
      </c>
      <c r="F141">
        <v>1.8136751999999999E-2</v>
      </c>
      <c r="G141">
        <f t="shared" si="16"/>
        <v>8.4803099999999996E-3</v>
      </c>
      <c r="H141">
        <f t="shared" si="12"/>
        <v>255.25506406399998</v>
      </c>
      <c r="I141">
        <f t="shared" si="13"/>
        <v>500.17364475249599</v>
      </c>
      <c r="K141">
        <f t="shared" si="14"/>
        <v>0.26400000000000001</v>
      </c>
      <c r="L141" s="23">
        <v>58.860100000000003</v>
      </c>
    </row>
    <row r="142" spans="1:12" x14ac:dyDescent="0.25">
      <c r="A142" s="22" t="s">
        <v>227</v>
      </c>
      <c r="B142">
        <f>L142*4</f>
        <v>69.780799999999999</v>
      </c>
      <c r="C142">
        <f t="shared" si="10"/>
        <v>4.9137313333333328</v>
      </c>
      <c r="D142">
        <v>34.5</v>
      </c>
      <c r="E142">
        <v>24</v>
      </c>
      <c r="F142">
        <v>1.8136751999999999E-2</v>
      </c>
      <c r="G142">
        <f t="shared" si="16"/>
        <v>9.2932350000000004E-3</v>
      </c>
      <c r="H142">
        <f t="shared" si="12"/>
        <v>63.564028527999994</v>
      </c>
      <c r="I142">
        <f t="shared" si="13"/>
        <v>130.36399973929795</v>
      </c>
      <c r="K142">
        <f t="shared" si="14"/>
        <v>0.2535</v>
      </c>
      <c r="L142" s="23">
        <v>17.4452</v>
      </c>
    </row>
    <row r="143" spans="1:12" x14ac:dyDescent="0.25">
      <c r="A143" s="22" t="s">
        <v>228</v>
      </c>
      <c r="B143">
        <f t="shared" si="15"/>
        <v>69.922399999999996</v>
      </c>
      <c r="C143">
        <f>(K143*B143)/3.6</f>
        <v>4.923702333333333</v>
      </c>
      <c r="D143">
        <v>34.5</v>
      </c>
      <c r="E143">
        <v>24</v>
      </c>
      <c r="F143">
        <v>1.8136751999999999E-2</v>
      </c>
      <c r="G143">
        <f t="shared" si="16"/>
        <v>9.2932350000000004E-3</v>
      </c>
      <c r="H143">
        <f t="shared" si="12"/>
        <v>63.693013383999997</v>
      </c>
      <c r="I143">
        <f t="shared" si="13"/>
        <v>130.62853586331897</v>
      </c>
      <c r="K143">
        <f t="shared" si="14"/>
        <v>0.2535</v>
      </c>
      <c r="L143" s="23">
        <v>17.480599999999999</v>
      </c>
    </row>
    <row r="144" spans="1:12" x14ac:dyDescent="0.25">
      <c r="A144" s="22" t="s">
        <v>219</v>
      </c>
      <c r="B144">
        <f t="shared" si="15"/>
        <v>174.3656</v>
      </c>
      <c r="C144">
        <f>(K144*B144)/3.6</f>
        <v>12.786810666666666</v>
      </c>
      <c r="D144">
        <v>34.5</v>
      </c>
      <c r="E144">
        <v>22.5</v>
      </c>
      <c r="F144">
        <v>1.8136751999999999E-2</v>
      </c>
      <c r="G144">
        <f>_xlfn.IFS(E144=22.5,0.00848031,E144=24,0.009293235,E144=22,0.00821976)</f>
        <v>8.4803099999999996E-3</v>
      </c>
      <c r="H144">
        <f t="shared" si="12"/>
        <v>189.04020889599997</v>
      </c>
      <c r="I144">
        <f t="shared" si="13"/>
        <v>370.42528670294399</v>
      </c>
      <c r="K144">
        <f t="shared" si="14"/>
        <v>0.26400000000000001</v>
      </c>
      <c r="L144" s="23">
        <v>43.5914</v>
      </c>
    </row>
    <row r="145" spans="1:12" x14ac:dyDescent="0.25">
      <c r="A145" s="22" t="s">
        <v>229</v>
      </c>
      <c r="B145">
        <f t="shared" si="15"/>
        <v>43.602400000000003</v>
      </c>
      <c r="C145">
        <f t="shared" ref="C145:C150" si="17">(K145*B145)/3.6</f>
        <v>3.1975093333333335</v>
      </c>
      <c r="D145">
        <v>34.5</v>
      </c>
      <c r="E145">
        <v>22.5</v>
      </c>
      <c r="F145">
        <v>1.8136751999999999E-2</v>
      </c>
      <c r="G145">
        <f t="shared" si="16"/>
        <v>8.4803099999999996E-3</v>
      </c>
      <c r="H145">
        <f t="shared" si="12"/>
        <v>47.271977984000003</v>
      </c>
      <c r="I145">
        <f t="shared" si="13"/>
        <v>92.629690265375999</v>
      </c>
      <c r="K145">
        <f t="shared" si="14"/>
        <v>0.26400000000000001</v>
      </c>
      <c r="L145" s="23">
        <v>10.900600000000001</v>
      </c>
    </row>
    <row r="146" spans="1:12" x14ac:dyDescent="0.25">
      <c r="A146" s="22" t="s">
        <v>230</v>
      </c>
      <c r="B146">
        <f t="shared" si="15"/>
        <v>43.132399999999997</v>
      </c>
      <c r="C146">
        <f t="shared" si="17"/>
        <v>3.1630426666666667</v>
      </c>
      <c r="D146">
        <v>34.5</v>
      </c>
      <c r="E146">
        <v>22.5</v>
      </c>
      <c r="F146">
        <v>1.8136751999999999E-2</v>
      </c>
      <c r="G146">
        <f t="shared" si="16"/>
        <v>8.4803099999999996E-3</v>
      </c>
      <c r="H146">
        <f t="shared" ref="H146:H148" si="18">1.232*(D146-E146)*C146</f>
        <v>46.762422783999995</v>
      </c>
      <c r="I146">
        <f t="shared" ref="I146:I150" si="19">3000*C146*(F146-G146)</f>
        <v>91.631214162576001</v>
      </c>
      <c r="K146">
        <f t="shared" ref="K146:K148" si="20">0.15+3*0.01+0.007*(D146-E146)</f>
        <v>0.26400000000000001</v>
      </c>
      <c r="L146" s="23">
        <v>10.783099999999999</v>
      </c>
    </row>
    <row r="147" spans="1:12" x14ac:dyDescent="0.25">
      <c r="A147" s="22" t="s">
        <v>231</v>
      </c>
      <c r="B147">
        <f t="shared" ref="B147:B150" si="21">L147*4</f>
        <v>37.665199999999999</v>
      </c>
      <c r="C147">
        <f t="shared" si="17"/>
        <v>2.7621146666666667</v>
      </c>
      <c r="D147">
        <v>34.5</v>
      </c>
      <c r="E147">
        <v>22.5</v>
      </c>
      <c r="F147">
        <v>1.8136751999999999E-2</v>
      </c>
      <c r="G147">
        <f t="shared" si="16"/>
        <v>8.4803099999999996E-3</v>
      </c>
      <c r="H147">
        <f t="shared" si="18"/>
        <v>40.835103231999994</v>
      </c>
      <c r="I147">
        <f t="shared" si="19"/>
        <v>80.016600228048006</v>
      </c>
      <c r="K147">
        <f t="shared" si="20"/>
        <v>0.26400000000000001</v>
      </c>
      <c r="L147" s="23">
        <v>9.4162999999999997</v>
      </c>
    </row>
    <row r="148" spans="1:12" x14ac:dyDescent="0.25">
      <c r="A148" s="27" t="s">
        <v>232</v>
      </c>
      <c r="B148">
        <f t="shared" si="21"/>
        <v>107.9832</v>
      </c>
      <c r="C148">
        <f t="shared" si="17"/>
        <v>7.918768</v>
      </c>
      <c r="D148">
        <v>34.5</v>
      </c>
      <c r="E148">
        <v>22.5</v>
      </c>
      <c r="F148">
        <v>1.8136751999999999E-2</v>
      </c>
      <c r="G148">
        <f t="shared" si="16"/>
        <v>8.4803099999999996E-3</v>
      </c>
      <c r="H148">
        <f t="shared" si="18"/>
        <v>117.071066112</v>
      </c>
      <c r="I148">
        <f t="shared" si="19"/>
        <v>229.40137171036798</v>
      </c>
      <c r="K148">
        <f t="shared" si="20"/>
        <v>0.26400000000000001</v>
      </c>
      <c r="L148" s="23">
        <v>26.995799999999999</v>
      </c>
    </row>
    <row r="149" spans="1:12" x14ac:dyDescent="0.25">
      <c r="A149" s="30" t="s">
        <v>43</v>
      </c>
      <c r="B149">
        <f t="shared" si="21"/>
        <v>10.56</v>
      </c>
      <c r="C149">
        <f t="shared" si="17"/>
        <v>0.74360000000000004</v>
      </c>
      <c r="D149">
        <v>34.5</v>
      </c>
      <c r="E149">
        <v>24</v>
      </c>
      <c r="F149">
        <v>1.8136751999999999E-2</v>
      </c>
      <c r="G149">
        <f t="shared" si="16"/>
        <v>9.2932350000000004E-3</v>
      </c>
      <c r="H149">
        <f>1.232*(D149-E149)*C149</f>
        <v>9.6192095999999996</v>
      </c>
      <c r="I149">
        <f t="shared" si="19"/>
        <v>19.728117723599997</v>
      </c>
      <c r="K149">
        <f>0.15+3*0.01+0.007*(D149-E149)</f>
        <v>0.2535</v>
      </c>
      <c r="L149" s="31">
        <v>2.64</v>
      </c>
    </row>
    <row r="150" spans="1:12" x14ac:dyDescent="0.25">
      <c r="A150" s="29" t="s">
        <v>48</v>
      </c>
      <c r="B150">
        <f t="shared" si="21"/>
        <v>2512.0731999999998</v>
      </c>
      <c r="C150">
        <f t="shared" si="17"/>
        <v>184.21870133333331</v>
      </c>
      <c r="D150">
        <v>34.5</v>
      </c>
      <c r="E150">
        <v>22.5</v>
      </c>
      <c r="F150">
        <v>1.8136751999999999E-2</v>
      </c>
      <c r="G150">
        <f t="shared" si="16"/>
        <v>8.4803099999999996E-3</v>
      </c>
      <c r="H150">
        <f>1.232*(D150-E150)*C150</f>
        <v>2723.4892805119994</v>
      </c>
      <c r="I150">
        <f t="shared" si="19"/>
        <v>5336.691614221967</v>
      </c>
      <c r="K150">
        <f>0.15+3*0.01+0.007*(D150-E150)</f>
        <v>0.26400000000000001</v>
      </c>
      <c r="L150" s="31">
        <v>628.01829999999995</v>
      </c>
    </row>
    <row r="152" spans="1:12" x14ac:dyDescent="0.25">
      <c r="H152" s="2">
        <f>SUM(H81:H150)</f>
        <v>7336.2148493479981</v>
      </c>
      <c r="I152" s="2">
        <f>SUM(I81:I150)</f>
        <v>14410.356977646283</v>
      </c>
    </row>
  </sheetData>
  <mergeCells count="6">
    <mergeCell ref="A79:J79"/>
    <mergeCell ref="O11:P11"/>
    <mergeCell ref="A1:I1"/>
    <mergeCell ref="A2:I2"/>
    <mergeCell ref="N16:P16"/>
    <mergeCell ref="N17:P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EXTERNAL WALL LOAD</vt:lpstr>
      <vt:lpstr>GLASS LOAD</vt:lpstr>
      <vt:lpstr>INFILTRATION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dcterms:created xsi:type="dcterms:W3CDTF">2019-11-02T03:45:14Z</dcterms:created>
  <dcterms:modified xsi:type="dcterms:W3CDTF">2019-11-02T15:30:19Z</dcterms:modified>
</cp:coreProperties>
</file>