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36B2466E-F10F-444A-B1B4-DCE4742060DC}" xr6:coauthVersionLast="45" xr6:coauthVersionMax="45" xr10:uidLastSave="{00000000-0000-0000-0000-000000000000}"/>
  <bookViews>
    <workbookView xWindow="-120" yWindow="-120" windowWidth="21840" windowHeight="13140" firstSheet="5" activeTab="9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LIGHTING LOAD" sheetId="10" r:id="rId9"/>
    <sheet name="References" sheetId="4" r:id="rId10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9" hidden="1">References!$A$4:$B$36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5" i="8" l="1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I41" i="8"/>
  <c r="H41" i="8"/>
  <c r="G334" i="7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F63" i="10" l="1"/>
  <c r="G45" i="9"/>
  <c r="H45" i="9"/>
  <c r="G46" i="9"/>
  <c r="H46" i="9"/>
  <c r="G47" i="9"/>
  <c r="H47" i="9"/>
  <c r="G48" i="9"/>
  <c r="H48" i="9"/>
  <c r="G49" i="9"/>
  <c r="H49" i="9"/>
  <c r="G50" i="9"/>
  <c r="H50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94" i="8"/>
  <c r="C94" i="8"/>
  <c r="C89" i="8"/>
  <c r="C88" i="8"/>
  <c r="I87" i="8"/>
  <c r="C87" i="8"/>
  <c r="H87" i="8" s="1"/>
  <c r="C86" i="8"/>
  <c r="C85" i="8"/>
  <c r="C84" i="8"/>
  <c r="H84" i="8" s="1"/>
  <c r="C83" i="8"/>
  <c r="C82" i="8"/>
  <c r="I81" i="8"/>
  <c r="C81" i="8"/>
  <c r="H81" i="8" s="1"/>
  <c r="C80" i="8"/>
  <c r="C79" i="8"/>
  <c r="C78" i="8"/>
  <c r="H78" i="8" s="1"/>
  <c r="C77" i="8"/>
  <c r="C76" i="8"/>
  <c r="I75" i="8"/>
  <c r="C75" i="8"/>
  <c r="H75" i="8" s="1"/>
  <c r="C74" i="8"/>
  <c r="C73" i="8"/>
  <c r="C72" i="8"/>
  <c r="H72" i="8" s="1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46" i="8" l="1"/>
  <c r="I48" i="8"/>
  <c r="I50" i="8"/>
  <c r="I52" i="8"/>
  <c r="I54" i="8"/>
  <c r="I56" i="8"/>
  <c r="I58" i="8"/>
  <c r="I60" i="8"/>
  <c r="I62" i="8"/>
  <c r="I64" i="8"/>
  <c r="I66" i="8"/>
  <c r="I68" i="8"/>
  <c r="I70" i="8"/>
  <c r="I74" i="8"/>
  <c r="I76" i="8"/>
  <c r="I80" i="8"/>
  <c r="I82" i="8"/>
  <c r="I86" i="8"/>
  <c r="I88" i="8"/>
  <c r="I94" i="8"/>
  <c r="I96" i="8"/>
  <c r="I98" i="8"/>
  <c r="I100" i="8"/>
  <c r="I102" i="8"/>
  <c r="I104" i="8"/>
  <c r="I106" i="8"/>
  <c r="I108" i="8"/>
  <c r="I110" i="8"/>
  <c r="I112" i="8"/>
  <c r="I114" i="8"/>
  <c r="I116" i="8"/>
  <c r="I118" i="8"/>
  <c r="I120" i="8"/>
  <c r="I122" i="8"/>
  <c r="I72" i="8"/>
  <c r="I78" i="8"/>
  <c r="I84" i="8"/>
  <c r="I45" i="8"/>
  <c r="I47" i="8"/>
  <c r="I49" i="8"/>
  <c r="I51" i="8"/>
  <c r="I53" i="8"/>
  <c r="I55" i="8"/>
  <c r="I57" i="8"/>
  <c r="I59" i="8"/>
  <c r="I61" i="8"/>
  <c r="I63" i="8"/>
  <c r="I65" i="8"/>
  <c r="I67" i="8"/>
  <c r="I69" i="8"/>
  <c r="I71" i="8"/>
  <c r="I73" i="8"/>
  <c r="I77" i="8"/>
  <c r="I79" i="8"/>
  <c r="I83" i="8"/>
  <c r="I85" i="8"/>
  <c r="I89" i="8"/>
  <c r="I95" i="8"/>
  <c r="I97" i="8"/>
  <c r="I99" i="8"/>
  <c r="I101" i="8"/>
  <c r="I103" i="8"/>
  <c r="I105" i="8"/>
  <c r="I107" i="8"/>
  <c r="I109" i="8"/>
  <c r="I111" i="8"/>
  <c r="I113" i="8"/>
  <c r="I115" i="8"/>
  <c r="I117" i="8"/>
  <c r="I119" i="8"/>
  <c r="I121" i="8"/>
  <c r="I123" i="8"/>
  <c r="H94" i="8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45" i="8"/>
  <c r="H48" i="8"/>
  <c r="H51" i="8"/>
  <c r="H54" i="8"/>
  <c r="H57" i="8"/>
  <c r="H60" i="8"/>
  <c r="H63" i="8"/>
  <c r="H66" i="8"/>
  <c r="H69" i="8"/>
  <c r="H46" i="8"/>
  <c r="H52" i="8"/>
  <c r="H58" i="8"/>
  <c r="H61" i="8"/>
  <c r="H64" i="8"/>
  <c r="H67" i="8"/>
  <c r="H70" i="8"/>
  <c r="H73" i="8"/>
  <c r="H76" i="8"/>
  <c r="H79" i="8"/>
  <c r="H82" i="8"/>
  <c r="H85" i="8"/>
  <c r="H88" i="8"/>
  <c r="H49" i="8"/>
  <c r="H55" i="8"/>
  <c r="H47" i="8"/>
  <c r="H50" i="8"/>
  <c r="H53" i="8"/>
  <c r="H56" i="8"/>
  <c r="H59" i="8"/>
  <c r="H62" i="8"/>
  <c r="H65" i="8"/>
  <c r="H68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G318" i="7" l="1"/>
  <c r="G322" i="7"/>
  <c r="G326" i="7"/>
  <c r="G330" i="7"/>
  <c r="G292" i="7"/>
  <c r="G293" i="7"/>
  <c r="G294" i="7"/>
  <c r="G297" i="7"/>
  <c r="G298" i="7"/>
  <c r="G301" i="7"/>
  <c r="G302" i="7"/>
  <c r="G310" i="7"/>
  <c r="G313" i="7"/>
  <c r="G314" i="7"/>
  <c r="G269" i="7"/>
  <c r="G273" i="7"/>
  <c r="G277" i="7"/>
  <c r="G280" i="7"/>
  <c r="G284" i="7"/>
  <c r="G288" i="7"/>
  <c r="G240" i="7"/>
  <c r="G244" i="7"/>
  <c r="G248" i="7"/>
  <c r="G253" i="7"/>
  <c r="G257" i="7"/>
  <c r="G261" i="7"/>
  <c r="G265" i="7"/>
  <c r="D301" i="7"/>
  <c r="D306" i="7"/>
  <c r="G306" i="7" s="1"/>
  <c r="D273" i="7"/>
  <c r="D274" i="7"/>
  <c r="G274" i="7" s="1"/>
  <c r="D290" i="7"/>
  <c r="G290" i="7" s="1"/>
  <c r="D291" i="7"/>
  <c r="G291" i="7" s="1"/>
  <c r="D292" i="7"/>
  <c r="D251" i="7"/>
  <c r="G251" i="7" s="1"/>
  <c r="D252" i="7"/>
  <c r="G252" i="7" s="1"/>
  <c r="L332" i="7"/>
  <c r="D332" i="7" s="1"/>
  <c r="G332" i="7" s="1"/>
  <c r="L331" i="7"/>
  <c r="D331" i="7" s="1"/>
  <c r="G331" i="7" s="1"/>
  <c r="L330" i="7"/>
  <c r="D330" i="7" s="1"/>
  <c r="L329" i="7"/>
  <c r="D329" i="7" s="1"/>
  <c r="G329" i="7" s="1"/>
  <c r="L328" i="7"/>
  <c r="D328" i="7" s="1"/>
  <c r="G328" i="7" s="1"/>
  <c r="L327" i="7"/>
  <c r="D327" i="7" s="1"/>
  <c r="G327" i="7" s="1"/>
  <c r="L326" i="7"/>
  <c r="D326" i="7" s="1"/>
  <c r="L325" i="7"/>
  <c r="D325" i="7" s="1"/>
  <c r="G325" i="7" s="1"/>
  <c r="L324" i="7"/>
  <c r="D324" i="7" s="1"/>
  <c r="G324" i="7" s="1"/>
  <c r="L323" i="7"/>
  <c r="D323" i="7" s="1"/>
  <c r="G323" i="7" s="1"/>
  <c r="L322" i="7"/>
  <c r="D322" i="7" s="1"/>
  <c r="L321" i="7"/>
  <c r="D321" i="7" s="1"/>
  <c r="G321" i="7" s="1"/>
  <c r="L320" i="7"/>
  <c r="D320" i="7" s="1"/>
  <c r="G320" i="7" s="1"/>
  <c r="L319" i="7"/>
  <c r="D319" i="7" s="1"/>
  <c r="G319" i="7" s="1"/>
  <c r="L318" i="7"/>
  <c r="D318" i="7" s="1"/>
  <c r="L317" i="7"/>
  <c r="D317" i="7" s="1"/>
  <c r="G317" i="7" s="1"/>
  <c r="L316" i="7"/>
  <c r="D316" i="7" s="1"/>
  <c r="G316" i="7" s="1"/>
  <c r="L315" i="7"/>
  <c r="D315" i="7" s="1"/>
  <c r="G315" i="7" s="1"/>
  <c r="L314" i="7"/>
  <c r="D314" i="7" s="1"/>
  <c r="L313" i="7"/>
  <c r="D313" i="7" s="1"/>
  <c r="L312" i="7"/>
  <c r="D312" i="7" s="1"/>
  <c r="G312" i="7" s="1"/>
  <c r="L311" i="7"/>
  <c r="D311" i="7" s="1"/>
  <c r="G311" i="7" s="1"/>
  <c r="L307" i="7"/>
  <c r="D307" i="7" s="1"/>
  <c r="G307" i="7" s="1"/>
  <c r="L310" i="7"/>
  <c r="D310" i="7" s="1"/>
  <c r="L309" i="7"/>
  <c r="D309" i="7" s="1"/>
  <c r="G309" i="7" s="1"/>
  <c r="L308" i="7"/>
  <c r="D308" i="7" s="1"/>
  <c r="G308" i="7" s="1"/>
  <c r="L290" i="7"/>
  <c r="L306" i="7"/>
  <c r="L305" i="7"/>
  <c r="D305" i="7" s="1"/>
  <c r="G305" i="7" s="1"/>
  <c r="L304" i="7"/>
  <c r="D304" i="7" s="1"/>
  <c r="G304" i="7" s="1"/>
  <c r="L303" i="7"/>
  <c r="D303" i="7" s="1"/>
  <c r="G303" i="7" s="1"/>
  <c r="L302" i="7"/>
  <c r="D302" i="7" s="1"/>
  <c r="L300" i="7"/>
  <c r="D300" i="7" s="1"/>
  <c r="G300" i="7" s="1"/>
  <c r="L299" i="7"/>
  <c r="D299" i="7" s="1"/>
  <c r="G299" i="7" s="1"/>
  <c r="L298" i="7"/>
  <c r="D298" i="7" s="1"/>
  <c r="L297" i="7"/>
  <c r="D297" i="7" s="1"/>
  <c r="L296" i="7"/>
  <c r="D296" i="7" s="1"/>
  <c r="G296" i="7" s="1"/>
  <c r="L295" i="7"/>
  <c r="D295" i="7" s="1"/>
  <c r="G295" i="7" s="1"/>
  <c r="L294" i="7"/>
  <c r="D294" i="7" s="1"/>
  <c r="L293" i="7"/>
  <c r="D293" i="7" s="1"/>
  <c r="L291" i="7"/>
  <c r="L289" i="7"/>
  <c r="D289" i="7" s="1"/>
  <c r="G289" i="7" s="1"/>
  <c r="L288" i="7"/>
  <c r="D288" i="7" s="1"/>
  <c r="L287" i="7"/>
  <c r="D287" i="7" s="1"/>
  <c r="G287" i="7" s="1"/>
  <c r="L286" i="7"/>
  <c r="D286" i="7" s="1"/>
  <c r="G286" i="7" s="1"/>
  <c r="L285" i="7"/>
  <c r="D285" i="7" s="1"/>
  <c r="G285" i="7" s="1"/>
  <c r="L284" i="7"/>
  <c r="D284" i="7" s="1"/>
  <c r="L283" i="7"/>
  <c r="D283" i="7" s="1"/>
  <c r="G283" i="7" s="1"/>
  <c r="L282" i="7"/>
  <c r="D282" i="7" s="1"/>
  <c r="G282" i="7" s="1"/>
  <c r="L281" i="7"/>
  <c r="D281" i="7" s="1"/>
  <c r="G281" i="7" s="1"/>
  <c r="L280" i="7"/>
  <c r="D280" i="7" s="1"/>
  <c r="L279" i="7"/>
  <c r="D279" i="7" s="1"/>
  <c r="G279" i="7" s="1"/>
  <c r="L276" i="7"/>
  <c r="D276" i="7" s="1"/>
  <c r="G276" i="7" s="1"/>
  <c r="L278" i="7"/>
  <c r="D278" i="7" s="1"/>
  <c r="G278" i="7" s="1"/>
  <c r="L277" i="7"/>
  <c r="D277" i="7" s="1"/>
  <c r="L275" i="7"/>
  <c r="D275" i="7" s="1"/>
  <c r="G275" i="7" s="1"/>
  <c r="L272" i="7"/>
  <c r="D272" i="7" s="1"/>
  <c r="G272" i="7" s="1"/>
  <c r="L271" i="7"/>
  <c r="D271" i="7" s="1"/>
  <c r="G271" i="7" s="1"/>
  <c r="L270" i="7"/>
  <c r="D270" i="7" s="1"/>
  <c r="G270" i="7" s="1"/>
  <c r="L269" i="7"/>
  <c r="D269" i="7" s="1"/>
  <c r="L268" i="7"/>
  <c r="D268" i="7" s="1"/>
  <c r="G268" i="7" s="1"/>
  <c r="L267" i="7"/>
  <c r="D267" i="7" s="1"/>
  <c r="G267" i="7" s="1"/>
  <c r="L266" i="7"/>
  <c r="D266" i="7" s="1"/>
  <c r="G266" i="7" s="1"/>
  <c r="L265" i="7"/>
  <c r="D265" i="7" s="1"/>
  <c r="L264" i="7"/>
  <c r="D264" i="7" s="1"/>
  <c r="G264" i="7" s="1"/>
  <c r="L263" i="7"/>
  <c r="D263" i="7" s="1"/>
  <c r="G263" i="7" s="1"/>
  <c r="L262" i="7"/>
  <c r="D262" i="7" s="1"/>
  <c r="G262" i="7" s="1"/>
  <c r="L261" i="7"/>
  <c r="D261" i="7" s="1"/>
  <c r="L260" i="7"/>
  <c r="D260" i="7" s="1"/>
  <c r="G260" i="7" s="1"/>
  <c r="L259" i="7"/>
  <c r="D259" i="7" s="1"/>
  <c r="G259" i="7" s="1"/>
  <c r="L258" i="7"/>
  <c r="D258" i="7" s="1"/>
  <c r="G258" i="7" s="1"/>
  <c r="L257" i="7"/>
  <c r="D257" i="7" s="1"/>
  <c r="L256" i="7"/>
  <c r="D256" i="7" s="1"/>
  <c r="G256" i="7" s="1"/>
  <c r="L255" i="7"/>
  <c r="D255" i="7" s="1"/>
  <c r="G255" i="7" s="1"/>
  <c r="L254" i="7"/>
  <c r="D254" i="7" s="1"/>
  <c r="G254" i="7" s="1"/>
  <c r="L253" i="7"/>
  <c r="D253" i="7" s="1"/>
  <c r="L250" i="7"/>
  <c r="D250" i="7" s="1"/>
  <c r="G250" i="7" s="1"/>
  <c r="L249" i="7"/>
  <c r="D249" i="7" s="1"/>
  <c r="G249" i="7" s="1"/>
  <c r="L248" i="7"/>
  <c r="D248" i="7" s="1"/>
  <c r="L247" i="7"/>
  <c r="D247" i="7" s="1"/>
  <c r="G247" i="7" s="1"/>
  <c r="L246" i="7"/>
  <c r="D246" i="7" s="1"/>
  <c r="G246" i="7" s="1"/>
  <c r="L245" i="7"/>
  <c r="D245" i="7" s="1"/>
  <c r="G245" i="7" s="1"/>
  <c r="L244" i="7"/>
  <c r="D244" i="7" s="1"/>
  <c r="L243" i="7"/>
  <c r="D243" i="7" s="1"/>
  <c r="G243" i="7" s="1"/>
  <c r="L242" i="7"/>
  <c r="D242" i="7" s="1"/>
  <c r="G242" i="7" s="1"/>
  <c r="L241" i="7"/>
  <c r="D241" i="7" s="1"/>
  <c r="G241" i="7" s="1"/>
  <c r="L240" i="7"/>
  <c r="D240" i="7" s="1"/>
  <c r="L239" i="7"/>
  <c r="D239" i="7" s="1"/>
  <c r="G239" i="7" s="1"/>
  <c r="D145" i="7" l="1"/>
  <c r="G145" i="7" s="1"/>
  <c r="D146" i="7"/>
  <c r="G146" i="7" s="1"/>
  <c r="D168" i="7"/>
  <c r="G168" i="7" s="1"/>
  <c r="D169" i="7"/>
  <c r="G169" i="7" s="1"/>
  <c r="L235" i="7" l="1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7" i="7"/>
  <c r="D217" i="7" s="1"/>
  <c r="G217" i="7" s="1"/>
  <c r="L216" i="7"/>
  <c r="D216" i="7" s="1"/>
  <c r="G216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L203" i="7"/>
  <c r="D203" i="7" s="1"/>
  <c r="G203" i="7" s="1"/>
  <c r="L202" i="7"/>
  <c r="D202" i="7" s="1"/>
  <c r="G202" i="7" s="1"/>
  <c r="L201" i="7"/>
  <c r="D201" i="7" s="1"/>
  <c r="G201" i="7" s="1"/>
  <c r="L200" i="7"/>
  <c r="D200" i="7" s="1"/>
  <c r="G200" i="7" s="1"/>
  <c r="L199" i="7"/>
  <c r="D199" i="7" s="1"/>
  <c r="G199" i="7" s="1"/>
  <c r="L197" i="7"/>
  <c r="D197" i="7" s="1"/>
  <c r="G197" i="7" s="1"/>
  <c r="L196" i="7"/>
  <c r="D196" i="7" s="1"/>
  <c r="G196" i="7" s="1"/>
  <c r="L195" i="7"/>
  <c r="D195" i="7" s="1"/>
  <c r="G195" i="7" s="1"/>
  <c r="L198" i="7"/>
  <c r="D198" i="7" s="1"/>
  <c r="G198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7" i="7"/>
  <c r="D187" i="7" s="1"/>
  <c r="G187" i="7" s="1"/>
  <c r="L188" i="7"/>
  <c r="D188" i="7" s="1"/>
  <c r="G188" i="7" s="1"/>
  <c r="L186" i="7"/>
  <c r="D186" i="7" s="1"/>
  <c r="G186" i="7" s="1"/>
  <c r="L184" i="7"/>
  <c r="D184" i="7" s="1"/>
  <c r="G184" i="7" s="1"/>
  <c r="L183" i="7"/>
  <c r="D183" i="7" s="1"/>
  <c r="G183" i="7" s="1"/>
  <c r="L185" i="7"/>
  <c r="D185" i="7" s="1"/>
  <c r="G185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3" i="7"/>
  <c r="D163" i="7" s="1"/>
  <c r="G163" i="7" s="1"/>
  <c r="L162" i="7"/>
  <c r="D162" i="7" s="1"/>
  <c r="G162" i="7" s="1"/>
  <c r="L152" i="7"/>
  <c r="D152" i="7" s="1"/>
  <c r="G152" i="7" s="1"/>
  <c r="L161" i="7"/>
  <c r="D161" i="7" s="1"/>
  <c r="G161" i="7" s="1"/>
  <c r="L160" i="7"/>
  <c r="D160" i="7" s="1"/>
  <c r="G160" i="7" s="1"/>
  <c r="L159" i="7"/>
  <c r="D159" i="7" s="1"/>
  <c r="G159" i="7" s="1"/>
  <c r="L158" i="7"/>
  <c r="K158" i="7"/>
  <c r="L155" i="7"/>
  <c r="D155" i="7" s="1"/>
  <c r="G155" i="7" s="1"/>
  <c r="L157" i="7"/>
  <c r="D157" i="7" s="1"/>
  <c r="G157" i="7" s="1"/>
  <c r="L156" i="7"/>
  <c r="D156" i="7" s="1"/>
  <c r="G156" i="7" s="1"/>
  <c r="L153" i="7"/>
  <c r="D153" i="7" s="1"/>
  <c r="G153" i="7" s="1"/>
  <c r="L148" i="7"/>
  <c r="D148" i="7" s="1"/>
  <c r="G148" i="7" s="1"/>
  <c r="L149" i="7"/>
  <c r="D149" i="7" s="1"/>
  <c r="G149" i="7" s="1"/>
  <c r="L150" i="7"/>
  <c r="D150" i="7" s="1"/>
  <c r="G150" i="7" s="1"/>
  <c r="L154" i="7"/>
  <c r="D154" i="7" s="1"/>
  <c r="G154" i="7" s="1"/>
  <c r="L151" i="7"/>
  <c r="D151" i="7" s="1"/>
  <c r="G151" i="7" s="1"/>
  <c r="L147" i="7"/>
  <c r="D147" i="7" s="1"/>
  <c r="G147" i="7" s="1"/>
  <c r="K140" i="7"/>
  <c r="K143" i="7"/>
  <c r="L144" i="7"/>
  <c r="D144" i="7" s="1"/>
  <c r="G144" i="7" s="1"/>
  <c r="L143" i="7"/>
  <c r="D143" i="7" s="1"/>
  <c r="G143" i="7" s="1"/>
  <c r="L141" i="7"/>
  <c r="D141" i="7" s="1"/>
  <c r="G141" i="7" s="1"/>
  <c r="L140" i="7"/>
  <c r="L142" i="7"/>
  <c r="D142" i="7" s="1"/>
  <c r="G142" i="7" s="1"/>
  <c r="L138" i="7"/>
  <c r="D138" i="7" s="1"/>
  <c r="G138" i="7" s="1"/>
  <c r="D140" i="7" l="1"/>
  <c r="G140" i="7" s="1"/>
  <c r="D158" i="7"/>
  <c r="G158" i="7" s="1"/>
  <c r="L139" i="7"/>
  <c r="D139" i="7" s="1"/>
  <c r="G139" i="7" s="1"/>
  <c r="L136" i="7"/>
  <c r="D136" i="7" s="1"/>
  <c r="G136" i="7" s="1"/>
  <c r="L137" i="7"/>
  <c r="K137" i="7"/>
  <c r="L135" i="7"/>
  <c r="D135" i="7" s="1"/>
  <c r="G135" i="7" s="1"/>
  <c r="K134" i="7"/>
  <c r="L134" i="7"/>
  <c r="D134" i="7" s="1"/>
  <c r="G134" i="7" s="1"/>
  <c r="L133" i="7"/>
  <c r="K133" i="7"/>
  <c r="D133" i="7" l="1"/>
  <c r="G133" i="7" s="1"/>
  <c r="D137" i="7"/>
  <c r="G137" i="7" s="1"/>
  <c r="D27" i="7"/>
  <c r="G27" i="7" s="1"/>
  <c r="D29" i="7"/>
  <c r="G29" i="7" s="1"/>
  <c r="L127" i="7"/>
  <c r="D127" i="7" s="1"/>
  <c r="G12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D123" i="7" s="1"/>
  <c r="G123" i="7" s="1"/>
  <c r="L122" i="7"/>
  <c r="D122" i="7" s="1"/>
  <c r="G122" i="7" s="1"/>
  <c r="L121" i="7"/>
  <c r="D121" i="7" s="1"/>
  <c r="G121" i="7" s="1"/>
  <c r="L120" i="7"/>
  <c r="D120" i="7" s="1"/>
  <c r="G120" i="7" s="1"/>
  <c r="K119" i="7"/>
  <c r="L119" i="7"/>
  <c r="L118" i="7"/>
  <c r="D118" i="7" s="1"/>
  <c r="G118" i="7" s="1"/>
  <c r="L117" i="7"/>
  <c r="D117" i="7" s="1"/>
  <c r="G117" i="7" s="1"/>
  <c r="L116" i="7"/>
  <c r="D116" i="7" s="1"/>
  <c r="G116" i="7" s="1"/>
  <c r="L115" i="7"/>
  <c r="D115" i="7" s="1"/>
  <c r="G115" i="7" s="1"/>
  <c r="K114" i="7"/>
  <c r="L114" i="7"/>
  <c r="L113" i="7"/>
  <c r="D113" i="7" s="1"/>
  <c r="G113" i="7" s="1"/>
  <c r="L112" i="7"/>
  <c r="D112" i="7" s="1"/>
  <c r="G112" i="7" s="1"/>
  <c r="K111" i="7"/>
  <c r="L111" i="7"/>
  <c r="D111" i="7" s="1"/>
  <c r="G111" i="7" s="1"/>
  <c r="L110" i="7"/>
  <c r="D110" i="7" s="1"/>
  <c r="G110" i="7" s="1"/>
  <c r="L109" i="7"/>
  <c r="D109" i="7" s="1"/>
  <c r="G109" i="7" s="1"/>
  <c r="L108" i="7"/>
  <c r="D108" i="7" s="1"/>
  <c r="G108" i="7" s="1"/>
  <c r="L107" i="7"/>
  <c r="D107" i="7" s="1"/>
  <c r="G107" i="7" s="1"/>
  <c r="L106" i="7"/>
  <c r="D106" i="7" s="1"/>
  <c r="G106" i="7" s="1"/>
  <c r="L105" i="7"/>
  <c r="D105" i="7" s="1"/>
  <c r="G105" i="7" s="1"/>
  <c r="L104" i="7"/>
  <c r="D104" i="7" s="1"/>
  <c r="G104" i="7" s="1"/>
  <c r="L103" i="7"/>
  <c r="D103" i="7" s="1"/>
  <c r="G103" i="7" s="1"/>
  <c r="L102" i="7"/>
  <c r="D102" i="7" s="1"/>
  <c r="G102" i="7" s="1"/>
  <c r="L101" i="7"/>
  <c r="D101" i="7" s="1"/>
  <c r="G101" i="7" s="1"/>
  <c r="L100" i="7"/>
  <c r="D100" i="7" s="1"/>
  <c r="G100" i="7" s="1"/>
  <c r="L99" i="7"/>
  <c r="D99" i="7" s="1"/>
  <c r="G99" i="7" s="1"/>
  <c r="L98" i="7"/>
  <c r="D98" i="7" s="1"/>
  <c r="G98" i="7" s="1"/>
  <c r="L97" i="7"/>
  <c r="D97" i="7" s="1"/>
  <c r="G97" i="7" s="1"/>
  <c r="L95" i="7"/>
  <c r="D95" i="7" s="1"/>
  <c r="G95" i="7" s="1"/>
  <c r="L94" i="7"/>
  <c r="D94" i="7" s="1"/>
  <c r="G94" i="7" s="1"/>
  <c r="L96" i="7"/>
  <c r="D96" i="7" s="1"/>
  <c r="G96" i="7" s="1"/>
  <c r="L92" i="7"/>
  <c r="D92" i="7" s="1"/>
  <c r="G92" i="7" s="1"/>
  <c r="L93" i="7"/>
  <c r="D93" i="7" s="1"/>
  <c r="G93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L85" i="7"/>
  <c r="D85" i="7" s="1"/>
  <c r="G85" i="7" s="1"/>
  <c r="L84" i="7"/>
  <c r="D84" i="7" s="1"/>
  <c r="G84" i="7" s="1"/>
  <c r="L83" i="7"/>
  <c r="D83" i="7" s="1"/>
  <c r="G83" i="7" s="1"/>
  <c r="L82" i="7"/>
  <c r="D82" i="7" s="1"/>
  <c r="G82" i="7" s="1"/>
  <c r="L81" i="7"/>
  <c r="D81" i="7" s="1"/>
  <c r="G81" i="7" s="1"/>
  <c r="L80" i="7"/>
  <c r="D80" i="7" s="1"/>
  <c r="G80" i="7" s="1"/>
  <c r="L79" i="7"/>
  <c r="D79" i="7" s="1"/>
  <c r="G79" i="7" s="1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4" i="7"/>
  <c r="D64" i="7" s="1"/>
  <c r="G64" i="7" s="1"/>
  <c r="L66" i="7"/>
  <c r="D66" i="7" s="1"/>
  <c r="G66" i="7" s="1"/>
  <c r="L65" i="7"/>
  <c r="D65" i="7" s="1"/>
  <c r="G65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4" i="7"/>
  <c r="D54" i="7" s="1"/>
  <c r="G54" i="7" s="1"/>
  <c r="L59" i="7"/>
  <c r="D59" i="7" s="1"/>
  <c r="G59" i="7" s="1"/>
  <c r="L58" i="7"/>
  <c r="D58" i="7" s="1"/>
  <c r="G58" i="7" s="1"/>
  <c r="K57" i="7"/>
  <c r="L57" i="7"/>
  <c r="L56" i="7"/>
  <c r="D56" i="7" s="1"/>
  <c r="G56" i="7" s="1"/>
  <c r="L55" i="7"/>
  <c r="D55" i="7" s="1"/>
  <c r="G55" i="7" s="1"/>
  <c r="L53" i="7"/>
  <c r="D53" i="7" s="1"/>
  <c r="G53" i="7" s="1"/>
  <c r="K52" i="7"/>
  <c r="L52" i="7"/>
  <c r="K51" i="7"/>
  <c r="L51" i="7"/>
  <c r="D51" i="7" s="1"/>
  <c r="G51" i="7" s="1"/>
  <c r="K50" i="7"/>
  <c r="L50" i="7"/>
  <c r="L49" i="7"/>
  <c r="D49" i="7" s="1"/>
  <c r="G49" i="7" s="1"/>
  <c r="L48" i="7"/>
  <c r="D48" i="7" s="1"/>
  <c r="G48" i="7" s="1"/>
  <c r="L47" i="7"/>
  <c r="D47" i="7" s="1"/>
  <c r="G47" i="7" s="1"/>
  <c r="K46" i="7"/>
  <c r="L46" i="7"/>
  <c r="K45" i="7"/>
  <c r="L45" i="7"/>
  <c r="K44" i="7"/>
  <c r="L44" i="7"/>
  <c r="L43" i="7"/>
  <c r="D43" i="7" s="1"/>
  <c r="G43" i="7" s="1"/>
  <c r="L42" i="7"/>
  <c r="D42" i="7" s="1"/>
  <c r="G42" i="7" s="1"/>
  <c r="L41" i="7"/>
  <c r="D41" i="7" s="1"/>
  <c r="G41" i="7" s="1"/>
  <c r="L40" i="7"/>
  <c r="D40" i="7" s="1"/>
  <c r="G40" i="7" s="1"/>
  <c r="K39" i="7"/>
  <c r="L39" i="7"/>
  <c r="L38" i="7"/>
  <c r="D38" i="7" s="1"/>
  <c r="G38" i="7" s="1"/>
  <c r="K37" i="7"/>
  <c r="L37" i="7"/>
  <c r="L36" i="7"/>
  <c r="D36" i="7" s="1"/>
  <c r="G36" i="7" s="1"/>
  <c r="K35" i="7"/>
  <c r="L35" i="7"/>
  <c r="L34" i="7"/>
  <c r="D34" i="7" s="1"/>
  <c r="G34" i="7" s="1"/>
  <c r="L33" i="7"/>
  <c r="D33" i="7" s="1"/>
  <c r="G33" i="7" s="1"/>
  <c r="K32" i="7"/>
  <c r="L32" i="7"/>
  <c r="J32" i="7"/>
  <c r="K31" i="7"/>
  <c r="L31" i="7"/>
  <c r="L30" i="7"/>
  <c r="D30" i="7" s="1"/>
  <c r="G30" i="7" s="1"/>
  <c r="L28" i="7"/>
  <c r="D28" i="7" s="1"/>
  <c r="G28" i="7" s="1"/>
  <c r="K26" i="7"/>
  <c r="L26" i="7"/>
  <c r="L25" i="7"/>
  <c r="D25" i="7" s="1"/>
  <c r="G25" i="7" s="1"/>
  <c r="K23" i="7"/>
  <c r="L24" i="7"/>
  <c r="D24" i="7" s="1"/>
  <c r="G24" i="7" s="1"/>
  <c r="K22" i="7"/>
  <c r="L22" i="7"/>
  <c r="L23" i="7"/>
  <c r="L21" i="7"/>
  <c r="D21" i="7" s="1"/>
  <c r="G21" i="7" s="1"/>
  <c r="L20" i="7"/>
  <c r="K20" i="7"/>
  <c r="L19" i="7"/>
  <c r="D19" i="7" s="1"/>
  <c r="G19" i="7" s="1"/>
  <c r="L18" i="7"/>
  <c r="L17" i="7"/>
  <c r="D17" i="7" s="1"/>
  <c r="G17" i="7" s="1"/>
  <c r="L16" i="7"/>
  <c r="D16" i="7" s="1"/>
  <c r="G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G9" i="7" s="1"/>
  <c r="L8" i="7"/>
  <c r="D8" i="7" s="1"/>
  <c r="G8" i="7" s="1"/>
  <c r="L7" i="7"/>
  <c r="L6" i="7"/>
  <c r="L5" i="7"/>
  <c r="D5" i="7" s="1"/>
  <c r="G5" i="7" s="1"/>
  <c r="L4" i="7"/>
  <c r="D4" i="7" s="1"/>
  <c r="G4" i="7" s="1"/>
  <c r="L3" i="7"/>
  <c r="D3" i="7" l="1"/>
  <c r="G3" i="7" s="1"/>
  <c r="G236" i="7"/>
  <c r="D31" i="7"/>
  <c r="G31" i="7" s="1"/>
  <c r="D22" i="7"/>
  <c r="G22" i="7" s="1"/>
  <c r="D114" i="7"/>
  <c r="G114" i="7" s="1"/>
  <c r="D32" i="7"/>
  <c r="G32" i="7" s="1"/>
  <c r="D12" i="7"/>
  <c r="G12" i="7" s="1"/>
  <c r="D18" i="7"/>
  <c r="G18" i="7" s="1"/>
  <c r="D26" i="7"/>
  <c r="G26" i="7" s="1"/>
  <c r="D52" i="7"/>
  <c r="G52" i="7" s="1"/>
  <c r="D10" i="7"/>
  <c r="G10" i="7" s="1"/>
  <c r="D11" i="7"/>
  <c r="G11" i="7" s="1"/>
  <c r="D50" i="7"/>
  <c r="G50" i="7" s="1"/>
  <c r="D13" i="7"/>
  <c r="G13" i="7" s="1"/>
  <c r="D35" i="7"/>
  <c r="G35" i="7" s="1"/>
  <c r="D44" i="7"/>
  <c r="G44" i="7" s="1"/>
  <c r="D119" i="7"/>
  <c r="G119" i="7" s="1"/>
  <c r="D15" i="7"/>
  <c r="G15" i="7" s="1"/>
  <c r="D45" i="7"/>
  <c r="G45" i="7" s="1"/>
  <c r="D6" i="7"/>
  <c r="G6" i="7" s="1"/>
  <c r="D37" i="7"/>
  <c r="G37" i="7" s="1"/>
  <c r="D20" i="7"/>
  <c r="G20" i="7" s="1"/>
  <c r="D46" i="7"/>
  <c r="G46" i="7" s="1"/>
  <c r="D39" i="7"/>
  <c r="G39" i="7" s="1"/>
  <c r="D57" i="7"/>
  <c r="G57" i="7" s="1"/>
  <c r="D7" i="7"/>
  <c r="G7" i="7" s="1"/>
  <c r="D14" i="7"/>
  <c r="G14" i="7" s="1"/>
  <c r="D23" i="7"/>
  <c r="G23" i="7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28" i="7" l="1"/>
  <c r="H89" i="5"/>
  <c r="G89" i="5"/>
  <c r="G90" i="5" s="1"/>
  <c r="G44" i="5"/>
  <c r="H44" i="5"/>
  <c r="H46" i="6"/>
  <c r="G127" i="5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86" i="3" l="1"/>
  <c r="G128" i="5"/>
  <c r="C167" i="3"/>
  <c r="C202" i="3"/>
  <c r="I202" i="3" s="1"/>
  <c r="C172" i="3"/>
  <c r="C233" i="3"/>
  <c r="G45" i="5"/>
  <c r="C169" i="3"/>
  <c r="H169" i="3" s="1"/>
  <c r="C181" i="3"/>
  <c r="C193" i="3"/>
  <c r="I193" i="3" s="1"/>
  <c r="C205" i="3"/>
  <c r="I205" i="3" s="1"/>
  <c r="C217" i="3"/>
  <c r="I217" i="3" s="1"/>
  <c r="C229" i="3"/>
  <c r="C4" i="3"/>
  <c r="I4" i="3" s="1"/>
  <c r="C226" i="3"/>
  <c r="I226" i="3" s="1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I223" i="3" s="1"/>
  <c r="C188" i="3"/>
  <c r="I188" i="3" s="1"/>
  <c r="C200" i="3"/>
  <c r="H200" i="3" s="1"/>
  <c r="C212" i="3"/>
  <c r="I212" i="3" s="1"/>
  <c r="C224" i="3"/>
  <c r="I224" i="3" s="1"/>
  <c r="C165" i="3"/>
  <c r="H165" i="3" s="1"/>
  <c r="C177" i="3"/>
  <c r="C189" i="3"/>
  <c r="H189" i="3" s="1"/>
  <c r="C201" i="3"/>
  <c r="I201" i="3" s="1"/>
  <c r="C213" i="3"/>
  <c r="C225" i="3"/>
  <c r="H225" i="3" s="1"/>
  <c r="C179" i="3"/>
  <c r="I179" i="3" s="1"/>
  <c r="C191" i="3"/>
  <c r="H191" i="3" s="1"/>
  <c r="C215" i="3"/>
  <c r="I215" i="3" s="1"/>
  <c r="C227" i="3"/>
  <c r="H227" i="3" s="1"/>
  <c r="C228" i="3"/>
  <c r="H228" i="3" s="1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20" i="3"/>
  <c r="H220" i="3"/>
  <c r="I165" i="3"/>
  <c r="I169" i="3"/>
  <c r="I173" i="3"/>
  <c r="H173" i="3"/>
  <c r="I177" i="3"/>
  <c r="H177" i="3"/>
  <c r="I181" i="3"/>
  <c r="H181" i="3"/>
  <c r="I185" i="3"/>
  <c r="H185" i="3"/>
  <c r="I209" i="3"/>
  <c r="H209" i="3"/>
  <c r="I213" i="3"/>
  <c r="H213" i="3"/>
  <c r="I225" i="3"/>
  <c r="I229" i="3"/>
  <c r="H229" i="3"/>
  <c r="I233" i="3"/>
  <c r="H233" i="3"/>
  <c r="H188" i="3"/>
  <c r="H178" i="3"/>
  <c r="I178" i="3"/>
  <c r="H182" i="3"/>
  <c r="I182" i="3"/>
  <c r="H194" i="3"/>
  <c r="H202" i="3"/>
  <c r="H230" i="3"/>
  <c r="I230" i="3"/>
  <c r="I167" i="3"/>
  <c r="H167" i="3"/>
  <c r="I171" i="3"/>
  <c r="I187" i="3"/>
  <c r="H187" i="3"/>
  <c r="I191" i="3"/>
  <c r="I195" i="3"/>
  <c r="H195" i="3"/>
  <c r="I199" i="3"/>
  <c r="I203" i="3"/>
  <c r="H203" i="3"/>
  <c r="I219" i="3"/>
  <c r="H219" i="3"/>
  <c r="I227" i="3"/>
  <c r="I231" i="3"/>
  <c r="H231" i="3"/>
  <c r="H174" i="3"/>
  <c r="H186" i="3"/>
  <c r="I18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I141" i="3" l="1"/>
  <c r="I129" i="3"/>
  <c r="I136" i="3"/>
  <c r="H226" i="3"/>
  <c r="H223" i="3"/>
  <c r="H205" i="3"/>
  <c r="I228" i="3"/>
  <c r="H212" i="3"/>
  <c r="I170" i="3"/>
  <c r="H201" i="3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57" i="2" l="1"/>
  <c r="J52" i="2"/>
  <c r="J55" i="2"/>
  <c r="K68" i="2"/>
  <c r="J58" i="2"/>
  <c r="J62" i="2"/>
  <c r="J66" i="2"/>
  <c r="J63" i="2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F13" i="2"/>
  <c r="K13" i="2" s="1"/>
  <c r="F33" i="2"/>
  <c r="F5" i="2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5" i="2" l="1"/>
  <c r="J11" i="2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D129" i="1"/>
  <c r="D113" i="1"/>
  <c r="D112" i="1"/>
  <c r="D100" i="1"/>
  <c r="D116" i="1"/>
  <c r="D32" i="1"/>
  <c r="K32" i="1" s="1"/>
  <c r="D117" i="1"/>
  <c r="D130" i="1"/>
  <c r="D114" i="1"/>
  <c r="D115" i="1"/>
  <c r="D118" i="1"/>
  <c r="D119" i="1"/>
  <c r="D120" i="1"/>
  <c r="D121" i="1"/>
  <c r="D122" i="1"/>
  <c r="D123" i="1"/>
  <c r="D124" i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30" i="1" l="1"/>
  <c r="J89" i="1"/>
  <c r="K124" i="1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<sst xmlns="http://schemas.openxmlformats.org/spreadsheetml/2006/main" count="2098" uniqueCount="529">
  <si>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</si>
  <si>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</si>
  <si>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</si>
  <si>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</si>
  <si>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</si>
  <si>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</si>
  <si>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</si>
  <si>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</si>
  <si>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</si>
  <si>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</si>
  <si>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</si>
  <si>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</si>
  <si>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</si>
  <si>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</si>
  <si>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</si>
  <si>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</si>
  <si>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</si>
  <si>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</si>
  <si>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</si>
  <si>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</si>
  <si>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</si>
  <si>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</si>
  <si>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</si>
  <si>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</si>
  <si>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</si>
  <si>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</si>
  <si>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</si>
  <si>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</si>
  <si>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</si>
  <si>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</si>
  <si>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</si>
  <si>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</si>
  <si>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</si>
  <si>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</si>
  <si>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</si>
  <si>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</si>
  <si>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</si>
  <si>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</si>
  <si>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</si>
  <si>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</si>
  <si>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</si>
  <si>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</si>
  <si>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</si>
  <si>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</si>
  <si>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</si>
  <si>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</si>
  <si>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</si>
  <si>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</si>
  <si>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</si>
  <si>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</si>
  <si>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</si>
  <si>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</si>
  <si>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</si>
  <si>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</si>
  <si>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</si>
  <si>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</si>
  <si>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</si>
  <si>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</si>
  <si>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</si>
  <si>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</si>
  <si>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</si>
  <si>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</si>
  <si>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</si>
  <si>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</si>
  <si>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</si>
  <si>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</si>
  <si>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</si>
  <si>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</si>
  <si>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</si>
  <si>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</si>
  <si>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</si>
  <si>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</si>
  <si>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</si>
  <si>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</si>
  <si>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</si>
  <si>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</si>
  <si>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</si>
  <si>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</si>
  <si>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</si>
  <si>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</si>
  <si>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</si>
  <si>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</si>
  <si>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</si>
  <si>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</si>
  <si>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</si>
  <si>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</si>
  <si>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</si>
  <si>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</si>
  <si>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</si>
  <si>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</si>
  <si>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</si>
  <si>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</si>
  <si>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</si>
  <si>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</si>
  <si>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</si>
  <si>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</si>
  <si>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</si>
  <si>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</si>
  <si>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</si>
  <si>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</si>
  <si>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</si>
  <si>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</si>
  <si>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</si>
  <si>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</si>
  <si>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</si>
  <si>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</si>
  <si>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</si>
  <si>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</si>
  <si>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</si>
  <si>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</si>
  <si>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</si>
  <si>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</si>
  <si>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</si>
  <si>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</si>
  <si>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</si>
  <si>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</si>
  <si>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</si>
  <si>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</si>
  <si>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</si>
  <si>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</si>
  <si>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</si>
  <si>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</si>
  <si>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</si>
  <si>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</si>
  <si>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</si>
  <si>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</si>
  <si>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</si>
  <si>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</si>
  <si>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</si>
  <si>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</si>
  <si>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</si>
  <si>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</si>
  <si>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</si>
  <si>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</si>
  <si>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</si>
  <si>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</si>
  <si>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</si>
  <si>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</si>
  <si>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</si>
  <si>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</si>
  <si>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</si>
  <si>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</si>
  <si>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</si>
  <si>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</si>
  <si>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</si>
  <si>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</si>
  <si>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</si>
  <si>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</si>
  <si>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</si>
  <si>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</si>
  <si>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</si>
  <si>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</si>
  <si>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</si>
  <si>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</si>
  <si>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</si>
  <si>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</si>
  <si>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</si>
  <si>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</si>
  <si>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</si>
  <si>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</si>
  <si>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</si>
  <si>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</si>
  <si>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</si>
  <si>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</si>
  <si>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</si>
  <si>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</si>
  <si>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</si>
  <si>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</si>
  <si>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</si>
  <si>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</si>
  <si>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</si>
  <si>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</si>
  <si>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</si>
  <si>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</si>
  <si>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</si>
  <si>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</si>
  <si>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</si>
  <si>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</si>
  <si>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</si>
  <si>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</si>
  <si>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</si>
  <si>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</si>
  <si>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</si>
  <si>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</si>
  <si>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</si>
  <si>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</si>
  <si>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</si>
  <si>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</si>
  <si>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</si>
  <si>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</si>
  <si>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</si>
  <si>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</si>
  <si>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</si>
  <si>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</si>
  <si>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</si>
  <si>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</si>
  <si>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</si>
  <si>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</si>
  <si>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</si>
  <si>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</si>
  <si>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</si>
  <si>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</si>
  <si>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</si>
  <si>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</si>
  <si>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</si>
  <si>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</si>
  <si>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</si>
  <si>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</si>
  <si>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</si>
  <si>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</si>
  <si>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</si>
  <si>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</si>
  <si>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</si>
  <si>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</si>
  <si>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</si>
  <si>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</si>
  <si>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</si>
  <si>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</si>
  <si>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</si>
  <si>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</si>
  <si>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</si>
  <si>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</si>
  <si>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</si>
  <si>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</si>
  <si>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</si>
  <si>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</si>
  <si>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</si>
  <si>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</si>
  <si>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</si>
  <si>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</si>
  <si>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</si>
  <si>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</si>
  <si>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</si>
  <si>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</si>
  <si>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</si>
  <si>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</si>
  <si>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</si>
  <si>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</si>
  <si>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</si>
  <si>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</si>
  <si>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</si>
  <si>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</si>
  <si>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</si>
  <si>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</si>
  <si>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</si>
  <si>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</si>
  <si>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</si>
  <si>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</si>
  <si>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</si>
  <si>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</si>
  <si>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</si>
  <si>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</si>
  <si>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</si>
  <si>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</si>
  <si>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</si>
  <si>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</si>
  <si>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</si>
  <si>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</si>
  <si>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</si>
  <si>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</si>
  <si>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</si>
  <si>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</si>
  <si>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</si>
  <si>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</si>
  <si>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</si>
  <si>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</si>
  <si>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</si>
  <si>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</si>
  <si>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</si>
  <si>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</si>
  <si>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</si>
  <si>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</si>
  <si>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</si>
  <si>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</si>
  <si>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</si>
  <si>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</si>
  <si>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</si>
  <si>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</si>
  <si>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</si>
  <si>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</si>
  <si>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</si>
  <si>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</si>
  <si>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</si>
  <si>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</si>
  <si>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</si>
  <si>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</si>
  <si>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</si>
  <si>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</si>
  <si>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</si>
  <si>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</si>
  <si>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</si>
  <si>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</si>
  <si>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</si>
  <si>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</si>
  <si>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</si>
  <si>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</si>
  <si>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</si>
  <si>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</si>
  <si>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</si>
  <si>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</si>
  <si>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</si>
  <si>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</si>
  <si>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</si>
  <si>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</si>
  <si>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</si>
  <si>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</si>
  <si>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</si>
  <si>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</si>
  <si>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</si>
  <si>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</si>
  <si>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</si>
  <si>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</si>
  <si>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</si>
  <si>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</si>
  <si>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</si>
  <si>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</si>
  <si>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</si>
  <si>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</si>
  <si>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</si>
  <si>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</si>
  <si>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</si>
  <si>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</si>
  <si>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</si>
  <si>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</si>
  <si>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</si>
  <si>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</si>
  <si>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</si>
  <si>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</si>
  <si>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</si>
  <si>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</si>
  <si>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</si>
  <si>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</si>
  <si>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</si>
  <si>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</si>
  <si>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</si>
  <si>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</si>
  <si>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</si>
  <si>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</si>
  <si>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</si>
  <si>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</si>
  <si>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</si>
  <si>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</si>
  <si>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</si>
  <si>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</si>
  <si>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</si>
  <si>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</si>
  <si>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</si>
  <si>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</si>
  <si>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</si>
  <si>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</si>
  <si>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</si>
  <si>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</si>
  <si>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</si>
  <si>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</si>
  <si>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</si>
  <si>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</si>
  <si>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</si>
  <si>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</si>
  <si>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</si>
  <si>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</si>
  <si>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</si>
  <si>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</si>
  <si>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</si>
  <si>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</si>
  <si>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</si>
  <si>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</si>
  <si>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</si>
  <si>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</si>
  <si>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</si>
  <si>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</si>
  <si>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</si>
  <si>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</si>
  <si>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</si>
  <si>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</si>
  <si>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</si>
  <si>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</si>
  <si>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</si>
  <si>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</si>
  <si>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</si>
  <si>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</si>
  <si>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</si>
  <si>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</si>
  <si>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</si>
  <si>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</si>
  <si>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</si>
  <si>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</si>
  <si>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</si>
  <si>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</si>
  <si>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</si>
  <si>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</si>
  <si>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</si>
  <si>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</si>
  <si>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</si>
  <si>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</si>
  <si>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</si>
  <si>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</si>
  <si>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</si>
  <si>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</si>
  <si>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</si>
  <si>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</si>
  <si>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</si>
  <si>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</si>
  <si>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</si>
  <si>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</si>
  <si>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</si>
  <si>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</si>
  <si>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</si>
  <si>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</si>
  <si>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</si>
  <si>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</si>
  <si>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</si>
  <si>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</si>
  <si>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</si>
  <si>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</si>
  <si>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</si>
  <si>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</si>
  <si>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</si>
  <si>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</si>
  <si>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</si>
  <si>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</si>
  <si>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</si>
  <si>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</si>
  <si>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</si>
  <si>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</si>
  <si>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</si>
  <si>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</si>
  <si>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</si>
  <si>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</si>
  <si>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</si>
  <si>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</si>
  <si>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</si>
  <si>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</si>
  <si>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</si>
  <si>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</si>
  <si>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</si>
  <si>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</si>
  <si>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</si>
  <si>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</si>
  <si>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</si>
  <si>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</si>
  <si>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</si>
  <si>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</si>
  <si>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</si>
  <si>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</si>
  <si>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</si>
  <si>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</si>
  <si>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</si>
  <si>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</si>
  <si>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</si>
  <si>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</si>
  <si>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</si>
  <si>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</si>
  <si>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</si>
  <si>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</si>
  <si>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</si>
  <si>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</si>
  <si>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</si>
  <si>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</si>
  <si>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</si>
  <si>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</si>
  <si>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</si>
  <si>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</si>
  <si>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</si>
  <si>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</si>
  <si>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</si>
  <si>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</si>
  <si>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</si>
  <si>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</si>
  <si>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</si>
  <si>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</si>
  <si>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</si>
  <si>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</si>
  <si>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</si>
  <si>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</si>
  <si>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</si>
  <si>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</si>
  <si>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</si>
  <si>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</si>
  <si>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</si>
  <si>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</si>
  <si>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</si>
  <si>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</si>
  <si>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</si>
  <si>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</si>
  <si>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</si>
  <si>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</si>
  <si>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</si>
  <si>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</si>
  <si>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</si>
  <si>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</si>
  <si>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</si>
  <si>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</si>
  <si>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</si>
  <si>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</si>
  <si>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</si>
  <si>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</si>
  <si>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</si>
  <si>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</si>
  <si>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</si>
  <si>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</si>
  <si>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</si>
  <si>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</si>
  <si>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</si>
  <si>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</si>
  <si>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</si>
  <si>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</si>
  <si>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</si>
  <si>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</si>
  <si>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</si>
  <si>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</si>
  <si>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</si>
  <si>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</si>
  <si>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</si>
  <si>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</si>
  <si>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</si>
  <si>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</si>
  <si>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</si>
  <si>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</si>
  <si>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</si>
  <si>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</si>
  <si>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</si>
  <si>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</si>
  <si>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</si>
  <si>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628.02+</t>
  </si>
  <si>
    <t>684.912+</t>
  </si>
  <si>
    <t>E=685</t>
  </si>
  <si>
    <t>N=120</t>
  </si>
  <si>
    <t>W=685</t>
  </si>
  <si>
    <t>S=230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</si>
</sst>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6" fillId="7" borderId="0" xfId="3" applyFont="1" applyBorder="1" applyAlignment="1">
      <alignment horizontal="center" vertic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46" headerRowBorderDxfId="345" tableBorderDxfId="344" totalsRowBorderDxfId="343">
  <tableColumns count="11">
    <tableColumn id="1" xr3:uid="{00000000-0010-0000-0000-000001000000}" name="Space" dataDxfId="342"/>
    <tableColumn id="2" xr3:uid="{00000000-0010-0000-0000-000002000000}" name="Orientation" dataDxfId="341"/>
    <tableColumn id="3" xr3:uid="{00000000-0010-0000-0000-000003000000}" name="U" dataDxfId="340"/>
    <tableColumn id="4" xr3:uid="{00000000-0010-0000-0000-000004000000}" name="A(m^2)" dataDxfId="339"/>
    <tableColumn id="5" xr3:uid="{00000000-0010-0000-0000-000005000000}" name="CLTDsel" dataDxfId="338"/>
    <tableColumn id="6" xr3:uid="{00000000-0010-0000-0000-000006000000}" name="LM" dataDxfId="337"/>
    <tableColumn id="7" xr3:uid="{00000000-0010-0000-0000-000007000000}" name="k" dataDxfId="336"/>
    <tableColumn id="8" xr3:uid="{00000000-0010-0000-0000-000008000000}" name="Ti" dataDxfId="335"/>
    <tableColumn id="9" xr3:uid="{00000000-0010-0000-0000-000009000000}" name="Tave" dataDxfId="334">
      <calculatedColumnFormula>(References!T$4)-(References!T$3/2)</calculatedColumnFormula>
    </tableColumn>
    <tableColumn id="10" xr3:uid="{00000000-0010-0000-0000-00000A000000}" name="CLTD adj" dataDxfId="333">
      <calculatedColumnFormula>(E4+F4)*G4+(25-H4)+(I4-29)</calculatedColumnFormula>
    </tableColumn>
    <tableColumn id="11" xr3:uid="{00000000-0010-0000-0000-00000B000000}" name="Q(W)" dataDxfId="332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216" dataDxfId="214" headerRowBorderDxfId="215" tableBorderDxfId="213" totalsRowBorderDxfId="212">
  <tableColumns count="8">
    <tableColumn id="1" xr3:uid="{00000000-0010-0000-0900-000001000000}" name="SPACE" dataDxfId="211"/>
    <tableColumn id="2" xr3:uid="{00000000-0010-0000-0900-000002000000}" name="Equipment" dataDxfId="210"/>
    <tableColumn id="3" xr3:uid="{00000000-0010-0000-0900-000003000000}" name="WATTAGE" dataDxfId="209"/>
    <tableColumn id="4" xr3:uid="{00000000-0010-0000-0900-000004000000}" name="Cs" dataDxfId="208"/>
    <tableColumn id="5" xr3:uid="{00000000-0010-0000-0900-000005000000}" name="Cl" dataDxfId="207"/>
    <tableColumn id="6" xr3:uid="{00000000-0010-0000-0900-000006000000}" name="CLF" dataDxfId="206"/>
    <tableColumn id="7" xr3:uid="{00000000-0010-0000-0900-000007000000}" name="Qs (W)" dataDxfId="205">
      <calculatedColumnFormula>D3*C3*F3</calculatedColumnFormula>
    </tableColumn>
    <tableColumn id="8" xr3:uid="{00000000-0010-0000-0900-000008000000}" name="Ql (W)" dataDxfId="204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203" headerRowBorderDxfId="202" tableBorderDxfId="201" totalsRowBorderDxfId="200">
  <tableColumns count="8">
    <tableColumn id="1" xr3:uid="{00000000-0010-0000-0A00-000001000000}" name="SPACE" dataDxfId="199"/>
    <tableColumn id="2" xr3:uid="{00000000-0010-0000-0A00-000002000000}" name="Equipment" dataDxfId="198"/>
    <tableColumn id="3" xr3:uid="{00000000-0010-0000-0A00-000003000000}" name="Wattage" dataDxfId="197"/>
    <tableColumn id="4" xr3:uid="{00000000-0010-0000-0A00-000004000000}" name="CS" dataDxfId="196"/>
    <tableColumn id="5" xr3:uid="{00000000-0010-0000-0A00-000005000000}" name="Cl" dataDxfId="195"/>
    <tableColumn id="6" xr3:uid="{00000000-0010-0000-0A00-000006000000}" name="CLF" dataDxfId="194"/>
    <tableColumn id="7" xr3:uid="{00000000-0010-0000-0A00-000007000000}" name="Qs (W)" dataDxfId="193">
      <calculatedColumnFormula>D49*C49*F49</calculatedColumnFormula>
    </tableColumn>
    <tableColumn id="8" xr3:uid="{00000000-0010-0000-0A00-000008000000}" name="Ql (W)" dataDxfId="192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191" headerRowBorderDxfId="190" tableBorderDxfId="189" totalsRowBorderDxfId="188">
  <tableColumns count="8">
    <tableColumn id="1" xr3:uid="{00000000-0010-0000-0B00-000001000000}" name="SPACE" dataDxfId="187"/>
    <tableColumn id="2" xr3:uid="{00000000-0010-0000-0B00-000002000000}" name="Equipment" dataDxfId="186"/>
    <tableColumn id="3" xr3:uid="{00000000-0010-0000-0B00-000003000000}" name="Wattage" dataDxfId="185"/>
    <tableColumn id="4" xr3:uid="{00000000-0010-0000-0B00-000004000000}" name="Cs" dataDxfId="184"/>
    <tableColumn id="5" xr3:uid="{00000000-0010-0000-0B00-000005000000}" name="Cl" dataDxfId="183"/>
    <tableColumn id="6" xr3:uid="{00000000-0010-0000-0B00-000006000000}" name="CLF" dataDxfId="182"/>
    <tableColumn id="7" xr3:uid="{00000000-0010-0000-0B00-000007000000}" name="Qs (W)" dataDxfId="181">
      <calculatedColumnFormula>C94*D94*F94</calculatedColumnFormula>
    </tableColumn>
    <tableColumn id="8" xr3:uid="{00000000-0010-0000-0B00-000008000000}" name="Qw (W)" dataDxfId="180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179" headerRowBorderDxfId="178" tableBorderDxfId="177" totalsRowBorderDxfId="176">
  <tableColumns count="8">
    <tableColumn id="1" xr3:uid="{00000000-0010-0000-0C00-000001000000}" name="SPACE" dataDxfId="175"/>
    <tableColumn id="2" xr3:uid="{00000000-0010-0000-0C00-000002000000}" name="U" dataDxfId="174"/>
    <tableColumn id="3" xr3:uid="{00000000-0010-0000-0C00-000003000000}" name="Area (m2)" dataDxfId="173"/>
    <tableColumn id="4" xr3:uid="{00000000-0010-0000-0C00-000004000000}" name="CLTDmax" dataDxfId="172"/>
    <tableColumn id="5" xr3:uid="{00000000-0010-0000-0C00-000005000000}" name="Ti" dataDxfId="171"/>
    <tableColumn id="6" xr3:uid="{00000000-0010-0000-0C00-000006000000}" name="Tave" dataDxfId="170"/>
    <tableColumn id="7" xr3:uid="{00000000-0010-0000-0C00-000007000000}" name="CLTDadj" dataDxfId="169">
      <calculatedColumnFormula>((D4*0.75)+(25-E4)+(F4-29))*0.75</calculatedColumnFormula>
    </tableColumn>
    <tableColumn id="8" xr3:uid="{00000000-0010-0000-0C00-000008000000}" name="Q(W)" dataDxfId="168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2:G127" totalsRowShown="0" headerRowDxfId="167" headerRowBorderDxfId="166" tableBorderDxfId="165" totalsRowBorderDxfId="164">
  <tableColumns count="7">
    <tableColumn id="1" xr3:uid="{00000000-0010-0000-0D00-000001000000}" name="Space" dataDxfId="163"/>
    <tableColumn id="2" xr3:uid="{00000000-0010-0000-0D00-000002000000}" name="Spaces" dataDxfId="162"/>
    <tableColumn id="3" xr3:uid="{00000000-0010-0000-0D00-000003000000}" name="U" dataDxfId="161"/>
    <tableColumn id="4" xr3:uid="{00000000-0010-0000-0D00-000004000000}" name="A" dataDxfId="160">
      <calculatedColumnFormula>L3-K3-J3</calculatedColumnFormula>
    </tableColumn>
    <tableColumn id="5" xr3:uid="{00000000-0010-0000-0D00-000005000000}" name="Ti" dataDxfId="159"/>
    <tableColumn id="6" xr3:uid="{00000000-0010-0000-0D00-000006000000}" name="Ti2" dataDxfId="158"/>
    <tableColumn id="7" xr3:uid="{00000000-0010-0000-0D00-000007000000}" name="Q" dataDxfId="157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32:G235" totalsRowShown="0" headerRowDxfId="156" headerRowBorderDxfId="155" tableBorderDxfId="154" totalsRowBorderDxfId="153">
  <tableColumns count="7">
    <tableColumn id="1" xr3:uid="{00000000-0010-0000-0E00-000001000000}" name="Space" dataDxfId="152"/>
    <tableColumn id="2" xr3:uid="{00000000-0010-0000-0E00-000002000000}" name="Spaces" dataDxfId="151"/>
    <tableColumn id="3" xr3:uid="{00000000-0010-0000-0E00-000003000000}" name="U" dataDxfId="150"/>
    <tableColumn id="4" xr3:uid="{00000000-0010-0000-0E00-000004000000}" name="A" dataDxfId="149">
      <calculatedColumnFormula>L133-K133-J133</calculatedColumnFormula>
    </tableColumn>
    <tableColumn id="5" xr3:uid="{00000000-0010-0000-0E00-000005000000}" name="Ti" dataDxfId="148"/>
    <tableColumn id="6" xr3:uid="{00000000-0010-0000-0E00-000006000000}" name="Ti2" dataDxfId="147"/>
    <tableColumn id="7" xr3:uid="{00000000-0010-0000-0E00-000007000000}" name="Q" dataDxfId="146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38:G332" totalsRowShown="0" headerRowDxfId="145" headerRowBorderDxfId="144" tableBorderDxfId="143" totalsRowBorderDxfId="142">
  <tableColumns count="7">
    <tableColumn id="1" xr3:uid="{00000000-0010-0000-0F00-000001000000}" name="Space" dataDxfId="141"/>
    <tableColumn id="2" xr3:uid="{00000000-0010-0000-0F00-000002000000}" name="Spaces" dataDxfId="140"/>
    <tableColumn id="3" xr3:uid="{00000000-0010-0000-0F00-000003000000}" name="U" dataDxfId="139"/>
    <tableColumn id="4" xr3:uid="{00000000-0010-0000-0F00-000004000000}" name="A" dataDxfId="138">
      <calculatedColumnFormula>L239-K239-J239</calculatedColumnFormula>
    </tableColumn>
    <tableColumn id="5" xr3:uid="{00000000-0010-0000-0F00-000005000000}" name="Ti" dataDxfId="137"/>
    <tableColumn id="6" xr3:uid="{00000000-0010-0000-0F00-000006000000}" name="Ti2" dataDxfId="136"/>
    <tableColumn id="7" xr3:uid="{00000000-0010-0000-0F00-000007000000}" name="Q" dataDxfId="135">
      <calculatedColumnFormula>ABS(C239*D239*(F239-E239))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1" totalsRowCount="1" headerRowDxfId="134" dataDxfId="132" headerRowBorderDxfId="133" tableBorderDxfId="131" totalsRowBorderDxfId="130">
  <tableColumns count="9">
    <tableColumn id="1" xr3:uid="{00000000-0010-0000-1000-000001000000}" name="SPACE" dataDxfId="129" totalsRowDxfId="128"/>
    <tableColumn id="2" xr3:uid="{00000000-0010-0000-1000-000002000000}" name="Occ" dataDxfId="127" totalsRowDxfId="126"/>
    <tableColumn id="3" xr3:uid="{00000000-0010-0000-1000-000003000000}" name="L/s" dataDxfId="125" totalsRowDxfId="124">
      <calculatedColumnFormula>B4*K4</calculatedColumnFormula>
    </tableColumn>
    <tableColumn id="4" xr3:uid="{00000000-0010-0000-1000-000004000000}" name="To" dataDxfId="123" totalsRowDxfId="122"/>
    <tableColumn id="5" xr3:uid="{00000000-0010-0000-1000-000005000000}" name="Ti" dataDxfId="121" totalsRowDxfId="120"/>
    <tableColumn id="6" xr3:uid="{00000000-0010-0000-1000-000006000000}" name="Wo" dataDxfId="119" totalsRowDxfId="118"/>
    <tableColumn id="7" xr3:uid="{00000000-0010-0000-1000-000007000000}" name="Wi" dataDxfId="117" totalsRowDxfId="116"/>
    <tableColumn id="8" xr3:uid="{00000000-0010-0000-1000-000008000000}" name="Qs (W)" totalsRowFunction="custom" dataDxfId="115" totalsRowDxfId="114">
      <calculatedColumnFormula>1.232*C4*(D4-E4)</calculatedColumnFormula>
      <totalsRowFormula>SUM(H4:H40)</totalsRowFormula>
    </tableColumn>
    <tableColumn id="9" xr3:uid="{00000000-0010-0000-1000-000009000000}" name="Qw (W)" totalsRowFunction="custom" dataDxfId="113" totalsRowDxfId="112">
      <calculatedColumnFormula>3000*C4*(F4-G4)</calculatedColumnFormula>
      <totalsRowFormula>SUM(I4:I40)</totalsRow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4:I89" totalsRowShown="0" headerRowDxfId="111" dataDxfId="109" headerRowBorderDxfId="110" tableBorderDxfId="108" totalsRowBorderDxfId="107">
  <tableColumns count="9">
    <tableColumn id="1" xr3:uid="{00000000-0010-0000-1100-000001000000}" name="SPACE" dataDxfId="106"/>
    <tableColumn id="2" xr3:uid="{00000000-0010-0000-1100-000002000000}" name="Occ." dataDxfId="105"/>
    <tableColumn id="3" xr3:uid="{00000000-0010-0000-1100-000003000000}" name="L/s" dataDxfId="104">
      <calculatedColumnFormula>B45*K45</calculatedColumnFormula>
    </tableColumn>
    <tableColumn id="4" xr3:uid="{00000000-0010-0000-1100-000004000000}" name="To" dataDxfId="103"/>
    <tableColumn id="5" xr3:uid="{00000000-0010-0000-1100-000005000000}" name="Ti" dataDxfId="102"/>
    <tableColumn id="6" xr3:uid="{00000000-0010-0000-1100-000006000000}" name="Wo" dataDxfId="101"/>
    <tableColumn id="7" xr3:uid="{00000000-0010-0000-1100-000007000000}" name="Wi" dataDxfId="100">
      <calculatedColumnFormula>_xlfn.IFS(E45=22.5,0.00848061,E45=22,0.00821976,E45=24,0.00929323)</calculatedColumnFormula>
    </tableColumn>
    <tableColumn id="8" xr3:uid="{00000000-0010-0000-1100-000008000000}" name="Qs(W)" dataDxfId="99">
      <calculatedColumnFormula>1.232*C45*(D45-E45)</calculatedColumnFormula>
    </tableColumn>
    <tableColumn id="9" xr3:uid="{00000000-0010-0000-1100-000009000000}" name="Ql(W)" dataDxfId="98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3:I123" totalsRowShown="0" headerRowDxfId="97" dataDxfId="95" headerRowBorderDxfId="96" tableBorderDxfId="94" totalsRowBorderDxfId="93">
  <tableColumns count="9">
    <tableColumn id="1" xr3:uid="{00000000-0010-0000-1200-000001000000}" name="Space" dataDxfId="92"/>
    <tableColumn id="2" xr3:uid="{00000000-0010-0000-1200-000002000000}" name="Occ." dataDxfId="91"/>
    <tableColumn id="3" xr3:uid="{00000000-0010-0000-1200-000003000000}" name="L/s" dataDxfId="90">
      <calculatedColumnFormula>B94*K94</calculatedColumnFormula>
    </tableColumn>
    <tableColumn id="4" xr3:uid="{00000000-0010-0000-1200-000004000000}" name="To" dataDxfId="89"/>
    <tableColumn id="5" xr3:uid="{00000000-0010-0000-1200-000005000000}" name="Ti" dataDxfId="88"/>
    <tableColumn id="6" xr3:uid="{00000000-0010-0000-1200-000006000000}" name="Wo" dataDxfId="87"/>
    <tableColumn id="7" xr3:uid="{00000000-0010-0000-1200-000007000000}" name="Wi" dataDxfId="86">
      <calculatedColumnFormula>_xlfn.IFS(E94=22.5,0.00848031,E94=24,0.009293235,E94=22,0.00821976)</calculatedColumnFormula>
    </tableColumn>
    <tableColumn id="8" xr3:uid="{00000000-0010-0000-1200-000008000000}" name="Qs(W)" dataDxfId="85">
      <calculatedColumnFormula>1.232*C94*(D94-E94)</calculatedColumnFormula>
    </tableColumn>
    <tableColumn id="9" xr3:uid="{00000000-0010-0000-1200-000009000000}" name="Ql(W)" dataDxfId="84">
      <calculatedColumnFormula>3000*C94*(F94-G94)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31" headerRowBorderDxfId="330" tableBorderDxfId="329" totalsRowBorderDxfId="328">
  <tableColumns count="11">
    <tableColumn id="1" xr3:uid="{00000000-0010-0000-0100-000001000000}" name="Space" dataDxfId="327"/>
    <tableColumn id="2" xr3:uid="{00000000-0010-0000-0100-000002000000}" name="Orientation" dataDxfId="326"/>
    <tableColumn id="3" xr3:uid="{00000000-0010-0000-0100-000003000000}" name="U" dataDxfId="325"/>
    <tableColumn id="4" xr3:uid="{00000000-0010-0000-0100-000004000000}" name="A(m^2)" dataDxfId="324">
      <calculatedColumnFormula>(References!C41*4)-(References!B41*1)-(References!A41*2)</calculatedColumnFormula>
    </tableColumn>
    <tableColumn id="5" xr3:uid="{00000000-0010-0000-0100-000005000000}" name="CLTDsel" dataDxfId="323"/>
    <tableColumn id="6" xr3:uid="{00000000-0010-0000-0100-000006000000}" name="LM" dataDxfId="322"/>
    <tableColumn id="7" xr3:uid="{00000000-0010-0000-0100-000007000000}" name="k" dataDxfId="321"/>
    <tableColumn id="8" xr3:uid="{00000000-0010-0000-0100-000008000000}" name="Ti" dataDxfId="320"/>
    <tableColumn id="9" xr3:uid="{00000000-0010-0000-0100-000009000000}" name="Tave" dataDxfId="319">
      <calculatedColumnFormula>(References!T$4)-(References!T$3/2)</calculatedColumnFormula>
    </tableColumn>
    <tableColumn id="10" xr3:uid="{00000000-0010-0000-0100-00000A000000}" name="CLTD adj" dataDxfId="318">
      <calculatedColumnFormula>(E89+F89)*G89+(25-H89)+(I89-29)</calculatedColumnFormula>
    </tableColumn>
    <tableColumn id="11" xr3:uid="{00000000-0010-0000-0100-00000B000000}" name="Q(W)" dataDxfId="317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2:H122" totalsRowShown="0" headerRowDxfId="83" dataDxfId="81" headerRowBorderDxfId="82" tableBorderDxfId="80" totalsRowBorderDxfId="79">
  <tableColumns count="8">
    <tableColumn id="1" xr3:uid="{00000000-0010-0000-1300-000001000000}" name="SPACE" dataDxfId="78"/>
    <tableColumn id="2" xr3:uid="{00000000-0010-0000-1300-000002000000}" name="Occ" dataDxfId="77"/>
    <tableColumn id="3" xr3:uid="{00000000-0010-0000-1300-000003000000}" name="Gain/person" dataDxfId="76"/>
    <tableColumn id="4" xr3:uid="{00000000-0010-0000-1300-000004000000}" name="Sensible" dataDxfId="75"/>
    <tableColumn id="5" xr3:uid="{00000000-0010-0000-1300-000005000000}" name="Latent" dataDxfId="74"/>
    <tableColumn id="6" xr3:uid="{00000000-0010-0000-1300-000006000000}" name="CLF" dataDxfId="73"/>
    <tableColumn id="7" xr3:uid="{00000000-0010-0000-1300-000007000000}" name="Qs (W)" dataDxfId="72">
      <calculatedColumnFormula>B93*C93*D93*F93</calculatedColumnFormula>
    </tableColumn>
    <tableColumn id="8" xr3:uid="{00000000-0010-0000-1300-000008000000}" name="Ql (W)" dataDxfId="71">
      <calculatedColumnFormula>B93*C93*E93*F93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4:H88" totalsRowShown="0" headerRowDxfId="70" dataDxfId="68" headerRowBorderDxfId="69" tableBorderDxfId="67" totalsRowBorderDxfId="66">
  <tableColumns count="8">
    <tableColumn id="1" xr3:uid="{00000000-0010-0000-1400-000001000000}" name="SPACE" dataDxfId="65"/>
    <tableColumn id="2" xr3:uid="{00000000-0010-0000-1400-000002000000}" name="Occ" dataDxfId="64"/>
    <tableColumn id="3" xr3:uid="{00000000-0010-0000-1400-000003000000}" name="Gain/person" dataDxfId="63"/>
    <tableColumn id="4" xr3:uid="{00000000-0010-0000-1400-000004000000}" name="Sensible" dataDxfId="62"/>
    <tableColumn id="5" xr3:uid="{00000000-0010-0000-1400-000005000000}" name="Latent" dataDxfId="61"/>
    <tableColumn id="6" xr3:uid="{00000000-0010-0000-1400-000006000000}" name="CLF" dataDxfId="60"/>
    <tableColumn id="7" xr3:uid="{00000000-0010-0000-1400-000007000000}" name="Qs (W)" dataDxfId="59">
      <calculatedColumnFormula>B45*C45*D45*F45</calculatedColumnFormula>
    </tableColumn>
    <tableColumn id="8" xr3:uid="{00000000-0010-0000-1400-000008000000}" name="Ql (W)" dataDxfId="58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57" dataDxfId="55" headerRowBorderDxfId="56" tableBorderDxfId="54" totalsRowBorderDxfId="53">
  <tableColumns count="8">
    <tableColumn id="1" xr3:uid="{00000000-0010-0000-1500-000001000000}" name="SPACE" dataDxfId="52"/>
    <tableColumn id="2" xr3:uid="{00000000-0010-0000-1500-000002000000}" name="Occ" dataDxfId="51"/>
    <tableColumn id="3" xr3:uid="{00000000-0010-0000-1500-000003000000}" name="Gain/person" dataDxfId="50"/>
    <tableColumn id="4" xr3:uid="{00000000-0010-0000-1500-000004000000}" name="Sensible" dataDxfId="49"/>
    <tableColumn id="5" xr3:uid="{00000000-0010-0000-1500-000005000000}" name="Latent" dataDxfId="48"/>
    <tableColumn id="6" xr3:uid="{00000000-0010-0000-1500-000006000000}" name="CLF" dataDxfId="47"/>
    <tableColumn id="7" xr3:uid="{00000000-0010-0000-1500-000007000000}" name="Qs (W)" dataDxfId="46">
      <calculatedColumnFormula>B4*C4*D4*F4</calculatedColumnFormula>
    </tableColumn>
    <tableColumn id="8" xr3:uid="{00000000-0010-0000-1500-000008000000}" name="Ql (W)" dataDxfId="45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3" totalsRowCount="1" headerRowDxfId="44" dataDxfId="42" headerRowBorderDxfId="43" tableBorderDxfId="41" totalsRowBorderDxfId="40">
  <tableColumns count="6">
    <tableColumn id="1" xr3:uid="{00000000-0010-0000-1600-000001000000}" name="SPACE" dataDxfId="39" totalsRowDxfId="38"/>
    <tableColumn id="2" xr3:uid="{00000000-0010-0000-1600-000002000000}" name="W" dataDxfId="37" totalsRowDxfId="36">
      <calculatedColumnFormula>13*I4</calculatedColumnFormula>
    </tableColumn>
    <tableColumn id="3" xr3:uid="{00000000-0010-0000-1600-000003000000}" name="Fu" dataDxfId="35" totalsRowDxfId="34"/>
    <tableColumn id="4" xr3:uid="{00000000-0010-0000-1600-000004000000}" name="Fb" dataDxfId="33" totalsRowDxfId="32"/>
    <tableColumn id="5" xr3:uid="{00000000-0010-0000-1600-000005000000}" name="CLF" dataDxfId="31" totalsRowDxfId="30"/>
    <tableColumn id="6" xr3:uid="{00000000-0010-0000-1600-000006000000}" name="Qs (W)" totalsRowFunction="custom" dataDxfId="29" totalsRowDxfId="28">
      <calculatedColumnFormula>B4*C4*D4*E4</calculatedColumnFormula>
      <totalsRowFormula>SUM(F4:F62)</totalsRow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7" totalsRowShown="0" headerRowDxfId="27" dataDxfId="25" headerRowBorderDxfId="26" tableBorderDxfId="24" totalsRowBorderDxfId="23">
  <tableColumns count="6">
    <tableColumn id="1" xr3:uid="{00000000-0010-0000-1700-000001000000}" name="SPACE" dataDxfId="22"/>
    <tableColumn id="2" xr3:uid="{00000000-0010-0000-1700-000002000000}" name="W" dataDxfId="21">
      <calculatedColumnFormula>13*I67</calculatedColumnFormula>
    </tableColumn>
    <tableColumn id="3" xr3:uid="{00000000-0010-0000-1700-000003000000}" name="Fu" dataDxfId="20"/>
    <tableColumn id="4" xr3:uid="{00000000-0010-0000-1700-000004000000}" name="Fb" dataDxfId="19"/>
    <tableColumn id="5" xr3:uid="{00000000-0010-0000-1700-000005000000}" name="CLF" dataDxfId="18"/>
    <tableColumn id="6" xr3:uid="{00000000-0010-0000-1700-000006000000}" name="Qs (W)" dataDxfId="17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1:F165" totalsRowShown="0" headerRowDxfId="16" dataDxfId="14" headerRowBorderDxfId="15" tableBorderDxfId="13" totalsRowBorderDxfId="12">
  <tableColumns count="6">
    <tableColumn id="1" xr3:uid="{00000000-0010-0000-1800-000001000000}" name="SPACE" dataDxfId="11"/>
    <tableColumn id="2" xr3:uid="{00000000-0010-0000-1800-000002000000}" name="W" dataDxfId="10"/>
    <tableColumn id="3" xr3:uid="{00000000-0010-0000-1800-000003000000}" name="Fu" dataDxfId="9"/>
    <tableColumn id="4" xr3:uid="{00000000-0010-0000-1800-000004000000}" name="Fb" dataDxfId="8"/>
    <tableColumn id="5" xr3:uid="{00000000-0010-0000-1800-000005000000}" name="CLF" dataDxfId="7"/>
    <tableColumn id="6" xr3:uid="{00000000-0010-0000-1800-000006000000}" name="Qs (W)" dataDxfId="6">
      <calculatedColumnFormula>B122*C122*D122*E122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16" headerRowBorderDxfId="315" tableBorderDxfId="314" totalsRowBorderDxfId="313">
  <tableColumns count="11">
    <tableColumn id="1" xr3:uid="{00000000-0010-0000-0200-000001000000}" name="Space" dataDxfId="312"/>
    <tableColumn id="2" xr3:uid="{00000000-0010-0000-0200-000002000000}" name="Orientation" dataDxfId="311"/>
    <tableColumn id="3" xr3:uid="{00000000-0010-0000-0200-000003000000}" name="U" dataDxfId="310"/>
    <tableColumn id="4" xr3:uid="{00000000-0010-0000-0200-000004000000}" name="A(m^2)" dataDxfId="309"/>
    <tableColumn id="5" xr3:uid="{00000000-0010-0000-0200-000005000000}" name="CLTDsel" dataDxfId="308"/>
    <tableColumn id="6" xr3:uid="{00000000-0010-0000-0200-000006000000}" name="LM" dataDxfId="307"/>
    <tableColumn id="7" xr3:uid="{00000000-0010-0000-0200-000007000000}" name="k" dataDxfId="306"/>
    <tableColumn id="8" xr3:uid="{00000000-0010-0000-0200-000008000000}" name="Ti" dataDxfId="305"/>
    <tableColumn id="9" xr3:uid="{00000000-0010-0000-0200-000009000000}" name="Tave" dataDxfId="304"/>
    <tableColumn id="10" xr3:uid="{00000000-0010-0000-0200-00000A000000}" name="CLTD adj" dataDxfId="303">
      <calculatedColumnFormula>(E42+F42)*G42+(25-H42)+(I42-29)</calculatedColumnFormula>
    </tableColumn>
    <tableColumn id="11" xr3:uid="{00000000-0010-0000-0200-00000B000000}" name="Q(W)" dataDxfId="302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01" headerRowBorderDxfId="300" tableBorderDxfId="299" totalsRowBorderDxfId="298">
  <tableColumns count="11">
    <tableColumn id="1" xr3:uid="{00000000-0010-0000-0300-000001000000}" name="Space" dataDxfId="297"/>
    <tableColumn id="2" xr3:uid="{00000000-0010-0000-0300-000002000000}" name="Orientation" dataDxfId="296"/>
    <tableColumn id="3" xr3:uid="{00000000-0010-0000-0300-000003000000}" name="U" dataDxfId="295"/>
    <tableColumn id="4" xr3:uid="{00000000-0010-0000-0300-000004000000}" name="To" dataDxfId="294"/>
    <tableColumn id="5" xr3:uid="{00000000-0010-0000-0300-000005000000}" name="Ti" dataDxfId="293"/>
    <tableColumn id="6" xr3:uid="{00000000-0010-0000-0300-000006000000}" name="A(m^2)" dataDxfId="292">
      <calculatedColumnFormula>References!E5*References!F5</calculatedColumnFormula>
    </tableColumn>
    <tableColumn id="7" xr3:uid="{00000000-0010-0000-0300-000007000000}" name="SHGF" dataDxfId="291"/>
    <tableColumn id="8" xr3:uid="{00000000-0010-0000-0300-000008000000}" name="SCL" dataDxfId="290"/>
    <tableColumn id="9" xr3:uid="{00000000-0010-0000-0300-000009000000}" name="SC" dataDxfId="289"/>
    <tableColumn id="10" xr3:uid="{00000000-0010-0000-0300-00000A000000}" name="Qsg (W)" dataDxfId="288">
      <calculatedColumnFormula>G4*H4*F4*I4</calculatedColumnFormula>
    </tableColumn>
    <tableColumn id="11" xr3:uid="{00000000-0010-0000-0300-00000B000000}" name="Qth (W)" dataDxfId="287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286" dataDxfId="284" headerRowBorderDxfId="285" tableBorderDxfId="283" totalsRowBorderDxfId="282">
  <tableColumns count="11">
    <tableColumn id="1" xr3:uid="{00000000-0010-0000-0400-000001000000}" name="Space" dataDxfId="281"/>
    <tableColumn id="2" xr3:uid="{00000000-0010-0000-0400-000002000000}" name="Orientation" dataDxfId="280"/>
    <tableColumn id="3" xr3:uid="{00000000-0010-0000-0400-000003000000}" name="U" dataDxfId="279"/>
    <tableColumn id="4" xr3:uid="{00000000-0010-0000-0400-000004000000}" name="To" dataDxfId="278"/>
    <tableColumn id="5" xr3:uid="{00000000-0010-0000-0400-000005000000}" name="Ti" dataDxfId="277"/>
    <tableColumn id="6" xr3:uid="{00000000-0010-0000-0400-000006000000}" name="A(m^2)" dataDxfId="276">
      <calculatedColumnFormula>References!E41*References!F41</calculatedColumnFormula>
    </tableColumn>
    <tableColumn id="7" xr3:uid="{00000000-0010-0000-0400-000007000000}" name="SHGF" dataDxfId="275"/>
    <tableColumn id="8" xr3:uid="{00000000-0010-0000-0400-000008000000}" name="SCL" dataDxfId="274"/>
    <tableColumn id="9" xr3:uid="{00000000-0010-0000-0400-000009000000}" name="SC" dataDxfId="273"/>
    <tableColumn id="10" xr3:uid="{00000000-0010-0000-0400-00000A000000}" name="Qsg (W)" dataDxfId="272">
      <calculatedColumnFormula>G73*H73*F73*I73</calculatedColumnFormula>
    </tableColumn>
    <tableColumn id="11" xr3:uid="{00000000-0010-0000-0400-00000B000000}" name="Qth (W)" dataDxfId="271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270" headerRowBorderDxfId="269" tableBorderDxfId="268" totalsRowBorderDxfId="267">
  <tableColumns count="11">
    <tableColumn id="1" xr3:uid="{00000000-0010-0000-0500-000001000000}" name="Space" dataDxfId="266"/>
    <tableColumn id="2" xr3:uid="{00000000-0010-0000-0500-000002000000}" name="Orientation" dataDxfId="265"/>
    <tableColumn id="3" xr3:uid="{00000000-0010-0000-0500-000003000000}" name="U" dataDxfId="264"/>
    <tableColumn id="4" xr3:uid="{00000000-0010-0000-0500-000004000000}" name="To" dataDxfId="263"/>
    <tableColumn id="5" xr3:uid="{00000000-0010-0000-0500-000005000000}" name="Ti" dataDxfId="262"/>
    <tableColumn id="6" xr3:uid="{00000000-0010-0000-0500-000006000000}" name="A(m^2)" dataDxfId="261"/>
    <tableColumn id="7" xr3:uid="{00000000-0010-0000-0500-000007000000}" name="SHGF" dataDxfId="260"/>
    <tableColumn id="8" xr3:uid="{00000000-0010-0000-0500-000008000000}" name="SCL" dataDxfId="259"/>
    <tableColumn id="9" xr3:uid="{00000000-0010-0000-0500-000009000000}" name="SC" dataDxfId="258"/>
    <tableColumn id="10" xr3:uid="{00000000-0010-0000-0500-00000A000000}" name="Qsg (W)" dataDxfId="257">
      <calculatedColumnFormula>I39*H39*G39*F39</calculatedColumnFormula>
    </tableColumn>
    <tableColumn id="11" xr3:uid="{00000000-0010-0000-0500-00000B000000}" name="Qth (W)" dataDxfId="256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255" headerRowBorderDxfId="254" tableBorderDxfId="253" totalsRowBorderDxfId="252">
  <tableColumns count="9">
    <tableColumn id="1" xr3:uid="{00000000-0010-0000-0600-000001000000}" name="SPACE" dataDxfId="251"/>
    <tableColumn id="2" xr3:uid="{00000000-0010-0000-0600-000002000000}" name="Volume" dataDxfId="250">
      <calculatedColumnFormula>References!AB4*4</calculatedColumnFormula>
    </tableColumn>
    <tableColumn id="3" xr3:uid="{00000000-0010-0000-0600-000003000000}" name="L/s" dataDxfId="249">
      <calculatedColumnFormula>((0.15+0.01*3+0.007*(D79-E79))*B79)/3.6</calculatedColumnFormula>
    </tableColumn>
    <tableColumn id="4" xr3:uid="{00000000-0010-0000-0600-000004000000}" name="To" dataDxfId="248"/>
    <tableColumn id="5" xr3:uid="{00000000-0010-0000-0600-000005000000}" name="Ti" dataDxfId="247"/>
    <tableColumn id="6" xr3:uid="{00000000-0010-0000-0600-000006000000}" name="Wo" dataDxfId="246"/>
    <tableColumn id="7" xr3:uid="{00000000-0010-0000-0600-000007000000}" name="Wi" dataDxfId="245">
      <calculatedColumnFormula>_xlfn.IFS(E79=22.5,0.00848061,E79=22,0.00821976,E79=24,0.00929323)</calculatedColumnFormula>
    </tableColumn>
    <tableColumn id="8" xr3:uid="{00000000-0010-0000-0600-000008000000}" name="Qs (W)" dataDxfId="244">
      <calculatedColumnFormula>1.23*C79*(D79-E79)</calculatedColumnFormula>
    </tableColumn>
    <tableColumn id="9" xr3:uid="{00000000-0010-0000-0600-000009000000}" name="Ql (W)" dataDxfId="243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242" headerRowBorderDxfId="241" tableBorderDxfId="240" totalsRowBorderDxfId="239">
  <tableColumns count="9">
    <tableColumn id="1" xr3:uid="{00000000-0010-0000-0700-000001000000}" name="Space" dataDxfId="238"/>
    <tableColumn id="2" xr3:uid="{00000000-0010-0000-0700-000002000000}" name="Volume" dataDxfId="237">
      <calculatedColumnFormula>References!AE4*4</calculatedColumnFormula>
    </tableColumn>
    <tableColumn id="3" xr3:uid="{00000000-0010-0000-0700-000003000000}" name="L/s" dataDxfId="236">
      <calculatedColumnFormula>(References!AD4*B164)/3.6</calculatedColumnFormula>
    </tableColumn>
    <tableColumn id="4" xr3:uid="{00000000-0010-0000-0700-000004000000}" name="To" dataDxfId="235"/>
    <tableColumn id="5" xr3:uid="{00000000-0010-0000-0700-000005000000}" name="Ti" dataDxfId="234"/>
    <tableColumn id="6" xr3:uid="{00000000-0010-0000-0700-000006000000}" name="Wo" dataDxfId="233"/>
    <tableColumn id="7" xr3:uid="{00000000-0010-0000-0700-000007000000}" name="Wi" dataDxfId="232">
      <calculatedColumnFormula>_xlfn.IFS(E164=22.5,0.00848031,E164=24,0.009293235,E164=22,0.00821976)</calculatedColumnFormula>
    </tableColumn>
    <tableColumn id="8" xr3:uid="{00000000-0010-0000-0700-000008000000}" name="Qs" dataDxfId="231">
      <calculatedColumnFormula>1.232*(D164-E164)*C164</calculatedColumnFormula>
    </tableColumn>
    <tableColumn id="9" xr3:uid="{00000000-0010-0000-0700-000009000000}" name="Ql" dataDxfId="230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229" headerRowBorderDxfId="228" tableBorderDxfId="227" totalsRowBorderDxfId="226">
  <tableColumns count="9">
    <tableColumn id="1" xr3:uid="{00000000-0010-0000-0800-000001000000}" name="SPACE" dataDxfId="225"/>
    <tableColumn id="2" xr3:uid="{00000000-0010-0000-0800-000002000000}" name="Volume" dataDxfId="224">
      <calculatedColumnFormula>References!Z4*4</calculatedColumnFormula>
    </tableColumn>
    <tableColumn id="3" xr3:uid="{00000000-0010-0000-0800-000003000000}" name="L/s" dataDxfId="223">
      <calculatedColumnFormula>(References!Y4*B4)/3.6</calculatedColumnFormula>
    </tableColumn>
    <tableColumn id="4" xr3:uid="{00000000-0010-0000-0800-000004000000}" name="To" dataDxfId="222"/>
    <tableColumn id="5" xr3:uid="{00000000-0010-0000-0800-000005000000}" name="Ti" dataDxfId="221"/>
    <tableColumn id="6" xr3:uid="{00000000-0010-0000-0800-000006000000}" name="Wo" dataDxfId="220"/>
    <tableColumn id="7" xr3:uid="{00000000-0010-0000-0800-000007000000}" name="Wi" dataDxfId="219"/>
    <tableColumn id="8" xr3:uid="{00000000-0010-0000-0800-000008000000}" name="Qs (W)" dataDxfId="218">
      <calculatedColumnFormula>(1.232*(D4-E4)*C4)</calculatedColumnFormula>
    </tableColumn>
    <tableColumn id="9" xr3:uid="{00000000-0010-0000-0800-000009000000}" name="Ql (W)" dataDxfId="217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topLeftCell="A28" zoomScale="85" zoomScaleNormal="85" workbookViewId="0">
      <selection activeCell="N128" sqref="N128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1" max="11" width="11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127" t="s">
        <v>11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8" ht="24" thickBot="1" x14ac:dyDescent="0.4">
      <c r="A2" s="125" t="s">
        <v>161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5" t="s">
        <v>43</v>
      </c>
      <c r="K38" s="45">
        <f>SUM(K4:K37)</f>
        <v>39227.857343999996</v>
      </c>
    </row>
    <row r="39" spans="1:14" ht="15.75" thickTop="1" x14ac:dyDescent="0.25"/>
    <row r="40" spans="1:14" ht="24" thickBot="1" x14ac:dyDescent="0.4">
      <c r="A40" s="125" t="s">
        <v>42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4" t="s">
        <v>43</v>
      </c>
      <c r="K85" s="44">
        <f>SUM(Table6[Q(W)])</f>
        <v>31394.094478812</v>
      </c>
    </row>
    <row r="86" spans="1:11" x14ac:dyDescent="0.25">
      <c r="J86" s="1"/>
      <c r="K86" s="1"/>
    </row>
    <row r="87" spans="1:11" ht="23.25" x14ac:dyDescent="0.35">
      <c r="A87" s="126" t="s">
        <v>60</v>
      </c>
      <c r="B87" s="126"/>
      <c r="C87" s="126"/>
      <c r="D87" s="126"/>
      <c r="E87" s="126"/>
      <c r="F87" s="126"/>
      <c r="G87" s="126"/>
      <c r="H87" s="126"/>
      <c r="I87" s="126"/>
      <c r="J87" s="126"/>
      <c r="K87" s="126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v>25</v>
      </c>
      <c r="F89" s="6"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>(E89+F89)*G89+(25-H89)+(I89-29)</f>
        <v>19.842499999999998</v>
      </c>
      <c r="K89" s="15">
        <f t="shared" ref="K89:K130" si="6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v>13</v>
      </c>
      <c r="F90" s="6"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ref="J90:J130" si="7">(E90+F90)*G90+(25-H90)+(I90-29)</f>
        <v>13.843</v>
      </c>
      <c r="K90" s="15">
        <f t="shared" si="6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v>13</v>
      </c>
      <c r="F91" s="6"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7"/>
        <v>13.843</v>
      </c>
      <c r="K91" s="15">
        <f t="shared" si="6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v>25</v>
      </c>
      <c r="F92" s="6"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7"/>
        <v>19.842499999999998</v>
      </c>
      <c r="K92" s="15">
        <f t="shared" si="6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v>13</v>
      </c>
      <c r="F93" s="6"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7"/>
        <v>13.843</v>
      </c>
      <c r="K93" s="15">
        <f t="shared" si="6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v>33</v>
      </c>
      <c r="F94" s="6"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7"/>
        <v>25.0425</v>
      </c>
      <c r="K94" s="15">
        <f t="shared" si="6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v>13</v>
      </c>
      <c r="F95" s="6"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7"/>
        <v>13.843</v>
      </c>
      <c r="K95" s="15">
        <f t="shared" si="6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v>13</v>
      </c>
      <c r="F96" s="6"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7"/>
        <v>13.843</v>
      </c>
      <c r="K96" s="15">
        <f t="shared" si="6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v>33</v>
      </c>
      <c r="F97" s="6"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7"/>
        <v>25.0425</v>
      </c>
      <c r="K97" s="15">
        <f t="shared" si="6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v>33</v>
      </c>
      <c r="F98" s="6"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7"/>
        <v>25.0425</v>
      </c>
      <c r="K98" s="15">
        <f t="shared" si="6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v>33</v>
      </c>
      <c r="F99" s="6"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7"/>
        <v>25.0425</v>
      </c>
      <c r="K99" s="15">
        <f t="shared" si="6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v>33</v>
      </c>
      <c r="F100" s="6"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7"/>
        <v>25.0425</v>
      </c>
      <c r="K100" s="15">
        <f t="shared" si="6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v>22</v>
      </c>
      <c r="F101" s="6"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7"/>
        <v>15.728</v>
      </c>
      <c r="K101" s="15">
        <f t="shared" si="6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v>33</v>
      </c>
      <c r="F102" s="6"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7"/>
        <v>25.0425</v>
      </c>
      <c r="K102" s="15">
        <f t="shared" si="6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v>33</v>
      </c>
      <c r="F103" s="6"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7"/>
        <v>25.0425</v>
      </c>
      <c r="K103" s="15">
        <f t="shared" si="6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v>33</v>
      </c>
      <c r="F104" s="6"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7"/>
        <v>25.0425</v>
      </c>
      <c r="K104" s="15">
        <f t="shared" si="6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v>33</v>
      </c>
      <c r="F105" s="6"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7"/>
        <v>25.0425</v>
      </c>
      <c r="K105" s="15">
        <f t="shared" si="6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v>33</v>
      </c>
      <c r="F106" s="6"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7"/>
        <v>25.0425</v>
      </c>
      <c r="K106" s="15">
        <f t="shared" si="6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v>13</v>
      </c>
      <c r="F107" s="6"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7"/>
        <v>13.843</v>
      </c>
      <c r="K107" s="15">
        <f t="shared" si="6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v>33</v>
      </c>
      <c r="F108" s="6"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7"/>
        <v>25.0425</v>
      </c>
      <c r="K108" s="15">
        <f t="shared" si="6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v>33</v>
      </c>
      <c r="F109" s="6"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7"/>
        <v>25.0425</v>
      </c>
      <c r="K109" s="15">
        <f t="shared" si="6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v>33</v>
      </c>
      <c r="F110" s="6"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7"/>
        <v>25.0425</v>
      </c>
      <c r="K110" s="15">
        <f t="shared" si="6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v>33</v>
      </c>
      <c r="F111" s="6"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7"/>
        <v>25.0425</v>
      </c>
      <c r="K111" s="15">
        <f t="shared" si="6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v>33</v>
      </c>
      <c r="F112" s="6"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7"/>
        <v>25.0425</v>
      </c>
      <c r="K112" s="15">
        <f t="shared" si="6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v>22</v>
      </c>
      <c r="F113" s="6"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7"/>
        <v>15.728</v>
      </c>
      <c r="K113" s="15">
        <f t="shared" si="6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v>22</v>
      </c>
      <c r="F114" s="6"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7"/>
        <v>15.728</v>
      </c>
      <c r="K114" s="15">
        <f t="shared" si="6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v>22</v>
      </c>
      <c r="F115" s="6"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7"/>
        <v>15.728</v>
      </c>
      <c r="K115" s="15">
        <f t="shared" si="6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v>22</v>
      </c>
      <c r="F116" s="6"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7"/>
        <v>14.228</v>
      </c>
      <c r="K116" s="15">
        <f t="shared" si="6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v>22</v>
      </c>
      <c r="F117" s="6"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7"/>
        <v>14.228</v>
      </c>
      <c r="K117" s="15">
        <f t="shared" si="6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v>22</v>
      </c>
      <c r="F118" s="6"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7"/>
        <v>15.728</v>
      </c>
      <c r="K118" s="15">
        <f t="shared" si="6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v>22</v>
      </c>
      <c r="F119" s="6"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7"/>
        <v>14.228</v>
      </c>
      <c r="K119" s="15">
        <f t="shared" si="6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v>25</v>
      </c>
      <c r="F120" s="6"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7"/>
        <v>18.342499999999998</v>
      </c>
      <c r="K120" s="15">
        <f t="shared" si="6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v>13</v>
      </c>
      <c r="F121" s="6"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7"/>
        <v>12.343</v>
      </c>
      <c r="K121" s="15">
        <f t="shared" si="6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v>25</v>
      </c>
      <c r="F122" s="6"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7"/>
        <v>19.842499999999998</v>
      </c>
      <c r="K122" s="15">
        <f t="shared" si="6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v>25</v>
      </c>
      <c r="F123" s="6"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7"/>
        <v>19.842499999999998</v>
      </c>
      <c r="K123" s="15">
        <f t="shared" si="6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v>25</v>
      </c>
      <c r="F124" s="6"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7"/>
        <v>19.842499999999998</v>
      </c>
      <c r="K124" s="15">
        <f t="shared" si="6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v>25</v>
      </c>
      <c r="F125" s="6"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7"/>
        <v>19.842499999999998</v>
      </c>
      <c r="K125" s="15">
        <f t="shared" si="6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v>25</v>
      </c>
      <c r="F126" s="6"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7"/>
        <v>19.842499999999998</v>
      </c>
      <c r="K126" s="15">
        <f t="shared" si="6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v>22</v>
      </c>
      <c r="F127" s="6"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7"/>
        <v>15.728</v>
      </c>
      <c r="K127" s="15">
        <f t="shared" si="6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v>25</v>
      </c>
      <c r="F128" s="6"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7"/>
        <v>19.842499999999998</v>
      </c>
      <c r="K128" s="15">
        <f t="shared" si="6"/>
        <v>909.32399999999996</v>
      </c>
    </row>
    <row r="129" spans="1:11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v>25</v>
      </c>
      <c r="F129" s="6"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7"/>
        <v>19.842499999999998</v>
      </c>
      <c r="K129" s="15">
        <f t="shared" si="6"/>
        <v>613.45440000000008</v>
      </c>
    </row>
    <row r="130" spans="1:11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6">
        <v>25</v>
      </c>
      <c r="F130" s="6"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7"/>
        <v>19.842499999999998</v>
      </c>
      <c r="K130" s="22">
        <f t="shared" si="6"/>
        <v>162.864</v>
      </c>
    </row>
    <row r="131" spans="1:11" ht="15.75" thickBot="1" x14ac:dyDescent="0.3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E83"/>
  <sheetViews>
    <sheetView tabSelected="1" topLeftCell="B52" zoomScale="70" zoomScaleNormal="70" workbookViewId="0">
      <selection activeCell="AB81" sqref="AB81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132" t="s">
        <v>300</v>
      </c>
      <c r="Z2" s="132"/>
      <c r="AB2" t="s">
        <v>301</v>
      </c>
      <c r="AD2" s="132" t="s">
        <v>321</v>
      </c>
      <c r="AE2" s="132"/>
    </row>
    <row r="3" spans="1:31" x14ac:dyDescent="0.25">
      <c r="A3" s="132" t="s">
        <v>97</v>
      </c>
      <c r="B3" s="132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132" t="s">
        <v>99</v>
      </c>
      <c r="B38" s="132"/>
      <c r="C38" s="132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132" t="s">
        <v>98</v>
      </c>
      <c r="B39" s="132"/>
      <c r="C39" s="132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88" workbookViewId="0">
      <selection activeCell="O88" sqref="O88"/>
    </sheetView>
  </sheetViews>
  <sheetFormatPr defaultRowHeight="15" x14ac:dyDescent="0.25"/>
  <cols>
    <col min="1" max="1" width="33.28515625" customWidth="1"/>
    <col min="2" max="2" width="12.28515625" customWidth="1"/>
    <col min="10" max="10" width="12.140625" customWidth="1"/>
    <col min="11" max="11" width="9.28515625" customWidth="1"/>
  </cols>
  <sheetData>
    <row r="1" spans="1:15" x14ac:dyDescent="0.25">
      <c r="A1" s="128" t="s">
        <v>12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5" ht="23.25" x14ac:dyDescent="0.35">
      <c r="A2" s="126" t="s">
        <v>161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5" ht="15.75" thickBot="1" x14ac:dyDescent="0.3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5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v>685</v>
      </c>
      <c r="H4" s="6"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  <c r="N4" t="s">
        <v>525</v>
      </c>
      <c r="O4">
        <v>0.8</v>
      </c>
    </row>
    <row r="5" spans="1:15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v>120</v>
      </c>
      <c r="H5" s="6">
        <v>0.91</v>
      </c>
      <c r="I5" s="6">
        <v>0.55000000000000004</v>
      </c>
      <c r="J5" s="6">
        <f t="shared" ref="J5:J33" si="0">G5*H5*F5*I5</f>
        <v>72.072000000000003</v>
      </c>
      <c r="K5" s="15">
        <f t="shared" ref="K5:K33" si="1">(C5*F5)*(D5-E5)</f>
        <v>41.359679999999997</v>
      </c>
      <c r="N5" t="s">
        <v>526</v>
      </c>
      <c r="O5">
        <v>0.91</v>
      </c>
    </row>
    <row r="6" spans="1:15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v>120</v>
      </c>
      <c r="H6" s="6">
        <v>0.91</v>
      </c>
      <c r="I6" s="6">
        <v>0.55000000000000004</v>
      </c>
      <c r="J6" s="6">
        <f t="shared" si="0"/>
        <v>21.621600000000001</v>
      </c>
      <c r="K6" s="15">
        <f t="shared" si="1"/>
        <v>12.407904</v>
      </c>
      <c r="N6" t="s">
        <v>527</v>
      </c>
      <c r="O6">
        <v>0.82</v>
      </c>
    </row>
    <row r="7" spans="1:15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v>120</v>
      </c>
      <c r="H7" s="6">
        <v>0.91</v>
      </c>
      <c r="I7" s="6">
        <v>0.55000000000000004</v>
      </c>
      <c r="J7" s="6">
        <f t="shared" si="0"/>
        <v>43.243200000000002</v>
      </c>
      <c r="K7" s="15">
        <f t="shared" si="1"/>
        <v>21.713832</v>
      </c>
      <c r="N7" t="s">
        <v>528</v>
      </c>
      <c r="O7">
        <v>0.83</v>
      </c>
    </row>
    <row r="8" spans="1:15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v>120</v>
      </c>
      <c r="H8" s="6">
        <v>0.91</v>
      </c>
      <c r="I8" s="6">
        <v>0.55000000000000004</v>
      </c>
      <c r="J8" s="6">
        <f t="shared" si="0"/>
        <v>43.243200000000002</v>
      </c>
      <c r="K8" s="15">
        <f t="shared" si="1"/>
        <v>21.713832</v>
      </c>
    </row>
    <row r="9" spans="1:15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v>120</v>
      </c>
      <c r="H9" s="6">
        <v>0.91</v>
      </c>
      <c r="I9" s="6">
        <v>0.55000000000000004</v>
      </c>
      <c r="J9" s="6">
        <f t="shared" si="0"/>
        <v>96.096000000000018</v>
      </c>
      <c r="K9" s="15">
        <f t="shared" si="1"/>
        <v>56.422000000000004</v>
      </c>
    </row>
    <row r="10" spans="1:15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v>120</v>
      </c>
      <c r="H10" s="6">
        <v>0.91</v>
      </c>
      <c r="I10" s="6">
        <v>0.55000000000000004</v>
      </c>
      <c r="J10" s="6">
        <f t="shared" si="0"/>
        <v>132.13200000000003</v>
      </c>
      <c r="K10" s="15">
        <f t="shared" si="1"/>
        <v>75.82607999999999</v>
      </c>
    </row>
    <row r="11" spans="1:15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v>120</v>
      </c>
      <c r="H11" s="6">
        <v>0.91</v>
      </c>
      <c r="I11" s="6">
        <v>0.55000000000000004</v>
      </c>
      <c r="J11" s="6">
        <f t="shared" si="0"/>
        <v>43.243200000000002</v>
      </c>
      <c r="K11" s="15">
        <f t="shared" si="1"/>
        <v>24.815808000000001</v>
      </c>
    </row>
    <row r="12" spans="1:15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v>685</v>
      </c>
      <c r="H12" s="6">
        <v>0.82</v>
      </c>
      <c r="I12" s="6">
        <v>0.55000000000000004</v>
      </c>
      <c r="J12" s="6">
        <f t="shared" si="0"/>
        <v>617.87</v>
      </c>
      <c r="K12" s="15">
        <f t="shared" si="1"/>
        <v>68.9328</v>
      </c>
    </row>
    <row r="13" spans="1:15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v>685</v>
      </c>
      <c r="H13" s="6">
        <v>0.82</v>
      </c>
      <c r="I13" s="6">
        <v>0.55000000000000004</v>
      </c>
      <c r="J13" s="6">
        <f t="shared" si="0"/>
        <v>849.57124999999996</v>
      </c>
      <c r="K13" s="15">
        <f t="shared" ref="K13" si="2">(C13*F13)*(D13-E13)</f>
        <v>94.782599999999988</v>
      </c>
    </row>
    <row r="14" spans="1:15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v>685</v>
      </c>
      <c r="H14" s="6">
        <v>0.82</v>
      </c>
      <c r="I14" s="6">
        <v>0.55000000000000004</v>
      </c>
      <c r="J14" s="6">
        <f t="shared" si="0"/>
        <v>2780.415</v>
      </c>
      <c r="K14" s="15">
        <f t="shared" si="1"/>
        <v>304.67880000000002</v>
      </c>
    </row>
    <row r="15" spans="1:15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v>120</v>
      </c>
      <c r="H15" s="6">
        <v>0.91</v>
      </c>
      <c r="I15" s="6">
        <v>0.55000000000000004</v>
      </c>
      <c r="J15" s="6">
        <f t="shared" si="0"/>
        <v>36.036000000000001</v>
      </c>
      <c r="K15" s="15">
        <f t="shared" si="1"/>
        <v>20.679839999999999</v>
      </c>
    </row>
    <row r="16" spans="1:15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v>685</v>
      </c>
      <c r="H16" s="6">
        <v>0.82</v>
      </c>
      <c r="I16" s="6">
        <v>0.55000000000000004</v>
      </c>
      <c r="J16" s="6">
        <f t="shared" si="0"/>
        <v>1297.527</v>
      </c>
      <c r="K16" s="15">
        <f t="shared" si="1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v>685</v>
      </c>
      <c r="H17" s="6">
        <v>0.82</v>
      </c>
      <c r="I17" s="6">
        <v>0.55000000000000004</v>
      </c>
      <c r="J17" s="6">
        <f t="shared" si="0"/>
        <v>111.21659999999999</v>
      </c>
      <c r="K17" s="15">
        <f t="shared" si="1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v>685</v>
      </c>
      <c r="H18" s="6">
        <v>0.82</v>
      </c>
      <c r="I18" s="6">
        <v>0.55000000000000004</v>
      </c>
      <c r="J18" s="6">
        <f t="shared" si="0"/>
        <v>185.36099999999996</v>
      </c>
      <c r="K18" s="15">
        <f t="shared" si="1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v>230</v>
      </c>
      <c r="H19" s="6">
        <v>0.83</v>
      </c>
      <c r="I19" s="6">
        <v>0.55000000000000004</v>
      </c>
      <c r="J19" s="6">
        <f t="shared" si="0"/>
        <v>167.99200000000002</v>
      </c>
      <c r="K19" s="15">
        <f t="shared" si="1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v>230</v>
      </c>
      <c r="H20" s="6">
        <v>0.83</v>
      </c>
      <c r="I20" s="6">
        <v>0.55000000000000004</v>
      </c>
      <c r="J20" s="6">
        <f t="shared" si="0"/>
        <v>37.798199999999994</v>
      </c>
      <c r="K20" s="15">
        <f t="shared" si="1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v>685</v>
      </c>
      <c r="H21" s="6">
        <v>0.82</v>
      </c>
      <c r="I21" s="6">
        <v>0.55000000000000004</v>
      </c>
      <c r="J21" s="6">
        <f t="shared" si="0"/>
        <v>1297.527</v>
      </c>
      <c r="K21" s="15">
        <f t="shared" si="1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v>230</v>
      </c>
      <c r="H22" s="6">
        <v>0.83</v>
      </c>
      <c r="I22" s="6">
        <v>0.55000000000000004</v>
      </c>
      <c r="J22" s="6">
        <f t="shared" si="0"/>
        <v>881.95800000000008</v>
      </c>
      <c r="K22" s="15">
        <f t="shared" si="1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v>685</v>
      </c>
      <c r="H23" s="6">
        <v>0.8</v>
      </c>
      <c r="I23" s="6">
        <v>0.55000000000000004</v>
      </c>
      <c r="J23" s="6">
        <f t="shared" si="0"/>
        <v>421.96</v>
      </c>
      <c r="K23" s="15">
        <f t="shared" si="1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v>230</v>
      </c>
      <c r="H24" s="6">
        <v>0.83</v>
      </c>
      <c r="I24" s="6">
        <v>0.55000000000000004</v>
      </c>
      <c r="J24" s="6">
        <f t="shared" si="0"/>
        <v>251.98799999999997</v>
      </c>
      <c r="K24" s="15">
        <f t="shared" si="1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v>230</v>
      </c>
      <c r="H25" s="6">
        <v>0.83</v>
      </c>
      <c r="I25" s="6">
        <v>0.55000000000000004</v>
      </c>
      <c r="J25" s="6">
        <f t="shared" si="0"/>
        <v>293.98599999999993</v>
      </c>
      <c r="K25" s="15">
        <f t="shared" si="1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v>230</v>
      </c>
      <c r="H26" s="6">
        <v>0.83</v>
      </c>
      <c r="I26" s="6">
        <v>0.55000000000000004</v>
      </c>
      <c r="J26" s="6">
        <f t="shared" si="0"/>
        <v>188.99099999999999</v>
      </c>
      <c r="K26" s="15">
        <f t="shared" si="1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v>685</v>
      </c>
      <c r="H27" s="6">
        <v>0.8</v>
      </c>
      <c r="I27" s="6">
        <v>0.55000000000000004</v>
      </c>
      <c r="J27" s="6">
        <f t="shared" si="0"/>
        <v>723.36000000000013</v>
      </c>
      <c r="K27" s="15">
        <f t="shared" si="1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v>685</v>
      </c>
      <c r="H28" s="6">
        <v>0.8</v>
      </c>
      <c r="I28" s="6">
        <v>0.55000000000000004</v>
      </c>
      <c r="J28" s="6">
        <f t="shared" si="0"/>
        <v>521.42200000000003</v>
      </c>
      <c r="K28" s="15">
        <f t="shared" si="1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v>685</v>
      </c>
      <c r="H29" s="6">
        <v>0.8</v>
      </c>
      <c r="I29" s="6">
        <v>0.55000000000000004</v>
      </c>
      <c r="J29" s="6">
        <f>G29*H29*F29*I29</f>
        <v>602.80000000000007</v>
      </c>
      <c r="K29" s="15">
        <f t="shared" si="1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v>685</v>
      </c>
      <c r="H30" s="6">
        <v>0.8</v>
      </c>
      <c r="I30" s="6">
        <v>0.55000000000000004</v>
      </c>
      <c r="J30" s="6">
        <f t="shared" si="0"/>
        <v>108.504</v>
      </c>
      <c r="K30" s="15">
        <f t="shared" si="1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v>685</v>
      </c>
      <c r="H31" s="6">
        <v>0.8</v>
      </c>
      <c r="I31" s="6">
        <v>0.55000000000000004</v>
      </c>
      <c r="J31" s="6">
        <f t="shared" si="0"/>
        <v>108.504</v>
      </c>
      <c r="K31" s="15">
        <f t="shared" si="1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v>685</v>
      </c>
      <c r="H32" s="6">
        <v>0.8</v>
      </c>
      <c r="I32" s="6">
        <v>0.55000000000000004</v>
      </c>
      <c r="J32" s="6">
        <f t="shared" si="0"/>
        <v>723.36000000000013</v>
      </c>
      <c r="K32" s="15">
        <f t="shared" si="1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6">
        <v>685</v>
      </c>
      <c r="H33" s="6">
        <v>0.8</v>
      </c>
      <c r="I33" s="21">
        <v>0.55000000000000004</v>
      </c>
      <c r="J33" s="21">
        <f t="shared" si="0"/>
        <v>482.24000000000007</v>
      </c>
      <c r="K33" s="22">
        <f t="shared" si="1"/>
        <v>55.146239999999992</v>
      </c>
    </row>
    <row r="34" spans="1:18" ht="15.75" thickBot="1" x14ac:dyDescent="0.3">
      <c r="H34" s="129" t="s">
        <v>123</v>
      </c>
      <c r="I34" s="129"/>
      <c r="J34" s="44">
        <f>SUM(J4:J33)</f>
        <v>13744.838250000003</v>
      </c>
      <c r="K34" s="44">
        <f>SUM(K4:K33)</f>
        <v>2064.9042009999998</v>
      </c>
    </row>
    <row r="35" spans="1:18" ht="15.75" thickBot="1" x14ac:dyDescent="0.3">
      <c r="H35" s="129" t="s">
        <v>167</v>
      </c>
      <c r="I35" s="129"/>
      <c r="J35" s="53">
        <f>J34+K34</f>
        <v>15809.742451000002</v>
      </c>
      <c r="K35" s="53"/>
    </row>
    <row r="36" spans="1:18" x14ac:dyDescent="0.25">
      <c r="H36" s="3"/>
      <c r="I36" s="3"/>
      <c r="J36" s="3"/>
      <c r="K36" s="3"/>
    </row>
    <row r="37" spans="1:18" ht="23.25" x14ac:dyDescent="0.35">
      <c r="A37" s="126" t="s">
        <v>42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</row>
    <row r="38" spans="1:18" ht="15.75" thickBot="1" x14ac:dyDescent="0.3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v>120</v>
      </c>
      <c r="H39" s="6"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v>120</v>
      </c>
      <c r="H40" s="6">
        <v>0.91</v>
      </c>
      <c r="I40" s="6">
        <v>0.55000000000000004</v>
      </c>
      <c r="J40" s="6">
        <f t="shared" ref="J40:J67" si="3">I40*H40*G40*F40</f>
        <v>277.47720000000004</v>
      </c>
      <c r="K40" s="15">
        <f t="shared" ref="K40:K67" si="4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v>120</v>
      </c>
      <c r="H41" s="6">
        <v>0.91</v>
      </c>
      <c r="I41" s="6">
        <v>0.55000000000000004</v>
      </c>
      <c r="J41" s="6">
        <f t="shared" si="3"/>
        <v>277.47720000000004</v>
      </c>
      <c r="K41" s="15">
        <f t="shared" si="4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v>120</v>
      </c>
      <c r="H42" s="6">
        <v>0.91</v>
      </c>
      <c r="I42" s="6">
        <v>0.55000000000000004</v>
      </c>
      <c r="J42" s="6">
        <f t="shared" si="3"/>
        <v>277.47720000000004</v>
      </c>
      <c r="K42" s="15">
        <f t="shared" si="4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v>685</v>
      </c>
      <c r="H43" s="6">
        <v>0.82</v>
      </c>
      <c r="I43" s="6">
        <v>0.55000000000000004</v>
      </c>
      <c r="J43" s="6">
        <f t="shared" si="3"/>
        <v>834.12450000000001</v>
      </c>
      <c r="K43" s="15">
        <f t="shared" si="4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v>685</v>
      </c>
      <c r="H44" s="6">
        <v>0.82</v>
      </c>
      <c r="I44" s="6">
        <v>0.55000000000000004</v>
      </c>
      <c r="J44" s="6">
        <f t="shared" si="3"/>
        <v>432.50899999999996</v>
      </c>
      <c r="K44" s="15">
        <f t="shared" si="4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v>685</v>
      </c>
      <c r="H45" s="6">
        <v>0.82</v>
      </c>
      <c r="I45" s="6">
        <v>0.55000000000000004</v>
      </c>
      <c r="J45" s="6">
        <f t="shared" si="3"/>
        <v>111.2166</v>
      </c>
      <c r="K45" s="15">
        <f t="shared" si="4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v>685</v>
      </c>
      <c r="H46" s="6">
        <v>0.82</v>
      </c>
      <c r="I46" s="6">
        <v>0.55000000000000004</v>
      </c>
      <c r="J46" s="6">
        <f t="shared" si="3"/>
        <v>926.80500000000006</v>
      </c>
      <c r="K46" s="15">
        <f t="shared" si="4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v>685</v>
      </c>
      <c r="H47" s="6">
        <v>0.82</v>
      </c>
      <c r="I47" s="6">
        <v>0.55000000000000004</v>
      </c>
      <c r="J47" s="6">
        <f t="shared" si="3"/>
        <v>926.80500000000006</v>
      </c>
      <c r="K47" s="15">
        <f t="shared" si="4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v>685</v>
      </c>
      <c r="H48" s="6">
        <v>0.82</v>
      </c>
      <c r="I48" s="6">
        <v>0.55000000000000004</v>
      </c>
      <c r="J48" s="6">
        <f t="shared" si="3"/>
        <v>926.80500000000006</v>
      </c>
      <c r="K48" s="15">
        <f t="shared" si="4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v>685</v>
      </c>
      <c r="H49" s="6">
        <v>0.82</v>
      </c>
      <c r="I49" s="6">
        <v>0.55000000000000004</v>
      </c>
      <c r="J49" s="6">
        <f t="shared" si="3"/>
        <v>926.80500000000006</v>
      </c>
      <c r="K49" s="15">
        <f t="shared" si="4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v>685</v>
      </c>
      <c r="H50" s="6">
        <v>0.82</v>
      </c>
      <c r="I50" s="6">
        <v>0.55000000000000004</v>
      </c>
      <c r="J50" s="6">
        <f t="shared" si="3"/>
        <v>602.42324999999994</v>
      </c>
      <c r="K50" s="15">
        <f t="shared" si="4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v>230</v>
      </c>
      <c r="H51" s="6">
        <v>0.82</v>
      </c>
      <c r="I51" s="6">
        <v>0.55000000000000004</v>
      </c>
      <c r="J51" s="6">
        <f t="shared" si="3"/>
        <v>520.72460000000001</v>
      </c>
      <c r="K51" s="15">
        <f t="shared" si="4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v>230</v>
      </c>
      <c r="H52" s="6">
        <v>0.83</v>
      </c>
      <c r="I52" s="6">
        <v>0.55000000000000004</v>
      </c>
      <c r="J52" s="6">
        <f t="shared" si="3"/>
        <v>251.988</v>
      </c>
      <c r="K52" s="15">
        <f t="shared" si="4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v>230</v>
      </c>
      <c r="H53" s="6">
        <v>0.83</v>
      </c>
      <c r="I53" s="6">
        <v>0.55000000000000004</v>
      </c>
      <c r="J53" s="6">
        <f t="shared" si="3"/>
        <v>37.798200000000001</v>
      </c>
      <c r="K53" s="15">
        <f t="shared" si="4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v>230</v>
      </c>
      <c r="H54" s="6">
        <v>0.83</v>
      </c>
      <c r="I54" s="6">
        <v>0.55000000000000004</v>
      </c>
      <c r="J54" s="6">
        <f t="shared" si="3"/>
        <v>293.98599999999999</v>
      </c>
      <c r="K54" s="15">
        <f t="shared" si="4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v>230</v>
      </c>
      <c r="H55" s="6">
        <v>0.83</v>
      </c>
      <c r="I55" s="6">
        <v>0.55000000000000004</v>
      </c>
      <c r="J55" s="6">
        <f t="shared" si="3"/>
        <v>37.798200000000001</v>
      </c>
      <c r="K55" s="15">
        <f t="shared" si="4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v>230</v>
      </c>
      <c r="H56" s="6">
        <v>0.83</v>
      </c>
      <c r="I56" s="6">
        <v>0.55000000000000004</v>
      </c>
      <c r="J56" s="6">
        <f t="shared" si="3"/>
        <v>37.798200000000001</v>
      </c>
      <c r="K56" s="15">
        <f t="shared" si="4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v>230</v>
      </c>
      <c r="H57" s="6">
        <v>0.83</v>
      </c>
      <c r="I57" s="6">
        <v>0.55000000000000004</v>
      </c>
      <c r="J57" s="6">
        <f t="shared" si="3"/>
        <v>37.798200000000001</v>
      </c>
      <c r="K57" s="15">
        <f t="shared" si="4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v>230</v>
      </c>
      <c r="H58" s="6">
        <v>0.83</v>
      </c>
      <c r="I58" s="6">
        <v>0.55000000000000004</v>
      </c>
      <c r="J58" s="6">
        <f t="shared" si="3"/>
        <v>167.99200000000002</v>
      </c>
      <c r="K58" s="15">
        <f t="shared" si="4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v>230</v>
      </c>
      <c r="H59" s="6">
        <v>0.83</v>
      </c>
      <c r="I59" s="6">
        <v>0.55000000000000004</v>
      </c>
      <c r="J59" s="6">
        <f t="shared" si="3"/>
        <v>167.99200000000002</v>
      </c>
      <c r="K59" s="15">
        <f t="shared" si="4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v>230</v>
      </c>
      <c r="H60" s="6">
        <v>0.83</v>
      </c>
      <c r="I60" s="6">
        <v>0.55000000000000004</v>
      </c>
      <c r="J60" s="6">
        <f t="shared" si="3"/>
        <v>167.99200000000002</v>
      </c>
      <c r="K60" s="15">
        <f t="shared" si="4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v>230</v>
      </c>
      <c r="H61" s="6">
        <v>0.83</v>
      </c>
      <c r="I61" s="6">
        <v>0.55000000000000004</v>
      </c>
      <c r="J61" s="6">
        <f t="shared" si="3"/>
        <v>167.99200000000002</v>
      </c>
      <c r="K61" s="15">
        <f t="shared" si="4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21">
        <v>685</v>
      </c>
      <c r="H62" s="6">
        <v>0.8</v>
      </c>
      <c r="I62" s="6">
        <v>0.55000000000000004</v>
      </c>
      <c r="J62" s="6">
        <f t="shared" si="3"/>
        <v>632.94000000000005</v>
      </c>
      <c r="K62" s="15">
        <f t="shared" si="4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21">
        <v>685</v>
      </c>
      <c r="H63" s="6">
        <v>0.8</v>
      </c>
      <c r="I63" s="6">
        <v>0.55000000000000004</v>
      </c>
      <c r="J63" s="6">
        <f t="shared" si="3"/>
        <v>1085.0400000000002</v>
      </c>
      <c r="K63" s="15">
        <f t="shared" si="4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21">
        <v>685</v>
      </c>
      <c r="H64" s="6">
        <v>0.8</v>
      </c>
      <c r="I64" s="6">
        <v>0.55000000000000004</v>
      </c>
      <c r="J64" s="6">
        <f t="shared" si="3"/>
        <v>819.80800000000011</v>
      </c>
      <c r="K64" s="15">
        <f t="shared" si="4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v>230</v>
      </c>
      <c r="H65" s="6">
        <v>0.83</v>
      </c>
      <c r="I65" s="6">
        <v>0.55000000000000004</v>
      </c>
      <c r="J65" s="6">
        <f t="shared" si="3"/>
        <v>125.994</v>
      </c>
      <c r="K65" s="15">
        <f t="shared" si="4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21">
        <v>685</v>
      </c>
      <c r="H66" s="6">
        <v>0.8</v>
      </c>
      <c r="I66" s="6">
        <v>0.55000000000000004</v>
      </c>
      <c r="J66" s="6">
        <f t="shared" si="3"/>
        <v>421.96000000000004</v>
      </c>
      <c r="K66" s="15">
        <f t="shared" si="4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v>685</v>
      </c>
      <c r="H67" s="6">
        <v>0.8</v>
      </c>
      <c r="I67" s="21">
        <v>0.55000000000000004</v>
      </c>
      <c r="J67" s="21">
        <f t="shared" si="3"/>
        <v>108.504</v>
      </c>
      <c r="K67" s="22">
        <f t="shared" si="4"/>
        <v>10.856916</v>
      </c>
    </row>
    <row r="68" spans="1:11" ht="15.75" thickBot="1" x14ac:dyDescent="0.3">
      <c r="H68" s="129" t="s">
        <v>123</v>
      </c>
      <c r="I68" s="129"/>
      <c r="J68" s="44">
        <f>SUM(J39:J67)</f>
        <v>11881.507550000006</v>
      </c>
      <c r="K68" s="44">
        <f>SUM(K39:K67)</f>
        <v>2237.5402020000001</v>
      </c>
    </row>
    <row r="69" spans="1:11" ht="15.75" thickBot="1" x14ac:dyDescent="0.3">
      <c r="H69" s="129" t="s">
        <v>168</v>
      </c>
      <c r="I69" s="129"/>
      <c r="J69" s="53">
        <f>J68+K68</f>
        <v>14119.047752000006</v>
      </c>
      <c r="K69" s="53"/>
    </row>
    <row r="71" spans="1:11" ht="23.25" x14ac:dyDescent="0.35">
      <c r="A71" s="126" t="s">
        <v>60</v>
      </c>
      <c r="B71" s="126"/>
      <c r="C71" s="126"/>
      <c r="D71" s="126"/>
      <c r="E71" s="126"/>
      <c r="F71" s="126"/>
      <c r="G71" s="126"/>
      <c r="H71" s="126"/>
      <c r="I71" s="126"/>
      <c r="J71" s="126"/>
      <c r="K71" s="126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6">
        <v>120</v>
      </c>
      <c r="H73"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6">
        <v>120</v>
      </c>
      <c r="H74">
        <v>0.91</v>
      </c>
      <c r="I74" s="37">
        <v>0.55000000000000004</v>
      </c>
      <c r="J74" s="37">
        <f t="shared" ref="J74:J99" si="5">G74*H74*F74*I74</f>
        <v>138.73860000000002</v>
      </c>
      <c r="K74" s="38">
        <f t="shared" ref="K74:K99" si="6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6">
        <v>120</v>
      </c>
      <c r="H75">
        <v>0.91</v>
      </c>
      <c r="I75" s="37">
        <v>0.55000000000000004</v>
      </c>
      <c r="J75" s="37">
        <f t="shared" si="5"/>
        <v>138.73860000000002</v>
      </c>
      <c r="K75" s="38">
        <f t="shared" si="6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6">
        <v>120</v>
      </c>
      <c r="H76">
        <v>0.91</v>
      </c>
      <c r="I76" s="37">
        <v>0.55000000000000004</v>
      </c>
      <c r="J76" s="37">
        <f t="shared" si="5"/>
        <v>138.73860000000002</v>
      </c>
      <c r="K76" s="38">
        <f t="shared" si="6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21">
        <v>685</v>
      </c>
      <c r="H77" s="6">
        <v>0.82</v>
      </c>
      <c r="I77" s="37">
        <v>0.55000000000000004</v>
      </c>
      <c r="J77" s="37">
        <f t="shared" si="5"/>
        <v>834.12450000000001</v>
      </c>
      <c r="K77" s="38">
        <f t="shared" si="6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21">
        <v>685</v>
      </c>
      <c r="H78" s="6">
        <v>0.82</v>
      </c>
      <c r="I78" s="37">
        <v>0.55000000000000004</v>
      </c>
      <c r="J78" s="37">
        <f t="shared" si="5"/>
        <v>432.50899999999996</v>
      </c>
      <c r="K78" s="38">
        <f t="shared" si="6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21">
        <v>685</v>
      </c>
      <c r="H79" s="6">
        <v>0.82</v>
      </c>
      <c r="I79" s="37">
        <v>0.55000000000000004</v>
      </c>
      <c r="J79" s="37">
        <f t="shared" si="5"/>
        <v>432.50899999999996</v>
      </c>
      <c r="K79" s="38">
        <f t="shared" si="6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21">
        <v>685</v>
      </c>
      <c r="H80" s="6">
        <v>0.82</v>
      </c>
      <c r="I80" s="37">
        <v>0.55000000000000004</v>
      </c>
      <c r="J80" s="37">
        <f t="shared" si="5"/>
        <v>432.50899999999996</v>
      </c>
      <c r="K80" s="38">
        <f t="shared" si="6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21">
        <v>685</v>
      </c>
      <c r="H81" s="6">
        <v>0.82</v>
      </c>
      <c r="I81" s="37">
        <v>0.55000000000000004</v>
      </c>
      <c r="J81" s="37">
        <f t="shared" si="5"/>
        <v>432.50899999999996</v>
      </c>
      <c r="K81" s="38">
        <f t="shared" si="6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21">
        <v>685</v>
      </c>
      <c r="H82" s="6">
        <v>0.82</v>
      </c>
      <c r="I82" s="37">
        <v>0.55000000000000004</v>
      </c>
      <c r="J82" s="37">
        <f t="shared" si="5"/>
        <v>432.50899999999996</v>
      </c>
      <c r="K82" s="38">
        <f t="shared" si="6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21">
        <v>685</v>
      </c>
      <c r="H83" s="6">
        <v>0.82</v>
      </c>
      <c r="I83" s="37">
        <v>0.55000000000000004</v>
      </c>
      <c r="J83" s="37">
        <f t="shared" si="5"/>
        <v>1034.9322499999998</v>
      </c>
      <c r="K83" s="38">
        <f t="shared" si="6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21">
        <v>685</v>
      </c>
      <c r="H84" s="6">
        <v>0.82</v>
      </c>
      <c r="I84" s="37">
        <v>0.55000000000000004</v>
      </c>
      <c r="J84" s="37">
        <f t="shared" si="5"/>
        <v>741.44399999999985</v>
      </c>
      <c r="K84" s="38">
        <f t="shared" si="6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21">
        <v>685</v>
      </c>
      <c r="H85" s="6">
        <v>0.82</v>
      </c>
      <c r="I85" s="37">
        <v>0.55000000000000004</v>
      </c>
      <c r="J85" s="37">
        <f t="shared" si="5"/>
        <v>741.44399999999985</v>
      </c>
      <c r="K85" s="38">
        <f t="shared" si="6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21">
        <v>685</v>
      </c>
      <c r="H86" s="6">
        <v>0.82</v>
      </c>
      <c r="I86" s="37">
        <v>0.55000000000000004</v>
      </c>
      <c r="J86" s="37">
        <f t="shared" si="5"/>
        <v>741.44399999999985</v>
      </c>
      <c r="K86" s="38">
        <f t="shared" si="6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21">
        <v>685</v>
      </c>
      <c r="H87" s="6">
        <v>0.82</v>
      </c>
      <c r="I87" s="37">
        <v>0.55000000000000004</v>
      </c>
      <c r="J87" s="37">
        <f t="shared" si="5"/>
        <v>688.92504999999994</v>
      </c>
      <c r="K87" s="38">
        <f t="shared" si="6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21">
        <v>685</v>
      </c>
      <c r="H88" s="6">
        <v>0.82</v>
      </c>
      <c r="I88" s="37">
        <v>0.55000000000000004</v>
      </c>
      <c r="J88" s="37">
        <f t="shared" si="5"/>
        <v>111.21659999999999</v>
      </c>
      <c r="K88" s="38">
        <f t="shared" si="6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6">
        <v>230</v>
      </c>
      <c r="H89" s="6">
        <v>0.83</v>
      </c>
      <c r="I89" s="37">
        <v>0.55000000000000004</v>
      </c>
      <c r="J89" s="37">
        <f t="shared" si="5"/>
        <v>251.98799999999997</v>
      </c>
      <c r="K89" s="38">
        <f t="shared" si="6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6">
        <v>230</v>
      </c>
      <c r="H90" s="6">
        <v>0.83</v>
      </c>
      <c r="I90" s="37">
        <v>0.55000000000000004</v>
      </c>
      <c r="J90" s="37">
        <f t="shared" si="5"/>
        <v>75.596399999999988</v>
      </c>
      <c r="K90" s="38">
        <f t="shared" si="6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6">
        <v>230</v>
      </c>
      <c r="H91" s="6">
        <v>0.83</v>
      </c>
      <c r="I91" s="37">
        <v>0.55000000000000004</v>
      </c>
      <c r="J91" s="37">
        <f t="shared" si="5"/>
        <v>75.596399999999988</v>
      </c>
      <c r="K91" s="38">
        <f t="shared" si="6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6">
        <v>230</v>
      </c>
      <c r="H92" s="6">
        <v>0.83</v>
      </c>
      <c r="I92" s="37">
        <v>0.55000000000000004</v>
      </c>
      <c r="J92" s="37">
        <f t="shared" si="5"/>
        <v>0</v>
      </c>
      <c r="K92" s="38">
        <f t="shared" si="6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v>685</v>
      </c>
      <c r="H93" s="6">
        <v>0.8</v>
      </c>
      <c r="I93" s="37">
        <v>0.55000000000000004</v>
      </c>
      <c r="J93" s="37">
        <f t="shared" si="5"/>
        <v>1009.69</v>
      </c>
      <c r="K93" s="38">
        <f t="shared" si="6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v>685</v>
      </c>
      <c r="H94" s="6">
        <v>0.8</v>
      </c>
      <c r="I94" s="37">
        <v>0.55000000000000004</v>
      </c>
      <c r="J94" s="37">
        <f t="shared" si="5"/>
        <v>421.96</v>
      </c>
      <c r="K94" s="38">
        <f t="shared" si="6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v>685</v>
      </c>
      <c r="H95" s="6">
        <v>0.8</v>
      </c>
      <c r="I95" s="37">
        <v>0.55000000000000004</v>
      </c>
      <c r="J95" s="37">
        <f t="shared" si="5"/>
        <v>421.96</v>
      </c>
      <c r="K95" s="38">
        <f t="shared" si="6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v>685</v>
      </c>
      <c r="H96" s="6">
        <v>0.8</v>
      </c>
      <c r="I96" s="37">
        <v>0.55000000000000004</v>
      </c>
      <c r="J96" s="37">
        <f t="shared" si="5"/>
        <v>421.96</v>
      </c>
      <c r="K96" s="38">
        <f t="shared" si="6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v>685</v>
      </c>
      <c r="H97" s="6">
        <v>0.8</v>
      </c>
      <c r="I97" s="37">
        <v>0.55000000000000004</v>
      </c>
      <c r="J97" s="37">
        <f t="shared" si="5"/>
        <v>421.96</v>
      </c>
      <c r="K97" s="38">
        <f t="shared" si="6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v>685</v>
      </c>
      <c r="H98" s="6"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7">
        <v>685</v>
      </c>
      <c r="H99" s="6">
        <v>0.8</v>
      </c>
      <c r="I99" s="39">
        <v>0.55000000000000004</v>
      </c>
      <c r="J99" s="39">
        <f t="shared" si="5"/>
        <v>108.504</v>
      </c>
      <c r="K99" s="40">
        <f t="shared" si="6"/>
        <v>10.856916</v>
      </c>
    </row>
    <row r="100" spans="1:11" ht="15.75" thickBot="1" x14ac:dyDescent="0.3">
      <c r="H100" s="129" t="s">
        <v>123</v>
      </c>
      <c r="I100" s="129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129" t="s">
        <v>168</v>
      </c>
      <c r="I101" s="129"/>
      <c r="J101" s="130">
        <f>J100+K100</f>
        <v>12835.958463999996</v>
      </c>
      <c r="K101" s="131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72 A73:F92 A93:G99 I73:K99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zoomScale="70" zoomScaleNormal="70" workbookViewId="0">
      <selection activeCell="A151" sqref="A15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128" t="s">
        <v>19</v>
      </c>
      <c r="B1" s="128"/>
      <c r="C1" s="128"/>
      <c r="D1" s="128"/>
      <c r="E1" s="128"/>
      <c r="F1" s="128"/>
      <c r="G1" s="128"/>
      <c r="H1" s="128"/>
      <c r="I1" s="128"/>
    </row>
    <row r="2" spans="1:20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20" ht="15.75" thickBot="1" x14ac:dyDescent="0.3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32"/>
      <c r="R22" s="132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29" t="s">
        <v>336</v>
      </c>
      <c r="G74" s="129"/>
      <c r="H74" s="44">
        <f>SUM(H4:H73)</f>
        <v>8169.4957428528915</v>
      </c>
      <c r="I74" s="44">
        <f>SUM(I4:I73)</f>
        <v>16087.922931357525</v>
      </c>
    </row>
    <row r="75" spans="1:9" ht="15.75" thickBot="1" x14ac:dyDescent="0.3">
      <c r="F75" s="129" t="s">
        <v>162</v>
      </c>
      <c r="G75" s="129"/>
      <c r="H75" s="53">
        <f>H74+I74</f>
        <v>24257.418674210418</v>
      </c>
      <c r="I75" s="53"/>
    </row>
    <row r="77" spans="1:9" ht="23.25" x14ac:dyDescent="0.35">
      <c r="A77" s="133" t="s">
        <v>42</v>
      </c>
      <c r="B77" s="133"/>
      <c r="C77" s="133"/>
      <c r="D77" s="133"/>
      <c r="E77" s="133"/>
      <c r="F77" s="133"/>
      <c r="G77" s="133"/>
      <c r="H77" s="133"/>
      <c r="I77" s="133"/>
    </row>
    <row r="78" spans="1:9" ht="15.75" thickBot="1" x14ac:dyDescent="0.3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 t="e">
        <f ca="1">_xlfn.IFS(E79=22.5,0.00848061,E79=22,0.00821976,E79=24,0.00929323)</f>
        <v>#NAME?</v>
      </c>
      <c r="H79" s="6">
        <f>1.23*C79*(D79-E79)</f>
        <v>148.40526624</v>
      </c>
      <c r="I79" s="15" t="e">
        <f ca="1">3000*C79*(F79-G79)</f>
        <v>#NAME?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 t="e">
        <f t="shared" ref="G80:G143" ca="1" si="7">_xlfn.IFS(E80=22.5,0.00848061,E80=22,0.00821976,E80=24,0.00929323)</f>
        <v>#NAME?</v>
      </c>
      <c r="H80" s="6">
        <f t="shared" ref="H80:H143" si="8">1.23*C80*(D80-E80)</f>
        <v>9.5217451875000005</v>
      </c>
      <c r="I80" s="15" t="e">
        <f t="shared" ref="I80:I143" ca="1" si="9">3000*C80*(F80-G80)</f>
        <v>#NAME?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 t="e">
        <f t="shared" ca="1" si="7"/>
        <v>#NAME?</v>
      </c>
      <c r="H81" s="6">
        <f t="shared" si="8"/>
        <v>148.33209600000001</v>
      </c>
      <c r="I81" s="15" t="e">
        <f t="shared" ca="1" si="9"/>
        <v>#NAME?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 t="e">
        <f t="shared" ca="1" si="7"/>
        <v>#NAME?</v>
      </c>
      <c r="H82" s="6">
        <f t="shared" si="8"/>
        <v>9.5217451875000005</v>
      </c>
      <c r="I82" s="15" t="e">
        <f t="shared" ca="1" si="9"/>
        <v>#NAME?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 t="e">
        <f t="shared" ca="1" si="7"/>
        <v>#NAME?</v>
      </c>
      <c r="H83" s="6">
        <f t="shared" si="8"/>
        <v>953.95115903999999</v>
      </c>
      <c r="I83" s="15" t="e">
        <f t="shared" ca="1" si="9"/>
        <v>#NAME?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 t="e">
        <f t="shared" ca="1" si="7"/>
        <v>#NAME?</v>
      </c>
      <c r="H84" s="6">
        <f t="shared" si="8"/>
        <v>620.39327644800005</v>
      </c>
      <c r="I84" s="15" t="e">
        <f t="shared" ca="1" si="9"/>
        <v>#NAME?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 t="e">
        <f t="shared" ca="1" si="7"/>
        <v>#NAME?</v>
      </c>
      <c r="H85" s="6">
        <f t="shared" si="8"/>
        <v>340.98803904000005</v>
      </c>
      <c r="I85" s="15" t="e">
        <f t="shared" ca="1" si="9"/>
        <v>#NAME?</v>
      </c>
    </row>
    <row r="86" spans="1:9" ht="15.75" thickBot="1" x14ac:dyDescent="0.3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 t="e">
        <f t="shared" ca="1" si="7"/>
        <v>#NAME?</v>
      </c>
      <c r="H86" s="6">
        <f t="shared" si="8"/>
        <v>431.46498912000004</v>
      </c>
      <c r="I86" s="15" t="e">
        <f t="shared" ca="1" si="9"/>
        <v>#NAME?</v>
      </c>
    </row>
    <row r="87" spans="1:9" ht="15.75" thickBot="1" x14ac:dyDescent="0.3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 t="e">
        <f t="shared" ca="1" si="7"/>
        <v>#NAME?</v>
      </c>
      <c r="H87" s="6">
        <f t="shared" si="8"/>
        <v>618.61368096000012</v>
      </c>
      <c r="I87" s="15" t="e">
        <f t="shared" ca="1" si="9"/>
        <v>#NAME?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 t="e">
        <f t="shared" ca="1" si="7"/>
        <v>#NAME?</v>
      </c>
      <c r="H88" s="6">
        <f t="shared" si="8"/>
        <v>148.46198399999997</v>
      </c>
      <c r="I88" s="15" t="e">
        <f t="shared" ca="1" si="9"/>
        <v>#NAME?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 t="e">
        <f t="shared" ca="1" si="7"/>
        <v>#NAME?</v>
      </c>
      <c r="H89" s="6">
        <f t="shared" si="8"/>
        <v>9.5217451875000005</v>
      </c>
      <c r="I89" s="15" t="e">
        <f t="shared" ca="1" si="9"/>
        <v>#NAME?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 t="e">
        <f t="shared" ca="1" si="7"/>
        <v>#NAME?</v>
      </c>
      <c r="H90" s="6">
        <f t="shared" si="8"/>
        <v>147.71512800000002</v>
      </c>
      <c r="I90" s="15" t="e">
        <f t="shared" ca="1" si="9"/>
        <v>#NAME?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 t="e">
        <f t="shared" ca="1" si="7"/>
        <v>#NAME?</v>
      </c>
      <c r="H91" s="6">
        <f t="shared" si="8"/>
        <v>9.5217451875000005</v>
      </c>
      <c r="I91" s="15" t="e">
        <f t="shared" ca="1" si="9"/>
        <v>#NAME?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 t="e">
        <f t="shared" ca="1" si="7"/>
        <v>#NAME?</v>
      </c>
      <c r="H92" s="6">
        <f t="shared" si="8"/>
        <v>59.202084480000003</v>
      </c>
      <c r="I92" s="15" t="e">
        <f t="shared" ca="1" si="9"/>
        <v>#NAME?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 t="e">
        <f t="shared" ca="1" si="7"/>
        <v>#NAME?</v>
      </c>
      <c r="H93" s="6">
        <f t="shared" si="8"/>
        <v>9.5421164474999998</v>
      </c>
      <c r="I93" s="15" t="e">
        <f t="shared" ca="1" si="9"/>
        <v>#NAME?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 t="e">
        <f t="shared" ca="1" si="7"/>
        <v>#NAME?</v>
      </c>
      <c r="H94" s="6">
        <f t="shared" si="8"/>
        <v>60.270629760000006</v>
      </c>
      <c r="I94" s="15" t="e">
        <f t="shared" ca="1" si="9"/>
        <v>#NAME?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 t="e">
        <f t="shared" ca="1" si="7"/>
        <v>#NAME?</v>
      </c>
      <c r="H95" s="6">
        <f t="shared" si="8"/>
        <v>9.5144697375000007</v>
      </c>
      <c r="I95" s="15" t="e">
        <f t="shared" ca="1" si="9"/>
        <v>#NAME?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 t="e">
        <f t="shared" ca="1" si="7"/>
        <v>#NAME?</v>
      </c>
      <c r="H96" s="6">
        <f t="shared" si="8"/>
        <v>60.074931839999991</v>
      </c>
      <c r="I96" s="15" t="e">
        <f t="shared" ca="1" si="9"/>
        <v>#NAME?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 t="e">
        <f t="shared" ca="1" si="7"/>
        <v>#NAME?</v>
      </c>
      <c r="H97" s="6">
        <f t="shared" si="8"/>
        <v>9.5297481825000006</v>
      </c>
      <c r="I97" s="15" t="e">
        <f t="shared" ca="1" si="9"/>
        <v>#NAME?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 t="e">
        <f t="shared" ca="1" si="7"/>
        <v>#NAME?</v>
      </c>
      <c r="H98" s="6">
        <f t="shared" si="8"/>
        <v>132.97067519999999</v>
      </c>
      <c r="I98" s="15" t="e">
        <f t="shared" ca="1" si="9"/>
        <v>#NAME?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 t="e">
        <f t="shared" ca="1" si="7"/>
        <v>#NAME?</v>
      </c>
      <c r="H99" s="6">
        <f t="shared" si="8"/>
        <v>9.5941359150000007</v>
      </c>
      <c r="I99" s="15" t="e">
        <f t="shared" ca="1" si="9"/>
        <v>#NAME?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 t="e">
        <f t="shared" ca="1" si="7"/>
        <v>#NAME?</v>
      </c>
      <c r="H100" s="6">
        <f t="shared" si="8"/>
        <v>77.678652479999997</v>
      </c>
      <c r="I100" s="15" t="e">
        <f t="shared" ca="1" si="9"/>
        <v>#NAME?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 t="e">
        <f t="shared" ca="1" si="7"/>
        <v>#NAME?</v>
      </c>
      <c r="H101" s="6">
        <f>1.23*C101*(D101-E101)</f>
        <v>98.840438400000011</v>
      </c>
      <c r="I101" s="15" t="e">
        <f t="shared" ca="1" si="9"/>
        <v>#NAME?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 t="e">
        <f t="shared" ca="1" si="7"/>
        <v>#NAME?</v>
      </c>
      <c r="H102" s="6">
        <f t="shared" si="8"/>
        <v>8.7745564725000005</v>
      </c>
      <c r="I102" s="15" t="e">
        <f t="shared" ca="1" si="9"/>
        <v>#NAME?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 t="e">
        <f t="shared" ca="1" si="7"/>
        <v>#NAME?</v>
      </c>
      <c r="H103" s="6">
        <f t="shared" si="8"/>
        <v>17.413425802500001</v>
      </c>
      <c r="I103" s="15" t="e">
        <f t="shared" ca="1" si="9"/>
        <v>#NAME?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 t="e">
        <f t="shared" ca="1" si="7"/>
        <v>#NAME?</v>
      </c>
      <c r="H104" s="6">
        <f t="shared" si="8"/>
        <v>8.9418918224999988</v>
      </c>
      <c r="I104" s="15" t="e">
        <f t="shared" ca="1" si="9"/>
        <v>#NAME?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 t="e">
        <f t="shared" ca="1" si="7"/>
        <v>#NAME?</v>
      </c>
      <c r="H105" s="6">
        <f t="shared" si="8"/>
        <v>60.066705600000006</v>
      </c>
      <c r="I105" s="15" t="e">
        <f t="shared" ca="1" si="9"/>
        <v>#NAME?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 t="e">
        <f t="shared" ca="1" si="7"/>
        <v>#NAME?</v>
      </c>
      <c r="H106" s="6">
        <f t="shared" si="8"/>
        <v>9.5217451875000005</v>
      </c>
      <c r="I106" s="15" t="e">
        <f t="shared" ca="1" si="9"/>
        <v>#NAME?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 t="e">
        <f t="shared" ca="1" si="7"/>
        <v>#NAME?</v>
      </c>
      <c r="H107" s="6">
        <f t="shared" si="8"/>
        <v>60.150266880000004</v>
      </c>
      <c r="I107" s="15" t="e">
        <f t="shared" ca="1" si="9"/>
        <v>#NAME?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 t="e">
        <f t="shared" ca="1" si="7"/>
        <v>#NAME?</v>
      </c>
      <c r="H108" s="6">
        <f t="shared" si="8"/>
        <v>9.5217451875000005</v>
      </c>
      <c r="I108" s="15" t="e">
        <f t="shared" ca="1" si="9"/>
        <v>#NAME?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 t="e">
        <f t="shared" ca="1" si="7"/>
        <v>#NAME?</v>
      </c>
      <c r="H109" s="6">
        <f t="shared" si="8"/>
        <v>59.34409535999999</v>
      </c>
      <c r="I109" s="15" t="e">
        <f t="shared" ca="1" si="9"/>
        <v>#NAME?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 t="e">
        <f t="shared" ca="1" si="7"/>
        <v>#NAME?</v>
      </c>
      <c r="H110" s="6">
        <f t="shared" si="8"/>
        <v>9.5355685425000001</v>
      </c>
      <c r="I110" s="15" t="e">
        <f t="shared" ca="1" si="9"/>
        <v>#NAME?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 t="e">
        <f t="shared" ca="1" si="7"/>
        <v>#NAME?</v>
      </c>
      <c r="H111" s="6">
        <f t="shared" si="8"/>
        <v>47.851605120000002</v>
      </c>
      <c r="I111" s="15" t="e">
        <f t="shared" ca="1" si="9"/>
        <v>#NAME?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 t="e">
        <f t="shared" ca="1" si="7"/>
        <v>#NAME?</v>
      </c>
      <c r="H112" s="6">
        <f t="shared" si="8"/>
        <v>59.234556480000002</v>
      </c>
      <c r="I112" s="15" t="e">
        <f t="shared" ca="1" si="9"/>
        <v>#NAME?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 t="e">
        <f t="shared" ca="1" si="7"/>
        <v>#NAME?</v>
      </c>
      <c r="H113" s="6">
        <f t="shared" si="8"/>
        <v>9.6035939999999993</v>
      </c>
      <c r="I113" s="15" t="e">
        <f t="shared" ca="1" si="9"/>
        <v>#NAME?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 t="e">
        <f t="shared" ca="1" si="7"/>
        <v>#NAME?</v>
      </c>
      <c r="H114" s="6">
        <f t="shared" si="8"/>
        <v>81.101634239999996</v>
      </c>
      <c r="I114" s="15" t="e">
        <f t="shared" ca="1" si="9"/>
        <v>#NAME?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 t="e">
        <f t="shared" ca="1" si="7"/>
        <v>#NAME?</v>
      </c>
      <c r="H115" s="6">
        <f t="shared" si="8"/>
        <v>25.207979159999997</v>
      </c>
      <c r="I115" s="15" t="e">
        <f t="shared" ca="1" si="9"/>
        <v>#NAME?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 t="e">
        <f t="shared" ca="1" si="7"/>
        <v>#NAME?</v>
      </c>
      <c r="H116" s="6">
        <f t="shared" si="8"/>
        <v>109.85061119999999</v>
      </c>
      <c r="I116" s="15" t="e">
        <f t="shared" ca="1" si="9"/>
        <v>#NAME?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 t="e">
        <f t="shared" ca="1" si="7"/>
        <v>#NAME?</v>
      </c>
      <c r="H117" s="6">
        <f t="shared" si="8"/>
        <v>9.4897332075000005</v>
      </c>
      <c r="I117" s="15" t="e">
        <f t="shared" ca="1" si="9"/>
        <v>#NAME?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 t="e">
        <f t="shared" ca="1" si="7"/>
        <v>#NAME?</v>
      </c>
      <c r="H118" s="6">
        <f t="shared" si="8"/>
        <v>28.640736960000002</v>
      </c>
      <c r="I118" s="15" t="e">
        <f t="shared" ca="1" si="9"/>
        <v>#NAME?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 t="e">
        <f t="shared" ca="1" si="7"/>
        <v>#NAME?</v>
      </c>
      <c r="H119" s="6">
        <f t="shared" si="8"/>
        <v>110.318208</v>
      </c>
      <c r="I119" s="15" t="e">
        <f t="shared" ca="1" si="9"/>
        <v>#NAME?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 t="e">
        <f t="shared" ca="1" si="7"/>
        <v>#NAME?</v>
      </c>
      <c r="H120" s="6">
        <f>1.23*C120*(D120-E120)</f>
        <v>9.4897332075000005</v>
      </c>
      <c r="I120" s="15" t="e">
        <f t="shared" ca="1" si="9"/>
        <v>#NAME?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 t="e">
        <f t="shared" ca="1" si="7"/>
        <v>#NAME?</v>
      </c>
      <c r="H121" s="6">
        <f t="shared" si="8"/>
        <v>59.537195519999997</v>
      </c>
      <c r="I121" s="15" t="e">
        <f t="shared" ca="1" si="9"/>
        <v>#NAME?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 t="e">
        <f t="shared" ca="1" si="7"/>
        <v>#NAME?</v>
      </c>
      <c r="H122" s="6">
        <f t="shared" si="8"/>
        <v>9.6035939999999993</v>
      </c>
      <c r="I122" s="15" t="e">
        <f t="shared" ca="1" si="9"/>
        <v>#NAME?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 t="e">
        <f t="shared" ca="1" si="7"/>
        <v>#NAME?</v>
      </c>
      <c r="H123" s="6">
        <f t="shared" si="8"/>
        <v>166.48913952000001</v>
      </c>
      <c r="I123" s="15" t="e">
        <f t="shared" ca="1" si="9"/>
        <v>#NAME?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 t="e">
        <f t="shared" ca="1" si="7"/>
        <v>#NAME?</v>
      </c>
      <c r="H124" s="6">
        <f t="shared" si="8"/>
        <v>109.85061119999999</v>
      </c>
      <c r="I124" s="15" t="e">
        <f t="shared" ca="1" si="9"/>
        <v>#NAME?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 t="e">
        <f t="shared" ca="1" si="7"/>
        <v>#NAME?</v>
      </c>
      <c r="H125" s="6">
        <f t="shared" si="8"/>
        <v>9.4897332075000005</v>
      </c>
      <c r="I125" s="15" t="e">
        <f t="shared" ca="1" si="9"/>
        <v>#NAME?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 t="e">
        <f t="shared" ca="1" si="7"/>
        <v>#NAME?</v>
      </c>
      <c r="H126" s="6">
        <f t="shared" si="8"/>
        <v>110.318208</v>
      </c>
      <c r="I126" s="15" t="e">
        <f t="shared" ca="1" si="9"/>
        <v>#NAME?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 t="e">
        <f t="shared" ca="1" si="7"/>
        <v>#NAME?</v>
      </c>
      <c r="H127" s="6">
        <f t="shared" si="8"/>
        <v>9.4897332075000005</v>
      </c>
      <c r="I127" s="15" t="e">
        <f t="shared" ca="1" si="9"/>
        <v>#NAME?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 t="e">
        <f t="shared" ca="1" si="7"/>
        <v>#NAME?</v>
      </c>
      <c r="H128" s="6">
        <f t="shared" si="8"/>
        <v>59.537195519999997</v>
      </c>
      <c r="I128" s="15" t="e">
        <f t="shared" ca="1" si="9"/>
        <v>#NAME?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 t="e">
        <f t="shared" ca="1" si="7"/>
        <v>#NAME?</v>
      </c>
      <c r="H129" s="6">
        <f t="shared" si="8"/>
        <v>9.6035939999999993</v>
      </c>
      <c r="I129" s="15" t="e">
        <f t="shared" ca="1" si="9"/>
        <v>#NAME?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 t="e">
        <f t="shared" ca="1" si="7"/>
        <v>#NAME?</v>
      </c>
      <c r="H130" s="6">
        <f t="shared" si="8"/>
        <v>59.537195519999997</v>
      </c>
      <c r="I130" s="15" t="e">
        <f t="shared" ca="1" si="9"/>
        <v>#NAME?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 t="e">
        <f t="shared" ca="1" si="7"/>
        <v>#NAME?</v>
      </c>
      <c r="H131" s="6">
        <f t="shared" si="8"/>
        <v>9.6035939999999993</v>
      </c>
      <c r="I131" s="15" t="e">
        <f t="shared" ca="1" si="9"/>
        <v>#NAME?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 t="e">
        <f t="shared" ca="1" si="7"/>
        <v>#NAME?</v>
      </c>
      <c r="H132" s="6">
        <f t="shared" si="8"/>
        <v>92.487183359999989</v>
      </c>
      <c r="I132" s="15" t="e">
        <f t="shared" ca="1" si="9"/>
        <v>#NAME?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 t="e">
        <f t="shared" ca="1" si="7"/>
        <v>#NAME?</v>
      </c>
      <c r="H133" s="6">
        <f t="shared" si="8"/>
        <v>6.0553570350000001</v>
      </c>
      <c r="I133" s="15" t="e">
        <f t="shared" ca="1" si="9"/>
        <v>#NAME?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 t="e">
        <f t="shared" ca="1" si="7"/>
        <v>#NAME?</v>
      </c>
      <c r="H134" s="6">
        <f t="shared" si="8"/>
        <v>136.11742848</v>
      </c>
      <c r="I134" s="15" t="e">
        <f t="shared" ca="1" si="9"/>
        <v>#NAME?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 t="e">
        <f t="shared" ca="1" si="7"/>
        <v>#NAME?</v>
      </c>
      <c r="H135" s="6">
        <f t="shared" si="8"/>
        <v>159.87964520833333</v>
      </c>
      <c r="I135" s="15" t="e">
        <f t="shared" ca="1" si="9"/>
        <v>#NAME?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 t="e">
        <f t="shared" ca="1" si="7"/>
        <v>#NAME?</v>
      </c>
      <c r="H136" s="6">
        <f t="shared" si="8"/>
        <v>19.684093747500004</v>
      </c>
      <c r="I136" s="15" t="e">
        <f t="shared" ca="1" si="9"/>
        <v>#NAME?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 t="e">
        <f t="shared" ca="1" si="7"/>
        <v>#NAME?</v>
      </c>
      <c r="H137" s="6">
        <f t="shared" si="8"/>
        <v>111.48113856000001</v>
      </c>
      <c r="I137" s="15" t="e">
        <f t="shared" ca="1" si="9"/>
        <v>#NAME?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 t="e">
        <f t="shared" ca="1" si="7"/>
        <v>#NAME?</v>
      </c>
      <c r="H138" s="6">
        <f t="shared" si="8"/>
        <v>14.052531674999999</v>
      </c>
      <c r="I138" s="15" t="e">
        <f t="shared" ca="1" si="9"/>
        <v>#NAME?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 t="e">
        <f t="shared" ca="1" si="7"/>
        <v>#NAME?</v>
      </c>
      <c r="H139" s="6">
        <f t="shared" si="8"/>
        <v>72.734682240000012</v>
      </c>
      <c r="I139" s="15" t="e">
        <f t="shared" ca="1" si="9"/>
        <v>#NAME?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 t="e">
        <f t="shared" ca="1" si="7"/>
        <v>#NAME?</v>
      </c>
      <c r="H140" s="6">
        <f>1.23*C140*(D140-E140)</f>
        <v>72.736847040000001</v>
      </c>
      <c r="I140" s="15" t="e">
        <f ca="1">3000*C140*(F140-G140)</f>
        <v>#NAME?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 t="e">
        <f t="shared" ca="1" si="7"/>
        <v>#NAME?</v>
      </c>
      <c r="H141" s="6">
        <f t="shared" si="8"/>
        <v>44.27362368</v>
      </c>
      <c r="I141" s="15" t="e">
        <f t="shared" ca="1" si="9"/>
        <v>#NAME?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 t="e">
        <f ca="1">_xlfn.IFS(E142=22.5,0.00848061,E142=22,0.00821976,E142=24,0.00929323)</f>
        <v>#NAME?</v>
      </c>
      <c r="H142" s="6">
        <f t="shared" si="8"/>
        <v>86.829240520833324</v>
      </c>
      <c r="I142" s="15" t="e">
        <f t="shared" ca="1" si="9"/>
        <v>#NAME?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 t="e">
        <f t="shared" ca="1" si="7"/>
        <v>#NAME?</v>
      </c>
      <c r="H143" s="6">
        <f t="shared" si="8"/>
        <v>64.889880000000005</v>
      </c>
      <c r="I143" s="15" t="e">
        <f t="shared" ca="1" si="9"/>
        <v>#NAME?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 t="e">
        <f t="shared" ref="G144:G158" ca="1" si="12">_xlfn.IFS(E144=22.5,0.00848061,E144=22,0.00821976,E144=24,0.00929323)</f>
        <v>#NAME?</v>
      </c>
      <c r="H144" s="6">
        <f t="shared" ref="H144:H158" si="13">1.23*C144*(D144-E144)</f>
        <v>6.1113779999999984</v>
      </c>
      <c r="I144" s="15" t="e">
        <f t="shared" ref="I144:I154" ca="1" si="14">3000*C144*(F144-G144)</f>
        <v>#NAME?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 t="e">
        <f t="shared" ca="1" si="12"/>
        <v>#NAME?</v>
      </c>
      <c r="H145" s="6">
        <f t="shared" si="13"/>
        <v>78.577042635000012</v>
      </c>
      <c r="I145" s="15" t="e">
        <f t="shared" ca="1" si="14"/>
        <v>#NAME?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 t="e">
        <f t="shared" ca="1" si="12"/>
        <v>#NAME?</v>
      </c>
      <c r="H146" s="6">
        <f t="shared" si="13"/>
        <v>102.17985888000001</v>
      </c>
      <c r="I146" s="15" t="e">
        <f t="shared" ca="1" si="14"/>
        <v>#NAME?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 t="e">
        <f t="shared" ca="1" si="12"/>
        <v>#NAME?</v>
      </c>
      <c r="H147" s="6">
        <f t="shared" si="13"/>
        <v>160.13692447916665</v>
      </c>
      <c r="I147" s="15" t="e">
        <f t="shared" ca="1" si="14"/>
        <v>#NAME?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 t="e">
        <f t="shared" ca="1" si="12"/>
        <v>#NAME?</v>
      </c>
      <c r="H148" s="6">
        <f t="shared" si="13"/>
        <v>20.703020519999999</v>
      </c>
      <c r="I148" s="15" t="e">
        <f t="shared" ca="1" si="14"/>
        <v>#NAME?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 t="e">
        <f t="shared" ca="1" si="12"/>
        <v>#NAME?</v>
      </c>
      <c r="H149" s="6">
        <f t="shared" si="13"/>
        <v>15.037627605000001</v>
      </c>
      <c r="I149" s="15" t="e">
        <f t="shared" ca="1" si="14"/>
        <v>#NAME?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 t="e">
        <f t="shared" ca="1" si="12"/>
        <v>#NAME?</v>
      </c>
      <c r="H150" s="6">
        <f t="shared" si="13"/>
        <v>46.963029750000004</v>
      </c>
      <c r="I150" s="15" t="e">
        <f t="shared" ca="1" si="14"/>
        <v>#NAME?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 t="e">
        <f t="shared" ca="1" si="12"/>
        <v>#NAME?</v>
      </c>
      <c r="H151" s="6">
        <f t="shared" si="13"/>
        <v>27.204362639999999</v>
      </c>
      <c r="I151" s="15" t="e">
        <f t="shared" ca="1" si="14"/>
        <v>#NAME?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 t="e">
        <f t="shared" ca="1" si="12"/>
        <v>#NAME?</v>
      </c>
      <c r="H152" s="6">
        <f t="shared" si="13"/>
        <v>63.735488407500007</v>
      </c>
      <c r="I152" s="15" t="e">
        <f t="shared" ca="1" si="14"/>
        <v>#NAME?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 t="e">
        <f t="shared" ca="1" si="12"/>
        <v>#NAME?</v>
      </c>
      <c r="H153" s="6">
        <f t="shared" si="13"/>
        <v>10.18563</v>
      </c>
      <c r="I153" s="15" t="e">
        <f t="shared" ca="1" si="14"/>
        <v>#NAME?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 t="e">
        <f t="shared" ca="1" si="12"/>
        <v>#NAME?</v>
      </c>
      <c r="H154" s="6">
        <f t="shared" si="13"/>
        <v>10.18563</v>
      </c>
      <c r="I154" s="15" t="e">
        <f t="shared" ca="1" si="14"/>
        <v>#NAME?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 t="e">
        <f t="shared" ca="1" si="12"/>
        <v>#NAME?</v>
      </c>
      <c r="H155" s="6">
        <f t="shared" si="13"/>
        <v>10.18563</v>
      </c>
      <c r="I155" s="15" t="e">
        <f ca="1">3000*C155*(F155-G155)</f>
        <v>#NAME?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 t="e">
        <f t="shared" ca="1" si="12"/>
        <v>#NAME?</v>
      </c>
      <c r="H156" s="6">
        <f t="shared" si="13"/>
        <v>178.82157216000002</v>
      </c>
      <c r="I156" s="15" t="e">
        <f t="shared" ref="I156:I158" ca="1" si="15">3000*C156*(F156-G156)</f>
        <v>#NAME?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 t="e">
        <f t="shared" ca="1" si="12"/>
        <v>#NAME?</v>
      </c>
      <c r="H157" s="6">
        <f t="shared" si="13"/>
        <v>203.37949632000004</v>
      </c>
      <c r="I157" s="15" t="e">
        <f t="shared" ca="1" si="15"/>
        <v>#NAME?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 t="e">
        <f t="shared" ca="1" si="12"/>
        <v>#NAME?</v>
      </c>
      <c r="H158" s="21">
        <f t="shared" si="13"/>
        <v>7.6032090225000006</v>
      </c>
      <c r="I158" s="22" t="e">
        <f t="shared" ca="1" si="15"/>
        <v>#NAME?</v>
      </c>
    </row>
    <row r="159" spans="1:9" ht="15.75" thickBot="1" x14ac:dyDescent="0.3">
      <c r="F159" s="129" t="s">
        <v>123</v>
      </c>
      <c r="G159" s="129"/>
      <c r="H159" s="44">
        <f>SUM(H79:H158)</f>
        <v>7292.9802201313305</v>
      </c>
      <c r="I159" s="44" t="e">
        <f ca="1">SUM(I79:I158)</f>
        <v>#NAME?</v>
      </c>
    </row>
    <row r="160" spans="1:9" ht="15.75" thickBot="1" x14ac:dyDescent="0.3">
      <c r="F160" s="129" t="s">
        <v>168</v>
      </c>
      <c r="G160" s="129"/>
      <c r="H160" s="53" t="e">
        <f ca="1">I159+H159</f>
        <v>#NAME?</v>
      </c>
      <c r="I160" s="53"/>
    </row>
    <row r="163" spans="1:10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 t="e">
        <f ca="1">_xlfn.IFS(E164=22.5,0.00848031,E164=24,0.009293235,E164=22,0.00821976)</f>
        <v>#NAME?</v>
      </c>
      <c r="H164" s="6">
        <f>1.232*(D164-E164)*C164</f>
        <v>148.64657561599998</v>
      </c>
      <c r="I164" s="15" t="e">
        <f ca="1">3000*C164*(F164-G164)</f>
        <v>#NAME?</v>
      </c>
    </row>
    <row r="165" spans="1:10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 t="e">
        <f t="shared" ref="G165:G173" ca="1" si="16">_xlfn.IFS(E165=22.5,0.00848031,E165=24,0.009293235,E165=22,0.00821976)</f>
        <v>#NAME?</v>
      </c>
      <c r="H165" s="6">
        <f t="shared" ref="H165:H228" si="17">1.232*(D165-E165)*C165</f>
        <v>9.5372277000000008</v>
      </c>
      <c r="I165" s="15" t="e">
        <f t="shared" ref="I165:I228" ca="1" si="18">3000*C165*(F165-G165)</f>
        <v>#NAME?</v>
      </c>
    </row>
    <row r="166" spans="1:10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 t="e">
        <f t="shared" ca="1" si="16"/>
        <v>#NAME?</v>
      </c>
      <c r="H166" s="6">
        <f t="shared" si="17"/>
        <v>148.5732864</v>
      </c>
      <c r="I166" s="15" t="e">
        <f t="shared" ca="1" si="18"/>
        <v>#NAME?</v>
      </c>
    </row>
    <row r="167" spans="1:10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 t="e">
        <f t="shared" ca="1" si="16"/>
        <v>#NAME?</v>
      </c>
      <c r="H167" s="6">
        <f t="shared" si="17"/>
        <v>11.351155199999999</v>
      </c>
      <c r="I167" s="15" t="e">
        <f t="shared" ca="1" si="18"/>
        <v>#NAME?</v>
      </c>
    </row>
    <row r="168" spans="1:10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 t="e">
        <f t="shared" ca="1" si="16"/>
        <v>#NAME?</v>
      </c>
      <c r="H168" s="6">
        <f t="shared" si="17"/>
        <v>162.228064768</v>
      </c>
      <c r="I168" s="15" t="e">
        <f t="shared" ca="1" si="18"/>
        <v>#NAME?</v>
      </c>
    </row>
    <row r="169" spans="1:10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 t="e">
        <f t="shared" ca="1" si="16"/>
        <v>#NAME?</v>
      </c>
      <c r="H169" s="6">
        <f t="shared" si="17"/>
        <v>162.228064768</v>
      </c>
      <c r="I169" s="15" t="e">
        <f t="shared" ca="1" si="18"/>
        <v>#NAME?</v>
      </c>
    </row>
    <row r="170" spans="1:10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 t="e">
        <f t="shared" ca="1" si="16"/>
        <v>#NAME?</v>
      </c>
      <c r="H170" s="6">
        <f t="shared" si="17"/>
        <v>148.5732864</v>
      </c>
      <c r="I170" s="15" t="e">
        <f t="shared" ca="1" si="18"/>
        <v>#NAME?</v>
      </c>
    </row>
    <row r="171" spans="1:10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 t="e">
        <f t="shared" ca="1" si="16"/>
        <v>#NAME?</v>
      </c>
      <c r="H171" s="6">
        <f t="shared" si="17"/>
        <v>9.5372277000000008</v>
      </c>
      <c r="I171" s="15" t="e">
        <f t="shared" ca="1" si="18"/>
        <v>#NAME?</v>
      </c>
    </row>
    <row r="172" spans="1:10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 t="e">
        <f t="shared" ca="1" si="16"/>
        <v>#NAME?</v>
      </c>
      <c r="H172" s="6">
        <f t="shared" si="17"/>
        <v>148.5732864</v>
      </c>
      <c r="I172" s="15" t="e">
        <f t="shared" ca="1" si="18"/>
        <v>#NAME?</v>
      </c>
    </row>
    <row r="173" spans="1:10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 t="e">
        <f t="shared" ca="1" si="16"/>
        <v>#NAME?</v>
      </c>
      <c r="H173" s="6">
        <f t="shared" si="17"/>
        <v>9.5372277000000008</v>
      </c>
      <c r="I173" s="15" t="e">
        <f t="shared" ca="1" si="18"/>
        <v>#NAME?</v>
      </c>
    </row>
    <row r="174" spans="1:10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 t="e">
        <f ca="1">_xlfn.IFS(E174=22.5,0.00848031,E174=24,0.009293235,E174=22,0.00821976)</f>
        <v>#NAME?</v>
      </c>
      <c r="H174" s="6">
        <f t="shared" si="17"/>
        <v>43.970493951999998</v>
      </c>
      <c r="I174" s="15" t="e">
        <f t="shared" ca="1" si="18"/>
        <v>#NAME?</v>
      </c>
    </row>
    <row r="175" spans="1:10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 t="e">
        <f t="shared" ref="G175:G233" ca="1" si="19">_xlfn.IFS(E175=22.5,0.00848031,E175=24,0.009293235,E175=22,0.00821976)</f>
        <v>#NAME?</v>
      </c>
      <c r="H175" s="6">
        <f t="shared" si="17"/>
        <v>9.5543528079999991</v>
      </c>
      <c r="I175" s="15" t="e">
        <f t="shared" ca="1" si="18"/>
        <v>#NAME?</v>
      </c>
    </row>
    <row r="176" spans="1:10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 t="e">
        <f t="shared" ca="1" si="19"/>
        <v>#NAME?</v>
      </c>
      <c r="H176" s="6">
        <f t="shared" si="17"/>
        <v>60.375569407999997</v>
      </c>
      <c r="I176" s="15" t="e">
        <f t="shared" ca="1" si="18"/>
        <v>#NAME?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 t="e">
        <f t="shared" ca="1" si="19"/>
        <v>#NAME?</v>
      </c>
      <c r="H177" s="6">
        <f t="shared" si="17"/>
        <v>9.5299404200000009</v>
      </c>
      <c r="I177" s="15" t="e">
        <f t="shared" ca="1" si="18"/>
        <v>#NAME?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 t="e">
        <f t="shared" ca="1" si="19"/>
        <v>#NAME?</v>
      </c>
      <c r="H178" s="6">
        <f t="shared" si="17"/>
        <v>60.165676031999993</v>
      </c>
      <c r="I178" s="15" t="e">
        <f t="shared" ca="1" si="18"/>
        <v>#NAME?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 t="e">
        <f t="shared" ca="1" si="19"/>
        <v>#NAME?</v>
      </c>
      <c r="H179" s="6">
        <f t="shared" si="17"/>
        <v>9.541235704</v>
      </c>
      <c r="I179" s="15" t="e">
        <f t="shared" ca="1" si="18"/>
        <v>#NAME?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 t="e">
        <f t="shared" ca="1" si="19"/>
        <v>#NAME?</v>
      </c>
      <c r="H180" s="6">
        <f t="shared" si="17"/>
        <v>133.18688767999998</v>
      </c>
      <c r="I180" s="15" t="e">
        <f t="shared" ca="1" si="18"/>
        <v>#NAME?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 t="e">
        <f t="shared" ca="1" si="19"/>
        <v>#NAME?</v>
      </c>
      <c r="H181" s="6">
        <f t="shared" si="17"/>
        <v>9.6097361360000004</v>
      </c>
      <c r="I181" s="15" t="e">
        <f t="shared" ca="1" si="18"/>
        <v>#NAME?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 t="e">
        <f t="shared" ca="1" si="19"/>
        <v>#NAME?</v>
      </c>
      <c r="H182" s="6">
        <f t="shared" si="17"/>
        <v>77.804959231999987</v>
      </c>
      <c r="I182" s="15" t="e">
        <f t="shared" ca="1" si="18"/>
        <v>#NAME?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 t="e">
        <f t="shared" ca="1" si="19"/>
        <v>#NAME?</v>
      </c>
      <c r="H183" s="6">
        <f t="shared" si="17"/>
        <v>99.001154560000003</v>
      </c>
      <c r="I183" s="15" t="e">
        <f t="shared" ca="1" si="18"/>
        <v>#NAME?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 t="e">
        <f t="shared" ca="1" si="19"/>
        <v>#NAME?</v>
      </c>
      <c r="H184" s="6">
        <f t="shared" si="17"/>
        <v>8.7993905999999988</v>
      </c>
      <c r="I184" s="15" t="e">
        <f t="shared" ca="1" si="18"/>
        <v>#NAME?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 t="e">
        <f t="shared" ca="1" si="19"/>
        <v>#NAME?</v>
      </c>
      <c r="H185" s="6">
        <f t="shared" si="17"/>
        <v>17.441740316000001</v>
      </c>
      <c r="I185" s="15" t="e">
        <f t="shared" ca="1" si="18"/>
        <v>#NAME?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 t="e">
        <f t="shared" ca="1" si="19"/>
        <v>#NAME?</v>
      </c>
      <c r="H186" s="6">
        <f t="shared" si="17"/>
        <v>8.9564314839999994</v>
      </c>
      <c r="I186" s="15" t="e">
        <f t="shared" ca="1" si="18"/>
        <v>#NAME?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 t="e">
        <f t="shared" ca="1" si="19"/>
        <v>#NAME?</v>
      </c>
      <c r="H187" s="6">
        <f t="shared" si="17"/>
        <v>60.164375039999996</v>
      </c>
      <c r="I187" s="15" t="e">
        <f t="shared" ca="1" si="18"/>
        <v>#NAME?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 t="e">
        <f t="shared" ca="1" si="19"/>
        <v>#NAME?</v>
      </c>
      <c r="H188" s="6">
        <f t="shared" si="17"/>
        <v>9.5372277000000008</v>
      </c>
      <c r="I188" s="15" t="e">
        <f t="shared" ca="1" si="18"/>
        <v>#NAME?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 t="e">
        <f t="shared" ca="1" si="19"/>
        <v>#NAME?</v>
      </c>
      <c r="H189" s="6">
        <f t="shared" si="17"/>
        <v>60.248072191999995</v>
      </c>
      <c r="I189" s="15" t="e">
        <f t="shared" ca="1" si="18"/>
        <v>#NAME?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 t="e">
        <f t="shared" ca="1" si="19"/>
        <v>#NAME?</v>
      </c>
      <c r="H190" s="6">
        <f t="shared" si="17"/>
        <v>9.5372277000000008</v>
      </c>
      <c r="I190" s="15" t="e">
        <f t="shared" ca="1" si="18"/>
        <v>#NAME?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 t="e">
        <f t="shared" ca="1" si="19"/>
        <v>#NAME?</v>
      </c>
      <c r="H191" s="6">
        <f t="shared" si="17"/>
        <v>44.110567423999996</v>
      </c>
      <c r="I191" s="15" t="e">
        <f t="shared" ca="1" si="18"/>
        <v>#NAME?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 t="e">
        <f t="shared" ca="1" si="19"/>
        <v>#NAME?</v>
      </c>
      <c r="H192" s="6">
        <f t="shared" si="17"/>
        <v>9.5510735320000002</v>
      </c>
      <c r="I192" s="15" t="e">
        <f ca="1">3000*C192*(F192-G192)</f>
        <v>#NAME?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 t="e">
        <f t="shared" ca="1" si="19"/>
        <v>#NAME?</v>
      </c>
      <c r="H193" s="6">
        <f t="shared" si="17"/>
        <v>68.787350015999991</v>
      </c>
      <c r="I193" s="15" t="e">
        <f t="shared" ca="1" si="18"/>
        <v>#NAME?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 t="e">
        <f t="shared" ca="1" si="19"/>
        <v>#NAME?</v>
      </c>
      <c r="H194" s="6">
        <f t="shared" si="17"/>
        <v>9.6192095999999996</v>
      </c>
      <c r="I194" s="15" t="e">
        <f t="shared" ca="1" si="18"/>
        <v>#NAME?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 t="e">
        <f t="shared" ca="1" si="19"/>
        <v>#NAME?</v>
      </c>
      <c r="H195" s="6">
        <f t="shared" si="17"/>
        <v>68.787350015999991</v>
      </c>
      <c r="I195" s="15" t="e">
        <f t="shared" ca="1" si="18"/>
        <v>#NAME?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 t="e">
        <f t="shared" ca="1" si="19"/>
        <v>#NAME?</v>
      </c>
      <c r="H196" s="6">
        <f t="shared" si="17"/>
        <v>9.6192095999999996</v>
      </c>
      <c r="I196" s="15" t="e">
        <f t="shared" ca="1" si="18"/>
        <v>#NAME?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 t="e">
        <f t="shared" ca="1" si="19"/>
        <v>#NAME?</v>
      </c>
      <c r="H197" s="6">
        <f t="shared" si="17"/>
        <v>107.47494912000001</v>
      </c>
      <c r="I197" s="15" t="e">
        <f t="shared" ca="1" si="18"/>
        <v>#NAME?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 t="e">
        <f t="shared" ca="1" si="19"/>
        <v>#NAME?</v>
      </c>
      <c r="H198" s="6">
        <f t="shared" si="17"/>
        <v>9.6192095999999996</v>
      </c>
      <c r="I198" s="15" t="e">
        <f t="shared" ca="1" si="18"/>
        <v>#NAME?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 t="e">
        <f t="shared" ca="1" si="19"/>
        <v>#NAME?</v>
      </c>
      <c r="H199" s="6">
        <f t="shared" si="17"/>
        <v>107.94287257599998</v>
      </c>
      <c r="I199" s="15" t="e">
        <f t="shared" ca="1" si="18"/>
        <v>#NAME?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 t="e">
        <f t="shared" ca="1" si="19"/>
        <v>#NAME?</v>
      </c>
      <c r="H200" s="6">
        <f t="shared" si="17"/>
        <v>9.6192095999999996</v>
      </c>
      <c r="I200" s="15" t="e">
        <f t="shared" ca="1" si="18"/>
        <v>#NAME?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 t="e">
        <f t="shared" ca="1" si="19"/>
        <v>#NAME?</v>
      </c>
      <c r="H201" s="6">
        <f t="shared" si="17"/>
        <v>59.330872832000004</v>
      </c>
      <c r="I201" s="15" t="e">
        <f t="shared" ca="1" si="18"/>
        <v>#NAME?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 t="e">
        <f ca="1">_xlfn.IFS(E202=22.5,0.00848031,E202=24,0.009293235,E202=22,0.00821976)</f>
        <v>#NAME?</v>
      </c>
      <c r="H202" s="6">
        <f t="shared" si="17"/>
        <v>9.6192095999999996</v>
      </c>
      <c r="I202" s="15" t="e">
        <f t="shared" ca="1" si="18"/>
        <v>#NAME?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 t="e">
        <f t="shared" ca="1" si="19"/>
        <v>#NAME?</v>
      </c>
      <c r="H203" s="6">
        <f t="shared" si="17"/>
        <v>59.634003968000002</v>
      </c>
      <c r="I203" s="15" t="e">
        <f t="shared" ca="1" si="18"/>
        <v>#NAME?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 t="e">
        <f t="shared" ca="1" si="19"/>
        <v>#NAME?</v>
      </c>
      <c r="H204" s="6">
        <f t="shared" si="17"/>
        <v>9.6192095999999996</v>
      </c>
      <c r="I204" s="15" t="e">
        <f t="shared" ca="1" si="18"/>
        <v>#NAME?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 t="e">
        <f t="shared" ca="1" si="19"/>
        <v>#NAME?</v>
      </c>
      <c r="H205" s="6">
        <f t="shared" si="17"/>
        <v>69.434810368000001</v>
      </c>
      <c r="I205" s="15" t="e">
        <f t="shared" ca="1" si="18"/>
        <v>#NAME?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 t="e">
        <f t="shared" ca="1" si="19"/>
        <v>#NAME?</v>
      </c>
      <c r="H206" s="6">
        <f t="shared" si="17"/>
        <v>9.6192095999999996</v>
      </c>
      <c r="I206" s="15" t="e">
        <f t="shared" ca="1" si="18"/>
        <v>#NAME?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 t="e">
        <f t="shared" ca="1" si="19"/>
        <v>#NAME?</v>
      </c>
      <c r="H207" s="6">
        <f t="shared" si="17"/>
        <v>69.434810368000001</v>
      </c>
      <c r="I207" s="15" t="e">
        <f t="shared" ca="1" si="18"/>
        <v>#NAME?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 t="e">
        <f t="shared" ca="1" si="19"/>
        <v>#NAME?</v>
      </c>
      <c r="H208" s="6">
        <f t="shared" si="17"/>
        <v>9.6192095999999996</v>
      </c>
      <c r="I208" s="15" t="e">
        <f t="shared" ca="1" si="18"/>
        <v>#NAME?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 t="e">
        <f t="shared" ca="1" si="19"/>
        <v>#NAME?</v>
      </c>
      <c r="H209" s="6">
        <f t="shared" si="17"/>
        <v>38.878411264</v>
      </c>
      <c r="I209" s="15" t="e">
        <f ca="1">3000*C209*(F209-G209)</f>
        <v>#NAME?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 t="e">
        <f t="shared" ca="1" si="19"/>
        <v>#NAME?</v>
      </c>
      <c r="H210" s="6">
        <f t="shared" si="17"/>
        <v>59.634003968000002</v>
      </c>
      <c r="I210" s="15" t="e">
        <f t="shared" ca="1" si="18"/>
        <v>#NAME?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 t="e">
        <f t="shared" ca="1" si="19"/>
        <v>#NAME?</v>
      </c>
      <c r="H211" s="6">
        <f>1.232*(D211-E211)*C211</f>
        <v>9.6192095999999996</v>
      </c>
      <c r="I211" s="15" t="e">
        <f t="shared" ca="1" si="18"/>
        <v>#NAME?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 t="e">
        <f t="shared" ca="1" si="19"/>
        <v>#NAME?</v>
      </c>
      <c r="H212" s="6">
        <f t="shared" si="17"/>
        <v>59.634003968000002</v>
      </c>
      <c r="I212" s="15" t="e">
        <f t="shared" ca="1" si="18"/>
        <v>#NAME?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 t="e">
        <f t="shared" ca="1" si="19"/>
        <v>#NAME?</v>
      </c>
      <c r="H213" s="6">
        <f t="shared" si="17"/>
        <v>9.6192095999999996</v>
      </c>
      <c r="I213" s="15" t="e">
        <f t="shared" ca="1" si="18"/>
        <v>#NAME?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 t="e">
        <f t="shared" ca="1" si="19"/>
        <v>#NAME?</v>
      </c>
      <c r="H214" s="6">
        <f t="shared" si="17"/>
        <v>101.83688345600001</v>
      </c>
      <c r="I214" s="15" t="e">
        <f t="shared" ca="1" si="18"/>
        <v>#NAME?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 t="e">
        <f t="shared" ca="1" si="19"/>
        <v>#NAME?</v>
      </c>
      <c r="H215" s="6">
        <f t="shared" si="17"/>
        <v>46.650103807999997</v>
      </c>
      <c r="I215" s="15" t="e">
        <f t="shared" ca="1" si="18"/>
        <v>#NAME?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 t="e">
        <f t="shared" ca="1" si="19"/>
        <v>#NAME?</v>
      </c>
      <c r="H216" s="6">
        <f t="shared" si="17"/>
        <v>9.6192095999999996</v>
      </c>
      <c r="I216" s="15" t="e">
        <f t="shared" ca="1" si="18"/>
        <v>#NAME?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 t="e">
        <f t="shared" ca="1" si="19"/>
        <v>#NAME?</v>
      </c>
      <c r="H217" s="6">
        <f t="shared" si="17"/>
        <v>49.06908159999999</v>
      </c>
      <c r="I217" s="15" t="e">
        <f t="shared" ca="1" si="18"/>
        <v>#NAME?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 t="e">
        <f t="shared" ca="1" si="19"/>
        <v>#NAME?</v>
      </c>
      <c r="H218" s="6">
        <f t="shared" si="17"/>
        <v>9.6192095999999996</v>
      </c>
      <c r="I218" s="15" t="e">
        <f t="shared" ca="1" si="18"/>
        <v>#NAME?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 t="e">
        <f t="shared" ca="1" si="19"/>
        <v>#NAME?</v>
      </c>
      <c r="H219" s="6">
        <f t="shared" si="17"/>
        <v>57.713306111999991</v>
      </c>
      <c r="I219" s="15" t="e">
        <f t="shared" ca="1" si="18"/>
        <v>#NAME?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 t="e">
        <f t="shared" ca="1" si="19"/>
        <v>#NAME?</v>
      </c>
      <c r="H220" s="6">
        <f t="shared" si="17"/>
        <v>48.081195007999987</v>
      </c>
      <c r="I220" s="15" t="e">
        <f t="shared" ca="1" si="18"/>
        <v>#NAME?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 t="e">
        <f t="shared" ca="1" si="19"/>
        <v>#NAME?</v>
      </c>
      <c r="H221" s="6">
        <f t="shared" si="17"/>
        <v>35.885695999999996</v>
      </c>
      <c r="I221" s="15" t="e">
        <f t="shared" ca="1" si="18"/>
        <v>#NAME?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 t="e">
        <f t="shared" ca="1" si="19"/>
        <v>#NAME?</v>
      </c>
      <c r="H222" s="6">
        <f t="shared" si="17"/>
        <v>58.403699199999991</v>
      </c>
      <c r="I222" s="15" t="e">
        <f t="shared" ca="1" si="18"/>
        <v>#NAME?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 t="e">
        <f t="shared" ca="1" si="19"/>
        <v>#NAME?</v>
      </c>
      <c r="H223" s="6">
        <f t="shared" si="17"/>
        <v>797.69804083199995</v>
      </c>
      <c r="I223" s="15" t="e">
        <f t="shared" ca="1" si="18"/>
        <v>#NAME?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 t="e">
        <f t="shared" ca="1" si="19"/>
        <v>#NAME?</v>
      </c>
      <c r="H224" s="6">
        <f t="shared" si="17"/>
        <v>255.25506406399998</v>
      </c>
      <c r="I224" s="15" t="e">
        <f t="shared" ca="1" si="18"/>
        <v>#NAME?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 t="e">
        <f t="shared" ca="1" si="19"/>
        <v>#NAME?</v>
      </c>
      <c r="H225" s="6">
        <f t="shared" si="17"/>
        <v>63.564028527999994</v>
      </c>
      <c r="I225" s="15" t="e">
        <f t="shared" ca="1" si="18"/>
        <v>#NAME?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 t="e">
        <f t="shared" ca="1" si="19"/>
        <v>#NAME?</v>
      </c>
      <c r="H226" s="6">
        <f t="shared" si="17"/>
        <v>63.693013383999997</v>
      </c>
      <c r="I226" s="15" t="e">
        <f t="shared" ca="1" si="18"/>
        <v>#NAME?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 t="e">
        <f ca="1">_xlfn.IFS(E227=22.5,0.00848031,E227=24,0.009293235,E227=22,0.00821976)</f>
        <v>#NAME?</v>
      </c>
      <c r="H227" s="6">
        <f t="shared" si="17"/>
        <v>189.04020889599997</v>
      </c>
      <c r="I227" s="15" t="e">
        <f t="shared" ca="1" si="18"/>
        <v>#NAME?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 t="e">
        <f t="shared" ca="1" si="19"/>
        <v>#NAME?</v>
      </c>
      <c r="H228" s="6">
        <f t="shared" si="17"/>
        <v>47.271977984000003</v>
      </c>
      <c r="I228" s="15" t="e">
        <f t="shared" ca="1" si="18"/>
        <v>#NAME?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 t="e">
        <f t="shared" ca="1" si="19"/>
        <v>#NAME?</v>
      </c>
      <c r="H229" s="6">
        <f t="shared" ref="H229:H231" si="20">1.232*(D229-E229)*C229</f>
        <v>46.762422783999995</v>
      </c>
      <c r="I229" s="15" t="e">
        <f t="shared" ref="I229:I233" ca="1" si="21">3000*C229*(F229-G229)</f>
        <v>#NAME?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 t="e">
        <f t="shared" ca="1" si="19"/>
        <v>#NAME?</v>
      </c>
      <c r="H230" s="6">
        <f t="shared" si="20"/>
        <v>40.835103231999994</v>
      </c>
      <c r="I230" s="15" t="e">
        <f t="shared" ca="1" si="21"/>
        <v>#NAME?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 t="e">
        <f t="shared" ca="1" si="19"/>
        <v>#NAME?</v>
      </c>
      <c r="H231" s="6">
        <f t="shared" si="20"/>
        <v>117.071066112</v>
      </c>
      <c r="I231" s="15" t="e">
        <f t="shared" ca="1" si="21"/>
        <v>#NAME?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 t="e">
        <f t="shared" ca="1" si="19"/>
        <v>#NAME?</v>
      </c>
      <c r="H232" s="6">
        <f>1.232*(D232-E232)*C232</f>
        <v>9.6192095999999996</v>
      </c>
      <c r="I232" s="15" t="e">
        <f t="shared" ca="1" si="21"/>
        <v>#NAME?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 t="e">
        <f t="shared" ca="1" si="19"/>
        <v>#NAME?</v>
      </c>
      <c r="H233" s="21">
        <f>1.232*(D233-E233)*C233</f>
        <v>2723.4892805119994</v>
      </c>
      <c r="I233" s="22" t="e">
        <f t="shared" ca="1" si="21"/>
        <v>#NAME?</v>
      </c>
    </row>
    <row r="234" spans="1:9" ht="15.75" thickBot="1" x14ac:dyDescent="0.3">
      <c r="F234" s="129" t="s">
        <v>336</v>
      </c>
      <c r="G234" s="129"/>
      <c r="H234" s="44">
        <f>SUM(H164:H233)</f>
        <v>7336.2148493479981</v>
      </c>
      <c r="I234" s="44" t="e">
        <f ca="1">SUM(I164:I233)</f>
        <v>#NAME?</v>
      </c>
    </row>
    <row r="235" spans="1:9" ht="15.75" thickBot="1" x14ac:dyDescent="0.3">
      <c r="F235" s="129" t="s">
        <v>162</v>
      </c>
      <c r="G235" s="129"/>
      <c r="H235" s="53" t="e">
        <f ca="1">I234+H234</f>
        <v>#NAME?</v>
      </c>
      <c r="I235" s="53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topLeftCell="A124" workbookViewId="0">
      <selection activeCell="H89" sqref="H8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135" t="s">
        <v>337</v>
      </c>
      <c r="B1" s="135"/>
      <c r="C1" s="135"/>
      <c r="D1" s="135"/>
      <c r="E1" s="135"/>
      <c r="F1" s="135"/>
      <c r="G1" s="135"/>
      <c r="H1" s="135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65" t="s">
        <v>343</v>
      </c>
      <c r="B3" s="59" t="s">
        <v>344</v>
      </c>
      <c r="C3" s="66">
        <v>70.8</v>
      </c>
      <c r="D3" s="66">
        <v>0.33</v>
      </c>
      <c r="E3" s="66">
        <v>0.16</v>
      </c>
      <c r="F3" s="66">
        <v>0.96</v>
      </c>
      <c r="G3" s="66">
        <f>D3*C3*F3</f>
        <v>22.42944</v>
      </c>
      <c r="H3" s="67">
        <f>C3*E3</f>
        <v>11.327999999999999</v>
      </c>
    </row>
    <row r="4" spans="1:8" ht="90.75" thickBot="1" x14ac:dyDescent="0.3">
      <c r="A4" s="65" t="s">
        <v>345</v>
      </c>
      <c r="B4" s="59" t="s">
        <v>346</v>
      </c>
      <c r="C4" s="66">
        <v>2284.4</v>
      </c>
      <c r="D4" s="66">
        <v>0.33</v>
      </c>
      <c r="E4" s="66">
        <v>0.16</v>
      </c>
      <c r="F4" s="66">
        <v>0.96</v>
      </c>
      <c r="G4" s="66">
        <f t="shared" ref="G4:G43" si="0">D4*C4*F4</f>
        <v>723.69792000000007</v>
      </c>
      <c r="H4" s="67">
        <f t="shared" ref="H4:H43" si="1">C4*E4</f>
        <v>365.50400000000002</v>
      </c>
    </row>
    <row r="5" spans="1:8" ht="30.75" thickBot="1" x14ac:dyDescent="0.3">
      <c r="A5" s="65" t="s">
        <v>347</v>
      </c>
      <c r="B5" s="59" t="s">
        <v>348</v>
      </c>
      <c r="C5" s="66">
        <v>70.8</v>
      </c>
      <c r="D5" s="66">
        <v>0.33</v>
      </c>
      <c r="E5" s="66">
        <v>0.16</v>
      </c>
      <c r="F5" s="66">
        <v>0.96</v>
      </c>
      <c r="G5" s="66">
        <f t="shared" si="0"/>
        <v>22.42944</v>
      </c>
      <c r="H5" s="67">
        <f t="shared" si="1"/>
        <v>11.327999999999999</v>
      </c>
    </row>
    <row r="6" spans="1:8" ht="60.75" thickBot="1" x14ac:dyDescent="0.3">
      <c r="A6" s="65" t="s">
        <v>349</v>
      </c>
      <c r="B6" s="59" t="s">
        <v>350</v>
      </c>
      <c r="C6" s="66">
        <v>300.8</v>
      </c>
      <c r="D6" s="66">
        <v>0.33</v>
      </c>
      <c r="E6" s="66">
        <v>0.16</v>
      </c>
      <c r="F6" s="66">
        <v>0.96</v>
      </c>
      <c r="G6" s="66">
        <f t="shared" si="0"/>
        <v>95.293440000000004</v>
      </c>
      <c r="H6" s="67">
        <f t="shared" si="1"/>
        <v>48.128</v>
      </c>
    </row>
    <row r="7" spans="1:8" ht="60.75" thickBot="1" x14ac:dyDescent="0.3">
      <c r="A7" s="65" t="s">
        <v>351</v>
      </c>
      <c r="B7" s="59" t="s">
        <v>350</v>
      </c>
      <c r="C7" s="66">
        <v>300.8</v>
      </c>
      <c r="D7" s="66">
        <v>0.33</v>
      </c>
      <c r="E7" s="66">
        <v>0.16</v>
      </c>
      <c r="F7" s="66">
        <v>0.96</v>
      </c>
      <c r="G7" s="66">
        <f t="shared" si="0"/>
        <v>95.293440000000004</v>
      </c>
      <c r="H7" s="67">
        <f t="shared" si="1"/>
        <v>48.128</v>
      </c>
    </row>
    <row r="8" spans="1:8" ht="60.75" thickBot="1" x14ac:dyDescent="0.3">
      <c r="A8" s="65" t="s">
        <v>352</v>
      </c>
      <c r="B8" s="59" t="s">
        <v>350</v>
      </c>
      <c r="C8" s="66">
        <v>300.8</v>
      </c>
      <c r="D8" s="66">
        <v>0.33</v>
      </c>
      <c r="E8" s="66">
        <v>0.16</v>
      </c>
      <c r="F8" s="66">
        <v>0.96</v>
      </c>
      <c r="G8" s="66">
        <f t="shared" si="0"/>
        <v>95.293440000000004</v>
      </c>
      <c r="H8" s="67">
        <f t="shared" si="1"/>
        <v>48.128</v>
      </c>
    </row>
    <row r="9" spans="1:8" ht="60.75" thickBot="1" x14ac:dyDescent="0.3">
      <c r="A9" s="65" t="s">
        <v>353</v>
      </c>
      <c r="B9" s="59" t="s">
        <v>350</v>
      </c>
      <c r="C9" s="66">
        <v>300.8</v>
      </c>
      <c r="D9" s="66">
        <v>0.33</v>
      </c>
      <c r="E9" s="66">
        <v>0.16</v>
      </c>
      <c r="F9" s="66">
        <v>0.96</v>
      </c>
      <c r="G9" s="66">
        <f t="shared" si="0"/>
        <v>95.293440000000004</v>
      </c>
      <c r="H9" s="67">
        <f t="shared" si="1"/>
        <v>48.128</v>
      </c>
    </row>
    <row r="10" spans="1:8" ht="60.75" thickBot="1" x14ac:dyDescent="0.3">
      <c r="A10" s="65" t="s">
        <v>354</v>
      </c>
      <c r="B10" s="59" t="s">
        <v>350</v>
      </c>
      <c r="C10" s="66">
        <v>300.8</v>
      </c>
      <c r="D10" s="66">
        <v>0.33</v>
      </c>
      <c r="E10" s="66">
        <v>0.16</v>
      </c>
      <c r="F10" s="66">
        <v>0.96</v>
      </c>
      <c r="G10" s="66">
        <f t="shared" si="0"/>
        <v>95.293440000000004</v>
      </c>
      <c r="H10" s="67">
        <f t="shared" si="1"/>
        <v>48.128</v>
      </c>
    </row>
    <row r="11" spans="1:8" ht="60.75" thickBot="1" x14ac:dyDescent="0.3">
      <c r="A11" s="65" t="s">
        <v>355</v>
      </c>
      <c r="B11" s="59" t="s">
        <v>350</v>
      </c>
      <c r="C11" s="66">
        <v>300.8</v>
      </c>
      <c r="D11" s="66">
        <v>0.33</v>
      </c>
      <c r="E11" s="66">
        <v>0.16</v>
      </c>
      <c r="F11" s="66">
        <v>0.96</v>
      </c>
      <c r="G11" s="66">
        <f t="shared" si="0"/>
        <v>95.293440000000004</v>
      </c>
      <c r="H11" s="67">
        <f t="shared" si="1"/>
        <v>48.128</v>
      </c>
    </row>
    <row r="12" spans="1:8" ht="60.75" thickBot="1" x14ac:dyDescent="0.3">
      <c r="A12" s="65" t="s">
        <v>356</v>
      </c>
      <c r="B12" s="59" t="s">
        <v>350</v>
      </c>
      <c r="C12" s="66">
        <v>300.8</v>
      </c>
      <c r="D12" s="66">
        <v>0.33</v>
      </c>
      <c r="E12" s="66">
        <v>0.16</v>
      </c>
      <c r="F12" s="66">
        <v>0.96</v>
      </c>
      <c r="G12" s="66">
        <f t="shared" si="0"/>
        <v>95.293440000000004</v>
      </c>
      <c r="H12" s="67">
        <f t="shared" si="1"/>
        <v>48.128</v>
      </c>
    </row>
    <row r="13" spans="1:8" ht="74.25" customHeight="1" thickBot="1" x14ac:dyDescent="0.3">
      <c r="A13" s="65" t="s">
        <v>357</v>
      </c>
      <c r="B13" s="59" t="s">
        <v>358</v>
      </c>
      <c r="C13" s="66">
        <v>201.6</v>
      </c>
      <c r="D13" s="66">
        <v>0.33</v>
      </c>
      <c r="E13" s="66">
        <v>0.16</v>
      </c>
      <c r="F13" s="66">
        <v>0.96</v>
      </c>
      <c r="G13" s="66">
        <f t="shared" si="0"/>
        <v>63.866880000000002</v>
      </c>
      <c r="H13" s="67">
        <f t="shared" si="1"/>
        <v>32.256</v>
      </c>
    </row>
    <row r="14" spans="1:8" ht="30.75" thickBot="1" x14ac:dyDescent="0.3">
      <c r="A14" s="65" t="s">
        <v>359</v>
      </c>
      <c r="B14" s="59" t="s">
        <v>360</v>
      </c>
      <c r="C14" s="66">
        <v>1500.8</v>
      </c>
      <c r="D14" s="66">
        <v>0.33</v>
      </c>
      <c r="E14" s="66">
        <v>0.16</v>
      </c>
      <c r="F14" s="66">
        <v>0.96</v>
      </c>
      <c r="G14" s="66">
        <f t="shared" si="0"/>
        <v>475.45344</v>
      </c>
      <c r="H14" s="67">
        <f t="shared" si="1"/>
        <v>240.12799999999999</v>
      </c>
    </row>
    <row r="15" spans="1:8" ht="60.75" thickBot="1" x14ac:dyDescent="0.3">
      <c r="A15" s="65" t="s">
        <v>361</v>
      </c>
      <c r="B15" s="59" t="s">
        <v>350</v>
      </c>
      <c r="C15" s="66">
        <v>300.8</v>
      </c>
      <c r="D15" s="66">
        <v>0.33</v>
      </c>
      <c r="E15" s="66">
        <v>0.16</v>
      </c>
      <c r="F15" s="66">
        <v>0.96</v>
      </c>
      <c r="G15" s="66">
        <f t="shared" si="0"/>
        <v>95.293440000000004</v>
      </c>
      <c r="H15" s="67">
        <f t="shared" si="1"/>
        <v>48.128</v>
      </c>
    </row>
    <row r="16" spans="1:8" ht="60.75" thickBot="1" x14ac:dyDescent="0.3">
      <c r="A16" s="65" t="s">
        <v>362</v>
      </c>
      <c r="B16" s="59" t="s">
        <v>350</v>
      </c>
      <c r="C16" s="66">
        <v>300.8</v>
      </c>
      <c r="D16" s="66">
        <v>0.33</v>
      </c>
      <c r="E16" s="66">
        <v>0.16</v>
      </c>
      <c r="F16" s="66">
        <v>0.96</v>
      </c>
      <c r="G16" s="66">
        <f t="shared" si="0"/>
        <v>95.293440000000004</v>
      </c>
      <c r="H16" s="67">
        <f t="shared" si="1"/>
        <v>48.128</v>
      </c>
    </row>
    <row r="17" spans="1:8" ht="60.75" thickBot="1" x14ac:dyDescent="0.3">
      <c r="A17" s="65" t="s">
        <v>363</v>
      </c>
      <c r="B17" s="59" t="s">
        <v>350</v>
      </c>
      <c r="C17" s="66">
        <v>300.8</v>
      </c>
      <c r="D17" s="66">
        <v>0.33</v>
      </c>
      <c r="E17" s="66">
        <v>0.16</v>
      </c>
      <c r="F17" s="66">
        <v>0.96</v>
      </c>
      <c r="G17" s="66">
        <f t="shared" si="0"/>
        <v>95.293440000000004</v>
      </c>
      <c r="H17" s="67">
        <f t="shared" si="1"/>
        <v>48.128</v>
      </c>
    </row>
    <row r="18" spans="1:8" ht="60.75" thickBot="1" x14ac:dyDescent="0.3">
      <c r="A18" s="65" t="s">
        <v>363</v>
      </c>
      <c r="B18" s="59" t="s">
        <v>350</v>
      </c>
      <c r="C18" s="66">
        <v>300.8</v>
      </c>
      <c r="D18" s="66">
        <v>0.33</v>
      </c>
      <c r="E18" s="66">
        <v>0.16</v>
      </c>
      <c r="F18" s="66">
        <v>0.96</v>
      </c>
      <c r="G18" s="66">
        <f t="shared" si="0"/>
        <v>95.293440000000004</v>
      </c>
      <c r="H18" s="67">
        <f t="shared" si="1"/>
        <v>48.128</v>
      </c>
    </row>
    <row r="19" spans="1:8" ht="60.75" thickBot="1" x14ac:dyDescent="0.3">
      <c r="A19" s="65" t="s">
        <v>364</v>
      </c>
      <c r="B19" s="59" t="s">
        <v>350</v>
      </c>
      <c r="C19" s="66">
        <v>300.8</v>
      </c>
      <c r="D19" s="66">
        <v>0.33</v>
      </c>
      <c r="E19" s="66">
        <v>0.16</v>
      </c>
      <c r="F19" s="66">
        <v>0.96</v>
      </c>
      <c r="G19" s="66">
        <f t="shared" si="0"/>
        <v>95.293440000000004</v>
      </c>
      <c r="H19" s="67">
        <f t="shared" si="1"/>
        <v>48.128</v>
      </c>
    </row>
    <row r="20" spans="1:8" ht="60.75" thickBot="1" x14ac:dyDescent="0.3">
      <c r="A20" s="65" t="s">
        <v>365</v>
      </c>
      <c r="B20" s="59" t="s">
        <v>350</v>
      </c>
      <c r="C20" s="66">
        <v>300.8</v>
      </c>
      <c r="D20" s="66">
        <v>0.33</v>
      </c>
      <c r="E20" s="66">
        <v>0.16</v>
      </c>
      <c r="F20" s="66">
        <v>0.96</v>
      </c>
      <c r="G20" s="66">
        <f t="shared" si="0"/>
        <v>95.293440000000004</v>
      </c>
      <c r="H20" s="67">
        <f t="shared" si="1"/>
        <v>48.128</v>
      </c>
    </row>
    <row r="21" spans="1:8" ht="60.75" thickBot="1" x14ac:dyDescent="0.3">
      <c r="A21" s="65" t="s">
        <v>366</v>
      </c>
      <c r="B21" s="59" t="s">
        <v>350</v>
      </c>
      <c r="C21" s="66">
        <v>300.8</v>
      </c>
      <c r="D21" s="66">
        <v>0.33</v>
      </c>
      <c r="E21" s="66">
        <v>0.16</v>
      </c>
      <c r="F21" s="66">
        <v>0.96</v>
      </c>
      <c r="G21" s="66">
        <f t="shared" si="0"/>
        <v>95.293440000000004</v>
      </c>
      <c r="H21" s="67">
        <f t="shared" si="1"/>
        <v>48.128</v>
      </c>
    </row>
    <row r="22" spans="1:8" ht="60.75" thickBot="1" x14ac:dyDescent="0.3">
      <c r="A22" s="65" t="s">
        <v>367</v>
      </c>
      <c r="B22" s="59" t="s">
        <v>350</v>
      </c>
      <c r="C22" s="66">
        <v>300.8</v>
      </c>
      <c r="D22" s="66">
        <v>0.33</v>
      </c>
      <c r="E22" s="66">
        <v>0.16</v>
      </c>
      <c r="F22" s="66">
        <v>0.96</v>
      </c>
      <c r="G22" s="66">
        <f t="shared" si="0"/>
        <v>95.293440000000004</v>
      </c>
      <c r="H22" s="67">
        <f t="shared" si="1"/>
        <v>48.128</v>
      </c>
    </row>
    <row r="23" spans="1:8" ht="60.75" thickBot="1" x14ac:dyDescent="0.3">
      <c r="A23" s="65" t="s">
        <v>368</v>
      </c>
      <c r="B23" s="59" t="s">
        <v>350</v>
      </c>
      <c r="C23" s="66">
        <v>300.8</v>
      </c>
      <c r="D23" s="66">
        <v>0.33</v>
      </c>
      <c r="E23" s="66">
        <v>0.16</v>
      </c>
      <c r="F23" s="66">
        <v>0.96</v>
      </c>
      <c r="G23" s="66">
        <f t="shared" si="0"/>
        <v>95.293440000000004</v>
      </c>
      <c r="H23" s="67">
        <f t="shared" si="1"/>
        <v>48.128</v>
      </c>
    </row>
    <row r="24" spans="1:8" ht="60.75" thickBot="1" x14ac:dyDescent="0.3">
      <c r="A24" s="65" t="s">
        <v>369</v>
      </c>
      <c r="B24" s="59" t="s">
        <v>350</v>
      </c>
      <c r="C24" s="66">
        <v>300.8</v>
      </c>
      <c r="D24" s="66">
        <v>0.33</v>
      </c>
      <c r="E24" s="66">
        <v>0.16</v>
      </c>
      <c r="F24" s="66">
        <v>0.96</v>
      </c>
      <c r="G24" s="66">
        <f t="shared" si="0"/>
        <v>95.293440000000004</v>
      </c>
      <c r="H24" s="67">
        <f t="shared" si="1"/>
        <v>48.128</v>
      </c>
    </row>
    <row r="25" spans="1:8" ht="90.75" thickBot="1" x14ac:dyDescent="0.3">
      <c r="A25" s="65" t="s">
        <v>77</v>
      </c>
      <c r="B25" s="59" t="s">
        <v>370</v>
      </c>
      <c r="C25" s="66">
        <v>525.79999999999995</v>
      </c>
      <c r="D25" s="66">
        <v>0.33</v>
      </c>
      <c r="E25" s="66">
        <v>0.16</v>
      </c>
      <c r="F25" s="66">
        <v>0.96</v>
      </c>
      <c r="G25" s="66">
        <f t="shared" si="0"/>
        <v>166.57343999999998</v>
      </c>
      <c r="H25" s="67">
        <f t="shared" si="1"/>
        <v>84.128</v>
      </c>
    </row>
    <row r="26" spans="1:8" ht="90.75" thickBot="1" x14ac:dyDescent="0.3">
      <c r="A26" s="65" t="s">
        <v>76</v>
      </c>
      <c r="B26" s="59" t="s">
        <v>370</v>
      </c>
      <c r="C26" s="66">
        <v>525.79999999999995</v>
      </c>
      <c r="D26" s="66">
        <v>0.33</v>
      </c>
      <c r="E26" s="66">
        <v>0.16</v>
      </c>
      <c r="F26" s="66">
        <v>0.96</v>
      </c>
      <c r="G26" s="66">
        <f t="shared" si="0"/>
        <v>166.57343999999998</v>
      </c>
      <c r="H26" s="67">
        <f t="shared" si="1"/>
        <v>84.128</v>
      </c>
    </row>
    <row r="27" spans="1:8" ht="60.75" thickBot="1" x14ac:dyDescent="0.3">
      <c r="A27" s="65" t="s">
        <v>73</v>
      </c>
      <c r="B27" s="59" t="s">
        <v>350</v>
      </c>
      <c r="C27" s="66">
        <v>300.8</v>
      </c>
      <c r="D27" s="66">
        <v>0.33</v>
      </c>
      <c r="E27" s="66">
        <v>0.16</v>
      </c>
      <c r="F27" s="66">
        <v>0.96</v>
      </c>
      <c r="G27" s="66">
        <f t="shared" si="0"/>
        <v>95.293440000000004</v>
      </c>
      <c r="H27" s="67">
        <f t="shared" si="1"/>
        <v>48.128</v>
      </c>
    </row>
    <row r="28" spans="1:8" ht="75.75" thickBot="1" x14ac:dyDescent="0.3">
      <c r="A28" s="68" t="s">
        <v>371</v>
      </c>
      <c r="B28" s="59" t="s">
        <v>372</v>
      </c>
      <c r="C28" s="66">
        <v>425.8</v>
      </c>
      <c r="D28" s="66">
        <v>0.33</v>
      </c>
      <c r="E28" s="66">
        <v>0.16</v>
      </c>
      <c r="F28" s="66">
        <v>0.96</v>
      </c>
      <c r="G28" s="66">
        <f t="shared" si="0"/>
        <v>134.89344</v>
      </c>
      <c r="H28" s="67">
        <f t="shared" si="1"/>
        <v>68.128</v>
      </c>
    </row>
    <row r="29" spans="1:8" ht="75.75" thickBot="1" x14ac:dyDescent="0.3">
      <c r="A29" s="65" t="s">
        <v>373</v>
      </c>
      <c r="B29" s="59" t="s">
        <v>372</v>
      </c>
      <c r="C29" s="66">
        <v>425.8</v>
      </c>
      <c r="D29" s="66">
        <v>0.33</v>
      </c>
      <c r="E29" s="66">
        <v>0.16</v>
      </c>
      <c r="F29" s="66">
        <v>0.96</v>
      </c>
      <c r="G29" s="66">
        <f t="shared" si="0"/>
        <v>134.89344</v>
      </c>
      <c r="H29" s="67">
        <f t="shared" si="1"/>
        <v>68.128</v>
      </c>
    </row>
    <row r="30" spans="1:8" ht="75.75" thickBot="1" x14ac:dyDescent="0.3">
      <c r="A30" s="68" t="s">
        <v>374</v>
      </c>
      <c r="B30" s="59" t="s">
        <v>372</v>
      </c>
      <c r="C30" s="66">
        <v>425.8</v>
      </c>
      <c r="D30" s="66">
        <v>0.33</v>
      </c>
      <c r="E30" s="66">
        <v>0.16</v>
      </c>
      <c r="F30" s="66">
        <v>0.96</v>
      </c>
      <c r="G30" s="66">
        <f t="shared" si="0"/>
        <v>134.89344</v>
      </c>
      <c r="H30" s="67">
        <f t="shared" si="1"/>
        <v>68.128</v>
      </c>
    </row>
    <row r="31" spans="1:8" ht="60.75" thickBot="1" x14ac:dyDescent="0.3">
      <c r="A31" s="65" t="s">
        <v>375</v>
      </c>
      <c r="B31" s="59" t="s">
        <v>376</v>
      </c>
      <c r="C31" s="66">
        <v>300.8</v>
      </c>
      <c r="D31" s="66">
        <v>0.33</v>
      </c>
      <c r="E31" s="66">
        <v>0.16</v>
      </c>
      <c r="F31" s="66">
        <v>0.96</v>
      </c>
      <c r="G31" s="66">
        <f t="shared" si="0"/>
        <v>95.293440000000004</v>
      </c>
      <c r="H31" s="67">
        <f t="shared" si="1"/>
        <v>48.128</v>
      </c>
    </row>
    <row r="32" spans="1:8" ht="86.25" customHeight="1" thickBot="1" x14ac:dyDescent="0.3">
      <c r="A32" s="65" t="s">
        <v>36</v>
      </c>
      <c r="B32" s="59" t="s">
        <v>377</v>
      </c>
      <c r="C32" s="66">
        <v>250.4</v>
      </c>
      <c r="D32" s="66">
        <v>0.33</v>
      </c>
      <c r="E32" s="66">
        <v>0.16</v>
      </c>
      <c r="F32" s="66">
        <v>0.96</v>
      </c>
      <c r="G32" s="66">
        <f t="shared" si="0"/>
        <v>79.326720000000009</v>
      </c>
      <c r="H32" s="67">
        <f t="shared" si="1"/>
        <v>40.064</v>
      </c>
    </row>
    <row r="33" spans="1:8" ht="60.75" thickBot="1" x14ac:dyDescent="0.3">
      <c r="A33" s="65" t="s">
        <v>369</v>
      </c>
      <c r="B33" s="59" t="s">
        <v>350</v>
      </c>
      <c r="C33" s="66">
        <v>300.8</v>
      </c>
      <c r="D33" s="66">
        <v>0.33</v>
      </c>
      <c r="E33" s="66">
        <v>0.16</v>
      </c>
      <c r="F33" s="66">
        <v>0.96</v>
      </c>
      <c r="G33" s="66">
        <f t="shared" si="0"/>
        <v>95.293440000000004</v>
      </c>
      <c r="H33" s="67">
        <f t="shared" si="1"/>
        <v>48.128</v>
      </c>
    </row>
    <row r="34" spans="1:8" ht="90.75" thickBot="1" x14ac:dyDescent="0.3">
      <c r="A34" s="65" t="s">
        <v>31</v>
      </c>
      <c r="B34" s="59" t="s">
        <v>378</v>
      </c>
      <c r="C34" s="66">
        <v>266.2</v>
      </c>
      <c r="D34" s="66">
        <v>0.33</v>
      </c>
      <c r="E34" s="66">
        <v>0.16</v>
      </c>
      <c r="F34" s="66">
        <v>0.96</v>
      </c>
      <c r="G34" s="66">
        <f t="shared" si="0"/>
        <v>84.332160000000002</v>
      </c>
      <c r="H34" s="67">
        <f t="shared" si="1"/>
        <v>42.591999999999999</v>
      </c>
    </row>
    <row r="35" spans="1:8" ht="60.75" thickBot="1" x14ac:dyDescent="0.3">
      <c r="A35" s="65" t="s">
        <v>379</v>
      </c>
      <c r="B35" s="59" t="s">
        <v>380</v>
      </c>
      <c r="C35" s="66">
        <v>155.4</v>
      </c>
      <c r="D35" s="66">
        <v>0.33</v>
      </c>
      <c r="E35" s="66">
        <v>0.16</v>
      </c>
      <c r="F35" s="66">
        <v>0.96</v>
      </c>
      <c r="G35" s="66">
        <f t="shared" si="0"/>
        <v>49.230720000000005</v>
      </c>
      <c r="H35" s="67">
        <f t="shared" si="1"/>
        <v>24.864000000000001</v>
      </c>
    </row>
    <row r="36" spans="1:8" ht="15.75" thickBot="1" x14ac:dyDescent="0.3">
      <c r="A36" s="65" t="s">
        <v>381</v>
      </c>
      <c r="B36" s="63" t="s">
        <v>382</v>
      </c>
      <c r="C36" s="66">
        <v>0.4</v>
      </c>
      <c r="D36" s="66">
        <v>0.33</v>
      </c>
      <c r="E36" s="66">
        <v>0.16</v>
      </c>
      <c r="F36" s="66">
        <v>0.96</v>
      </c>
      <c r="G36" s="66">
        <f t="shared" si="0"/>
        <v>0.12672</v>
      </c>
      <c r="H36" s="67">
        <f t="shared" si="1"/>
        <v>6.4000000000000001E-2</v>
      </c>
    </row>
    <row r="37" spans="1:8" ht="15.75" thickBot="1" x14ac:dyDescent="0.3">
      <c r="A37" s="65" t="s">
        <v>383</v>
      </c>
      <c r="B37" s="63" t="s">
        <v>382</v>
      </c>
      <c r="C37" s="66">
        <v>0.4</v>
      </c>
      <c r="D37" s="66">
        <v>0.33</v>
      </c>
      <c r="E37" s="66">
        <v>0.16</v>
      </c>
      <c r="F37" s="66">
        <v>0.96</v>
      </c>
      <c r="G37" s="66">
        <f t="shared" si="0"/>
        <v>0.12672</v>
      </c>
      <c r="H37" s="67">
        <f t="shared" si="1"/>
        <v>6.4000000000000001E-2</v>
      </c>
    </row>
    <row r="38" spans="1:8" ht="60.75" thickBot="1" x14ac:dyDescent="0.3">
      <c r="A38" s="65" t="s">
        <v>384</v>
      </c>
      <c r="B38" s="59" t="s">
        <v>350</v>
      </c>
      <c r="C38" s="66">
        <v>300.8</v>
      </c>
      <c r="D38" s="66">
        <v>0.33</v>
      </c>
      <c r="E38" s="66">
        <v>0.16</v>
      </c>
      <c r="F38" s="66">
        <v>0.96</v>
      </c>
      <c r="G38" s="66">
        <f t="shared" si="0"/>
        <v>95.293440000000004</v>
      </c>
      <c r="H38" s="67">
        <f t="shared" si="1"/>
        <v>48.128</v>
      </c>
    </row>
    <row r="39" spans="1:8" ht="15.75" thickBot="1" x14ac:dyDescent="0.3">
      <c r="A39" s="69" t="s">
        <v>41</v>
      </c>
      <c r="B39" s="70" t="s">
        <v>382</v>
      </c>
      <c r="C39" s="66">
        <v>0.4</v>
      </c>
      <c r="D39" s="66">
        <v>0.33</v>
      </c>
      <c r="E39" s="66">
        <v>0.16</v>
      </c>
      <c r="F39" s="66">
        <v>0.96</v>
      </c>
      <c r="G39" s="66">
        <f t="shared" si="0"/>
        <v>0.12672</v>
      </c>
      <c r="H39" s="67">
        <f t="shared" si="1"/>
        <v>6.4000000000000001E-2</v>
      </c>
    </row>
    <row r="40" spans="1:8" s="55" customFormat="1" ht="54" customHeight="1" thickBot="1" x14ac:dyDescent="0.3">
      <c r="A40" s="71" t="s">
        <v>176</v>
      </c>
      <c r="B40" s="60" t="s">
        <v>385</v>
      </c>
      <c r="C40" s="72">
        <v>355</v>
      </c>
      <c r="D40" s="66">
        <v>0.33</v>
      </c>
      <c r="E40" s="66">
        <v>0.16</v>
      </c>
      <c r="F40" s="66">
        <v>0.96</v>
      </c>
      <c r="G40" s="66">
        <f t="shared" si="0"/>
        <v>112.464</v>
      </c>
      <c r="H40" s="67">
        <f t="shared" si="1"/>
        <v>56.800000000000004</v>
      </c>
    </row>
    <row r="41" spans="1:8" ht="60.75" thickBot="1" x14ac:dyDescent="0.3">
      <c r="A41" s="69" t="s">
        <v>65</v>
      </c>
      <c r="B41" s="59" t="s">
        <v>386</v>
      </c>
      <c r="C41" s="66">
        <v>61.8</v>
      </c>
      <c r="D41" s="66">
        <v>0.33</v>
      </c>
      <c r="E41" s="66">
        <v>0.16</v>
      </c>
      <c r="F41" s="66">
        <v>0.96</v>
      </c>
      <c r="G41" s="66">
        <f t="shared" si="0"/>
        <v>19.578239999999997</v>
      </c>
      <c r="H41" s="67">
        <f t="shared" si="1"/>
        <v>9.8879999999999999</v>
      </c>
    </row>
    <row r="42" spans="1:8" ht="45.75" thickBot="1" x14ac:dyDescent="0.3">
      <c r="A42" s="69" t="s">
        <v>387</v>
      </c>
      <c r="B42" s="59" t="s">
        <v>388</v>
      </c>
      <c r="C42" s="66">
        <v>2580</v>
      </c>
      <c r="D42" s="66">
        <v>0.33</v>
      </c>
      <c r="E42" s="66">
        <v>0.16</v>
      </c>
      <c r="F42" s="66">
        <v>0.96</v>
      </c>
      <c r="G42" s="66">
        <f t="shared" si="0"/>
        <v>817.34400000000005</v>
      </c>
      <c r="H42" s="67">
        <f t="shared" si="1"/>
        <v>412.8</v>
      </c>
    </row>
    <row r="43" spans="1:8" ht="45.75" thickBot="1" x14ac:dyDescent="0.3">
      <c r="A43" s="73" t="s">
        <v>389</v>
      </c>
      <c r="B43" s="64" t="s">
        <v>390</v>
      </c>
      <c r="C43" s="74">
        <v>750.4</v>
      </c>
      <c r="D43" s="74">
        <v>0.33</v>
      </c>
      <c r="E43" s="74">
        <v>0.16</v>
      </c>
      <c r="F43" s="74">
        <v>0.96</v>
      </c>
      <c r="G43" s="74">
        <f t="shared" si="0"/>
        <v>237.72672</v>
      </c>
      <c r="H43" s="75">
        <f t="shared" si="1"/>
        <v>120.06399999999999</v>
      </c>
    </row>
    <row r="44" spans="1:8" ht="15.75" thickBot="1" x14ac:dyDescent="0.3">
      <c r="E44" s="134" t="s">
        <v>336</v>
      </c>
      <c r="F44" s="134"/>
      <c r="G44" s="78">
        <f>SUM(G3:G43)</f>
        <v>5447.2492799999991</v>
      </c>
      <c r="H44" s="78">
        <f>SUM(H3:H43)</f>
        <v>2751.1359999999986</v>
      </c>
    </row>
    <row r="45" spans="1:8" ht="15.75" thickBot="1" x14ac:dyDescent="0.3">
      <c r="E45" s="134" t="s">
        <v>162</v>
      </c>
      <c r="F45" s="134"/>
      <c r="G45" s="134">
        <f>G44+H44</f>
        <v>8198.3852799999986</v>
      </c>
      <c r="H45" s="134"/>
    </row>
    <row r="46" spans="1:8" x14ac:dyDescent="0.25">
      <c r="E46" s="54"/>
      <c r="F46" s="54"/>
      <c r="G46" s="54"/>
      <c r="H46" s="54"/>
    </row>
    <row r="47" spans="1:8" x14ac:dyDescent="0.25">
      <c r="A47" s="128" t="s">
        <v>391</v>
      </c>
      <c r="B47" s="128"/>
      <c r="C47" s="128"/>
      <c r="D47" s="128"/>
      <c r="E47" s="128"/>
      <c r="F47" s="128"/>
      <c r="G47" s="128"/>
      <c r="H47" s="128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58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58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58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58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59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59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59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59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59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59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59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59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59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59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59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59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60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59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59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59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59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58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58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58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58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6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7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59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59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59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61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61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62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60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59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63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64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134" t="s">
        <v>336</v>
      </c>
      <c r="F89" s="134"/>
      <c r="G89" s="77">
        <f>SUM(G49:G88)</f>
        <v>3484.8253440000008</v>
      </c>
      <c r="H89" s="77">
        <f>SUM(H49:H88)</f>
        <v>1760.0128</v>
      </c>
    </row>
    <row r="90" spans="1:8" ht="15.75" thickBot="1" x14ac:dyDescent="0.3">
      <c r="E90" s="134" t="s">
        <v>162</v>
      </c>
      <c r="F90" s="134"/>
      <c r="G90" s="134">
        <f>G89+H89</f>
        <v>5244.8381440000012</v>
      </c>
      <c r="H90" s="134"/>
    </row>
    <row r="91" spans="1:8" x14ac:dyDescent="0.25">
      <c r="E91" s="54"/>
      <c r="F91" s="54"/>
      <c r="G91" s="54"/>
      <c r="H91" s="54"/>
    </row>
    <row r="92" spans="1:8" x14ac:dyDescent="0.25">
      <c r="A92" s="128" t="s">
        <v>421</v>
      </c>
      <c r="B92" s="128"/>
      <c r="C92" s="128"/>
      <c r="D92" s="128"/>
      <c r="E92" s="128"/>
      <c r="F92" s="128"/>
      <c r="G92" s="128"/>
      <c r="H92" s="128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76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58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58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58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58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59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59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59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59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59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59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59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59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59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59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59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59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59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59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59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59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59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59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59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60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58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58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59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59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59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59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62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58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64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134" t="s">
        <v>336</v>
      </c>
      <c r="F127" s="134"/>
      <c r="G127" s="77">
        <f>SUM(G94:G126)</f>
        <v>2187.573695999999</v>
      </c>
      <c r="H127" s="77">
        <f>SUM(H94:H126)</f>
        <v>1104.8352000000002</v>
      </c>
    </row>
    <row r="128" spans="1:8" ht="15.75" thickBot="1" x14ac:dyDescent="0.3">
      <c r="E128" s="134" t="s">
        <v>162</v>
      </c>
      <c r="F128" s="134"/>
      <c r="G128" s="134">
        <f>G127+H127</f>
        <v>3292.408895999999</v>
      </c>
      <c r="H128" s="134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topLeftCell="A25"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128" t="s">
        <v>431</v>
      </c>
      <c r="B1" s="128"/>
      <c r="C1" s="128"/>
      <c r="D1" s="128"/>
      <c r="E1" s="128"/>
      <c r="F1" s="128"/>
      <c r="G1" s="128"/>
      <c r="H1" s="128"/>
    </row>
    <row r="2" spans="1:17" x14ac:dyDescent="0.25">
      <c r="A2" s="136" t="s">
        <v>432</v>
      </c>
      <c r="B2" s="136"/>
      <c r="C2" s="136"/>
      <c r="D2" s="136"/>
      <c r="E2" s="136"/>
      <c r="F2" s="136"/>
      <c r="G2" s="136"/>
      <c r="H2" s="136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80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80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80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80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80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80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80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80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80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80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80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80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80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80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80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80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80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80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80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80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80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80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80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80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80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80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80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80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80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80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80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80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80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80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80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80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80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80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80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80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80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81" t="s">
        <v>320</v>
      </c>
      <c r="B45" s="82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77" t="s">
        <v>162</v>
      </c>
      <c r="H46" s="77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79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4"/>
  <sheetViews>
    <sheetView topLeftCell="A263" workbookViewId="0">
      <selection activeCell="G335" sqref="G335"/>
    </sheetView>
  </sheetViews>
  <sheetFormatPr defaultRowHeight="15" x14ac:dyDescent="0.25"/>
  <cols>
    <col min="1" max="1" width="33.5703125" style="83" customWidth="1"/>
    <col min="2" max="2" width="35.42578125" style="83" customWidth="1"/>
    <col min="3" max="10" width="8.85546875" customWidth="1"/>
  </cols>
  <sheetData>
    <row r="2" spans="1:12" ht="15.75" thickBot="1" x14ac:dyDescent="0.3">
      <c r="A2" s="85" t="s">
        <v>0</v>
      </c>
      <c r="B2" s="86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</row>
    <row r="3" spans="1:12" ht="15.75" thickBot="1" x14ac:dyDescent="0.3">
      <c r="A3" s="87" t="s">
        <v>55</v>
      </c>
      <c r="B3" s="88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.75" thickBot="1" x14ac:dyDescent="0.3">
      <c r="A4" s="87"/>
      <c r="B4" s="88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.75" thickBot="1" x14ac:dyDescent="0.3">
      <c r="A5" s="87"/>
      <c r="B5" s="88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.75" thickBot="1" x14ac:dyDescent="0.3">
      <c r="A6" s="87" t="s">
        <v>438</v>
      </c>
      <c r="B6" s="88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.75" thickBot="1" x14ac:dyDescent="0.3">
      <c r="A7" s="87"/>
      <c r="B7" s="88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.75" thickBot="1" x14ac:dyDescent="0.3">
      <c r="A8" s="87" t="s">
        <v>439</v>
      </c>
      <c r="B8" s="88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.75" thickBot="1" x14ac:dyDescent="0.3">
      <c r="A9" s="87"/>
      <c r="B9" s="88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.75" thickBot="1" x14ac:dyDescent="0.3">
      <c r="A10" s="87" t="s">
        <v>440</v>
      </c>
      <c r="B10" s="88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.75" thickBot="1" x14ac:dyDescent="0.3">
      <c r="A11" s="87"/>
      <c r="B11" s="88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.75" thickBot="1" x14ac:dyDescent="0.3">
      <c r="A12" s="87" t="s">
        <v>58</v>
      </c>
      <c r="B12" s="88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.75" thickBot="1" x14ac:dyDescent="0.3">
      <c r="A13" s="87" t="s">
        <v>59</v>
      </c>
      <c r="B13" s="88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.75" thickBot="1" x14ac:dyDescent="0.3">
      <c r="A14" s="87" t="s">
        <v>103</v>
      </c>
      <c r="B14" s="88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.75" thickBot="1" x14ac:dyDescent="0.3">
      <c r="A15" s="87"/>
      <c r="B15" s="88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.75" thickBot="1" x14ac:dyDescent="0.3">
      <c r="A16" s="87"/>
      <c r="B16" s="88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.75" thickBot="1" x14ac:dyDescent="0.3">
      <c r="A17" s="87"/>
      <c r="B17" s="88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.75" thickBot="1" x14ac:dyDescent="0.3">
      <c r="A18" s="87" t="s">
        <v>447</v>
      </c>
      <c r="B18" s="88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.75" thickBot="1" x14ac:dyDescent="0.3">
      <c r="A19" s="87"/>
      <c r="B19" s="88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.75" thickBot="1" x14ac:dyDescent="0.3">
      <c r="A20" s="87" t="s">
        <v>444</v>
      </c>
      <c r="B20" s="88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.75" thickBot="1" x14ac:dyDescent="0.3">
      <c r="A21" s="87" t="s">
        <v>106</v>
      </c>
      <c r="B21" s="88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.75" thickBot="1" x14ac:dyDescent="0.3">
      <c r="A22" s="87"/>
      <c r="B22" s="88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.75" thickBot="1" x14ac:dyDescent="0.3">
      <c r="A23" s="87"/>
      <c r="B23" s="88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.75" thickBot="1" x14ac:dyDescent="0.3">
      <c r="A24" s="87" t="s">
        <v>445</v>
      </c>
      <c r="B24" s="88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.75" thickBot="1" x14ac:dyDescent="0.3">
      <c r="A25" s="87"/>
      <c r="B25" s="88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.75" thickBot="1" x14ac:dyDescent="0.3">
      <c r="A26" s="87" t="s">
        <v>41</v>
      </c>
      <c r="B26" s="88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.75" thickBot="1" x14ac:dyDescent="0.3">
      <c r="A27" s="87"/>
      <c r="B27" s="88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4"/>
    </row>
    <row r="28" spans="1:12" ht="15.75" thickBot="1" x14ac:dyDescent="0.3">
      <c r="A28" s="87"/>
      <c r="B28" s="88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.75" thickBot="1" x14ac:dyDescent="0.3">
      <c r="A29" s="87" t="s">
        <v>349</v>
      </c>
      <c r="B29" s="88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.75" thickBot="1" x14ac:dyDescent="0.3">
      <c r="A30" s="87"/>
      <c r="B30" s="88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.75" thickBot="1" x14ac:dyDescent="0.3">
      <c r="A31" s="87" t="s">
        <v>351</v>
      </c>
      <c r="B31" s="88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.75" thickBot="1" x14ac:dyDescent="0.3">
      <c r="A32" s="87"/>
      <c r="B32" s="88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.75" thickBot="1" x14ac:dyDescent="0.3">
      <c r="A33" s="87"/>
      <c r="B33" s="88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.75" thickBot="1" x14ac:dyDescent="0.3">
      <c r="A34" s="87" t="s">
        <v>449</v>
      </c>
      <c r="B34" s="88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.75" thickBot="1" x14ac:dyDescent="0.3">
      <c r="A35" s="87" t="s">
        <v>450</v>
      </c>
      <c r="B35" s="88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.75" thickBot="1" x14ac:dyDescent="0.3">
      <c r="A36" s="87"/>
      <c r="B36" s="88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.75" thickBot="1" x14ac:dyDescent="0.3">
      <c r="A37" s="87" t="s">
        <v>353</v>
      </c>
      <c r="B37" s="88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.75" thickBot="1" x14ac:dyDescent="0.3">
      <c r="A38" s="87" t="s">
        <v>121</v>
      </c>
      <c r="B38" s="88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.75" thickBot="1" x14ac:dyDescent="0.3">
      <c r="A39" s="87"/>
      <c r="B39" s="88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.75" thickBot="1" x14ac:dyDescent="0.3">
      <c r="A40" s="87"/>
      <c r="B40" s="88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.75" thickBot="1" x14ac:dyDescent="0.3">
      <c r="A41" s="87" t="s">
        <v>38</v>
      </c>
      <c r="B41" s="88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.75" thickBot="1" x14ac:dyDescent="0.3">
      <c r="A42" s="87"/>
      <c r="B42" s="88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.75" thickBot="1" x14ac:dyDescent="0.3">
      <c r="A43" s="87"/>
      <c r="B43" s="88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.75" thickBot="1" x14ac:dyDescent="0.3">
      <c r="A44" s="87"/>
      <c r="B44" s="88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.75" thickBot="1" x14ac:dyDescent="0.3">
      <c r="A45" s="87" t="s">
        <v>311</v>
      </c>
      <c r="B45" s="88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.75" thickBot="1" x14ac:dyDescent="0.3">
      <c r="A46" s="87"/>
      <c r="B46" s="88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.75" thickBot="1" x14ac:dyDescent="0.3">
      <c r="A47" s="87" t="s">
        <v>452</v>
      </c>
      <c r="B47" s="88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.75" thickBot="1" x14ac:dyDescent="0.3">
      <c r="A48" s="87"/>
      <c r="B48" s="88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.75" thickBot="1" x14ac:dyDescent="0.3">
      <c r="A49" s="87"/>
      <c r="B49" s="88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.75" thickBot="1" x14ac:dyDescent="0.3">
      <c r="A50" s="87"/>
      <c r="B50" s="88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.75" thickBot="1" x14ac:dyDescent="0.3">
      <c r="A51" s="87" t="s">
        <v>455</v>
      </c>
      <c r="B51" s="88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.75" thickBot="1" x14ac:dyDescent="0.3">
      <c r="A52" s="87"/>
      <c r="B52" s="88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.75" thickBot="1" x14ac:dyDescent="0.3">
      <c r="A53" s="87" t="s">
        <v>456</v>
      </c>
      <c r="B53" s="88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.75" thickBot="1" x14ac:dyDescent="0.3">
      <c r="A54" s="87"/>
      <c r="B54" s="88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.75" thickBot="1" x14ac:dyDescent="0.3">
      <c r="A55" s="87"/>
      <c r="B55" s="88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.75" thickBot="1" x14ac:dyDescent="0.3">
      <c r="A56" s="87"/>
      <c r="B56" s="88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.75" thickBot="1" x14ac:dyDescent="0.3">
      <c r="A57" s="87" t="s">
        <v>37</v>
      </c>
      <c r="B57" s="88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.75" thickBot="1" x14ac:dyDescent="0.3">
      <c r="A58" s="87"/>
      <c r="B58" s="88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.75" thickBot="1" x14ac:dyDescent="0.3">
      <c r="A59" s="87"/>
      <c r="B59" s="88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.75" thickBot="1" x14ac:dyDescent="0.3">
      <c r="A60" s="87" t="s">
        <v>458</v>
      </c>
      <c r="B60" s="88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.75" thickBot="1" x14ac:dyDescent="0.3">
      <c r="A61" s="87"/>
      <c r="B61" s="88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.75" thickBot="1" x14ac:dyDescent="0.3">
      <c r="A62" s="87" t="s">
        <v>51</v>
      </c>
      <c r="B62" s="88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.75" thickBot="1" x14ac:dyDescent="0.3">
      <c r="A63" s="87"/>
      <c r="B63" s="88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.75" thickBot="1" x14ac:dyDescent="0.3">
      <c r="A64" s="87" t="s">
        <v>460</v>
      </c>
      <c r="B64" s="88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.75" thickBot="1" x14ac:dyDescent="0.3">
      <c r="A65" s="87"/>
      <c r="B65" s="88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.75" thickBot="1" x14ac:dyDescent="0.3">
      <c r="A66" s="87"/>
      <c r="B66" s="88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.75" thickBot="1" x14ac:dyDescent="0.3">
      <c r="A67" s="87" t="s">
        <v>460</v>
      </c>
      <c r="B67" s="88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.75" thickBot="1" x14ac:dyDescent="0.3">
      <c r="A68" s="87"/>
      <c r="B68" s="88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.75" thickBot="1" x14ac:dyDescent="0.3">
      <c r="A69" s="87"/>
      <c r="B69" s="88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.75" thickBot="1" x14ac:dyDescent="0.3">
      <c r="A70" s="87" t="s">
        <v>461</v>
      </c>
      <c r="B70" s="88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.75" thickBot="1" x14ac:dyDescent="0.3">
      <c r="A71" s="87"/>
      <c r="B71" s="88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.75" thickBot="1" x14ac:dyDescent="0.3">
      <c r="A72" s="87" t="s">
        <v>461</v>
      </c>
      <c r="B72" s="88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.75" thickBot="1" x14ac:dyDescent="0.3">
      <c r="A73" s="87"/>
      <c r="B73" s="88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.75" thickBot="1" x14ac:dyDescent="0.3">
      <c r="A74" s="87"/>
      <c r="B74" s="88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.75" thickBot="1" x14ac:dyDescent="0.3">
      <c r="A75" s="87" t="s">
        <v>462</v>
      </c>
      <c r="B75" s="88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.75" thickBot="1" x14ac:dyDescent="0.3">
      <c r="A76" s="87"/>
      <c r="B76" s="88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.75" thickBot="1" x14ac:dyDescent="0.3">
      <c r="A77" s="87" t="s">
        <v>185</v>
      </c>
      <c r="B77" s="88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.75" thickBot="1" x14ac:dyDescent="0.3">
      <c r="A78" s="87"/>
      <c r="B78" s="88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.75" thickBot="1" x14ac:dyDescent="0.3">
      <c r="A79" s="87" t="s">
        <v>463</v>
      </c>
      <c r="B79" s="88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.75" thickBot="1" x14ac:dyDescent="0.3">
      <c r="A80" s="87"/>
      <c r="B80" s="88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.75" thickBot="1" x14ac:dyDescent="0.3">
      <c r="A81" s="87" t="s">
        <v>464</v>
      </c>
      <c r="B81" s="88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.75" thickBot="1" x14ac:dyDescent="0.3">
      <c r="A82" s="87"/>
      <c r="B82" s="88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.75" thickBot="1" x14ac:dyDescent="0.3">
      <c r="A83" s="87"/>
      <c r="B83" s="88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.75" thickBot="1" x14ac:dyDescent="0.3">
      <c r="A84" s="87" t="s">
        <v>465</v>
      </c>
      <c r="B84" s="88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.75" thickBot="1" x14ac:dyDescent="0.3">
      <c r="A85" s="87"/>
      <c r="B85" s="88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.75" thickBot="1" x14ac:dyDescent="0.3">
      <c r="A86" s="87" t="s">
        <v>464</v>
      </c>
      <c r="B86" s="88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.75" thickBot="1" x14ac:dyDescent="0.3">
      <c r="A87" s="87"/>
      <c r="B87" s="88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.75" thickBot="1" x14ac:dyDescent="0.3">
      <c r="A88" s="87" t="s">
        <v>465</v>
      </c>
      <c r="B88" s="88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.75" thickBot="1" x14ac:dyDescent="0.3">
      <c r="A89" s="87" t="s">
        <v>77</v>
      </c>
      <c r="B89" s="88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.75" thickBot="1" x14ac:dyDescent="0.3">
      <c r="A90" s="87"/>
      <c r="B90" s="88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.75" thickBot="1" x14ac:dyDescent="0.3">
      <c r="A91" s="87" t="s">
        <v>76</v>
      </c>
      <c r="B91" s="88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.75" thickBot="1" x14ac:dyDescent="0.3">
      <c r="A92" s="87"/>
      <c r="B92" s="88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.75" thickBot="1" x14ac:dyDescent="0.3">
      <c r="A93" s="87" t="s">
        <v>73</v>
      </c>
      <c r="B93" s="88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.75" thickBot="1" x14ac:dyDescent="0.3">
      <c r="A94" s="87" t="s">
        <v>371</v>
      </c>
      <c r="B94" s="88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.75" thickBot="1" x14ac:dyDescent="0.3">
      <c r="A95" s="87"/>
      <c r="B95" s="88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.75" thickBot="1" x14ac:dyDescent="0.3">
      <c r="A96" s="87"/>
      <c r="B96" s="88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.75" thickBot="1" x14ac:dyDescent="0.3">
      <c r="A97" s="87" t="s">
        <v>373</v>
      </c>
      <c r="B97" s="88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.75" thickBot="1" x14ac:dyDescent="0.3">
      <c r="A98" s="87"/>
      <c r="B98" s="88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.75" thickBot="1" x14ac:dyDescent="0.3">
      <c r="A99" s="87"/>
      <c r="B99" s="88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.75" thickBot="1" x14ac:dyDescent="0.3">
      <c r="A100" s="87" t="s">
        <v>374</v>
      </c>
      <c r="B100" s="88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.75" thickBot="1" x14ac:dyDescent="0.3">
      <c r="A101" s="87"/>
      <c r="B101" s="88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.75" thickBot="1" x14ac:dyDescent="0.3">
      <c r="A102" s="87" t="s">
        <v>59</v>
      </c>
      <c r="B102" s="88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.75" thickBot="1" x14ac:dyDescent="0.3">
      <c r="A103" s="87"/>
      <c r="B103" s="88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.75" thickBot="1" x14ac:dyDescent="0.3">
      <c r="A104" s="87" t="s">
        <v>58</v>
      </c>
      <c r="B104" s="88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.75" thickBot="1" x14ac:dyDescent="0.3">
      <c r="A105" s="87" t="s">
        <v>463</v>
      </c>
      <c r="B105" s="88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.75" thickBot="1" x14ac:dyDescent="0.3">
      <c r="A106" s="87"/>
      <c r="B106" s="88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.75" thickBot="1" x14ac:dyDescent="0.3">
      <c r="A107" s="87" t="s">
        <v>462</v>
      </c>
      <c r="B107" s="88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.75" thickBot="1" x14ac:dyDescent="0.3">
      <c r="A108" s="87"/>
      <c r="B108" s="88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.75" thickBot="1" x14ac:dyDescent="0.3">
      <c r="A109" s="87" t="s">
        <v>36</v>
      </c>
      <c r="B109" s="88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.75" thickBot="1" x14ac:dyDescent="0.3">
      <c r="A110" s="87"/>
      <c r="B110" s="88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.75" thickBot="1" x14ac:dyDescent="0.3">
      <c r="A111" s="87" t="s">
        <v>466</v>
      </c>
      <c r="B111" s="88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.75" thickBot="1" x14ac:dyDescent="0.3">
      <c r="A112" s="87"/>
      <c r="B112" s="88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.75" thickBot="1" x14ac:dyDescent="0.3">
      <c r="A113" s="87" t="s">
        <v>31</v>
      </c>
      <c r="B113" s="88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.75" thickBot="1" x14ac:dyDescent="0.3">
      <c r="A114" s="87"/>
      <c r="B114" s="88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.75" thickBot="1" x14ac:dyDescent="0.3">
      <c r="A115" s="87" t="s">
        <v>116</v>
      </c>
      <c r="B115" s="88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.75" thickBot="1" x14ac:dyDescent="0.3">
      <c r="A116" s="87"/>
      <c r="B116" s="88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.75" thickBot="1" x14ac:dyDescent="0.3">
      <c r="A117" s="87"/>
      <c r="B117" s="88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.75" thickBot="1" x14ac:dyDescent="0.3">
      <c r="A118" s="87"/>
      <c r="B118" s="88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.75" thickBot="1" x14ac:dyDescent="0.3">
      <c r="A119" s="87"/>
      <c r="B119" s="88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.75" thickBot="1" x14ac:dyDescent="0.3">
      <c r="A120" s="87"/>
      <c r="B120" s="88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.75" thickBot="1" x14ac:dyDescent="0.3">
      <c r="A121" s="87"/>
      <c r="B121" s="88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.75" thickBot="1" x14ac:dyDescent="0.3">
      <c r="A122" s="87" t="s">
        <v>468</v>
      </c>
      <c r="B122" s="88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.75" thickBot="1" x14ac:dyDescent="0.3">
      <c r="A123" s="87"/>
      <c r="B123" s="88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.75" thickBot="1" x14ac:dyDescent="0.3">
      <c r="A124" s="87" t="s">
        <v>469</v>
      </c>
      <c r="B124" s="88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.75" thickBot="1" x14ac:dyDescent="0.3">
      <c r="A125" s="87"/>
      <c r="B125" s="88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.75" thickBot="1" x14ac:dyDescent="0.3">
      <c r="A126" s="87" t="s">
        <v>470</v>
      </c>
      <c r="B126" s="88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.75" thickBot="1" x14ac:dyDescent="0.3">
      <c r="A127" s="89" t="s">
        <v>472</v>
      </c>
      <c r="B127" s="90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25">
      <c r="F128" t="s">
        <v>336</v>
      </c>
      <c r="G128">
        <f>SUM(Table14[Q])</f>
        <v>36547.38734400001</v>
      </c>
    </row>
    <row r="131" spans="1:12" x14ac:dyDescent="0.25">
      <c r="A131" s="83" t="s">
        <v>476</v>
      </c>
    </row>
    <row r="132" spans="1:12" ht="15.75" thickBot="1" x14ac:dyDescent="0.3">
      <c r="A132" s="85" t="s">
        <v>0</v>
      </c>
      <c r="B132" s="86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.75" thickBot="1" x14ac:dyDescent="0.3">
      <c r="A133" s="87" t="s">
        <v>477</v>
      </c>
      <c r="B133" s="88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.75" thickBot="1" x14ac:dyDescent="0.3">
      <c r="A134" s="87"/>
      <c r="B134" s="88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.75" thickBot="1" x14ac:dyDescent="0.3">
      <c r="A135" s="87" t="s">
        <v>478</v>
      </c>
      <c r="B135" s="88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7" t="s">
        <v>477</v>
      </c>
      <c r="B136" s="88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.75" thickBot="1" x14ac:dyDescent="0.3">
      <c r="A137" s="87"/>
      <c r="B137" s="88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.75" thickBot="1" x14ac:dyDescent="0.3">
      <c r="A138" s="87" t="s">
        <v>478</v>
      </c>
      <c r="B138" s="88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.75" thickBot="1" x14ac:dyDescent="0.3">
      <c r="A139" s="87" t="s">
        <v>477</v>
      </c>
      <c r="B139" s="88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.75" thickBot="1" x14ac:dyDescent="0.3">
      <c r="A140" s="87"/>
      <c r="B140" s="88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.75" thickBot="1" x14ac:dyDescent="0.3">
      <c r="A141" s="87" t="s">
        <v>478</v>
      </c>
      <c r="B141" s="88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.75" thickBot="1" x14ac:dyDescent="0.3">
      <c r="A142" s="87" t="s">
        <v>477</v>
      </c>
      <c r="B142" s="88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.75" thickBot="1" x14ac:dyDescent="0.3">
      <c r="A143" s="87"/>
      <c r="B143" s="88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.75" thickBot="1" x14ac:dyDescent="0.3">
      <c r="A144" s="87" t="s">
        <v>478</v>
      </c>
      <c r="B144" s="88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.75" thickBot="1" x14ac:dyDescent="0.3">
      <c r="A145" s="87" t="s">
        <v>67</v>
      </c>
      <c r="B145" s="88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.75" thickBot="1" x14ac:dyDescent="0.3">
      <c r="A146" s="87"/>
      <c r="B146" s="88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.75" thickBot="1" x14ac:dyDescent="0.3">
      <c r="A147" s="87" t="s">
        <v>89</v>
      </c>
      <c r="B147" s="88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7" t="s">
        <v>71</v>
      </c>
      <c r="B148" s="88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.75" thickBot="1" x14ac:dyDescent="0.3">
      <c r="A149" s="87"/>
      <c r="B149" s="88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.75" thickBot="1" x14ac:dyDescent="0.3">
      <c r="A150" s="87"/>
      <c r="B150" s="88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.75" thickBot="1" x14ac:dyDescent="0.3">
      <c r="A151" s="87" t="s">
        <v>479</v>
      </c>
      <c r="B151" s="88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.75" thickBot="1" x14ac:dyDescent="0.3">
      <c r="A152" s="87" t="s">
        <v>71</v>
      </c>
      <c r="B152" s="88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.75" thickBot="1" x14ac:dyDescent="0.3">
      <c r="A153" s="87"/>
      <c r="B153" s="88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.75" thickBot="1" x14ac:dyDescent="0.3">
      <c r="A154" s="87" t="s">
        <v>479</v>
      </c>
      <c r="B154" s="88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7" t="s">
        <v>174</v>
      </c>
      <c r="B155" s="88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.75" thickBot="1" x14ac:dyDescent="0.3">
      <c r="A156" s="87"/>
      <c r="B156" s="88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.75" thickBot="1" x14ac:dyDescent="0.3">
      <c r="A157" s="87" t="s">
        <v>213</v>
      </c>
      <c r="B157" s="88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.75" thickBot="1" x14ac:dyDescent="0.3">
      <c r="A158" s="87" t="s">
        <v>175</v>
      </c>
      <c r="B158" s="88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.75" thickBot="1" x14ac:dyDescent="0.3">
      <c r="A159" s="87" t="s">
        <v>177</v>
      </c>
      <c r="B159" s="88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.75" thickBot="1" x14ac:dyDescent="0.3">
      <c r="A160" s="87" t="s">
        <v>178</v>
      </c>
      <c r="B160" s="88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.75" thickBot="1" x14ac:dyDescent="0.3">
      <c r="A161" s="87" t="s">
        <v>205</v>
      </c>
      <c r="B161" s="88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.75" thickBot="1" x14ac:dyDescent="0.3">
      <c r="A162" s="87" t="s">
        <v>71</v>
      </c>
      <c r="B162" s="88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.75" thickBot="1" x14ac:dyDescent="0.3">
      <c r="A163" s="87"/>
      <c r="B163" s="88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.75" thickBot="1" x14ac:dyDescent="0.3">
      <c r="A164" s="87" t="s">
        <v>479</v>
      </c>
      <c r="B164" s="88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.75" thickBot="1" x14ac:dyDescent="0.3">
      <c r="A165" s="87" t="s">
        <v>71</v>
      </c>
      <c r="B165" s="88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.75" thickBot="1" x14ac:dyDescent="0.3">
      <c r="A166" s="87"/>
      <c r="B166" s="88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.75" thickBot="1" x14ac:dyDescent="0.3">
      <c r="A167" s="87" t="s">
        <v>479</v>
      </c>
      <c r="B167" s="88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.75" thickBot="1" x14ac:dyDescent="0.3">
      <c r="A168" s="87" t="s">
        <v>67</v>
      </c>
      <c r="B168" s="88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.75" thickBot="1" x14ac:dyDescent="0.3">
      <c r="A169" s="87"/>
      <c r="B169" s="88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.75" thickBot="1" x14ac:dyDescent="0.3">
      <c r="A170" s="87" t="s">
        <v>89</v>
      </c>
      <c r="B170" s="88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.75" thickBot="1" x14ac:dyDescent="0.3">
      <c r="A171" s="87" t="s">
        <v>182</v>
      </c>
      <c r="B171" s="88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.75" thickBot="1" x14ac:dyDescent="0.3">
      <c r="A172" s="87"/>
      <c r="B172" s="88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.75" thickBot="1" x14ac:dyDescent="0.3">
      <c r="A173" s="87" t="s">
        <v>143</v>
      </c>
      <c r="B173" s="88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.75" thickBot="1" x14ac:dyDescent="0.3">
      <c r="A174" s="87"/>
      <c r="B174" s="88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.75" thickBot="1" x14ac:dyDescent="0.3">
      <c r="A175" s="87" t="s">
        <v>142</v>
      </c>
      <c r="B175" s="88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.75" thickBot="1" x14ac:dyDescent="0.3">
      <c r="A176" s="87" t="s">
        <v>141</v>
      </c>
      <c r="B176" s="88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.75" thickBot="1" x14ac:dyDescent="0.3">
      <c r="A177" s="87"/>
      <c r="B177" s="88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.75" thickBot="1" x14ac:dyDescent="0.3">
      <c r="A178" s="87"/>
      <c r="B178" s="88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.75" thickBot="1" x14ac:dyDescent="0.3">
      <c r="A179" s="87"/>
      <c r="B179" s="88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.75" thickBot="1" x14ac:dyDescent="0.3">
      <c r="A180" s="87" t="s">
        <v>481</v>
      </c>
      <c r="B180" s="88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.75" thickBot="1" x14ac:dyDescent="0.3">
      <c r="A181" s="87"/>
      <c r="B181" s="88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.75" thickBot="1" x14ac:dyDescent="0.3">
      <c r="A182" s="87" t="s">
        <v>482</v>
      </c>
      <c r="B182" s="88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.75" thickBot="1" x14ac:dyDescent="0.3">
      <c r="A183" s="87" t="s">
        <v>481</v>
      </c>
      <c r="B183" s="88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.75" thickBot="1" x14ac:dyDescent="0.3">
      <c r="A184" s="87"/>
      <c r="B184" s="88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.75" thickBot="1" x14ac:dyDescent="0.3">
      <c r="A185" s="87" t="s">
        <v>482</v>
      </c>
      <c r="B185" s="88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.75" thickBot="1" x14ac:dyDescent="0.3">
      <c r="A186" s="87" t="s">
        <v>185</v>
      </c>
      <c r="B186" s="88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.75" thickBot="1" x14ac:dyDescent="0.3">
      <c r="A187" s="87" t="s">
        <v>481</v>
      </c>
      <c r="B187" s="88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.75" thickBot="1" x14ac:dyDescent="0.3">
      <c r="A188" s="87"/>
      <c r="B188" s="88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.75" thickBot="1" x14ac:dyDescent="0.3">
      <c r="A189" s="87" t="s">
        <v>482</v>
      </c>
      <c r="B189" s="88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.75" thickBot="1" x14ac:dyDescent="0.3">
      <c r="A190" s="87" t="s">
        <v>481</v>
      </c>
      <c r="B190" s="88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.75" thickBot="1" x14ac:dyDescent="0.3">
      <c r="A191" s="87"/>
      <c r="B191" s="88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.75" thickBot="1" x14ac:dyDescent="0.3">
      <c r="A192" s="87" t="s">
        <v>482</v>
      </c>
      <c r="B192" s="88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.75" thickBot="1" x14ac:dyDescent="0.3">
      <c r="A193" s="87" t="s">
        <v>71</v>
      </c>
      <c r="B193" s="88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.75" thickBot="1" x14ac:dyDescent="0.3">
      <c r="A194" s="87"/>
      <c r="B194" s="88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.75" thickBot="1" x14ac:dyDescent="0.3">
      <c r="A195" s="87" t="s">
        <v>479</v>
      </c>
      <c r="B195" s="88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.75" thickBot="1" x14ac:dyDescent="0.3">
      <c r="A196" s="87" t="s">
        <v>71</v>
      </c>
      <c r="B196" s="88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.75" thickBot="1" x14ac:dyDescent="0.3">
      <c r="A197" s="87"/>
      <c r="B197" s="88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.75" thickBot="1" x14ac:dyDescent="0.3">
      <c r="A198" s="87" t="s">
        <v>479</v>
      </c>
      <c r="B198" s="88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.75" thickBot="1" x14ac:dyDescent="0.3">
      <c r="A199" s="87" t="s">
        <v>71</v>
      </c>
      <c r="B199" s="88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.75" thickBot="1" x14ac:dyDescent="0.3">
      <c r="A200" s="87"/>
      <c r="B200" s="88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.75" thickBot="1" x14ac:dyDescent="0.3">
      <c r="A201" s="87" t="s">
        <v>479</v>
      </c>
      <c r="B201" s="88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.75" thickBot="1" x14ac:dyDescent="0.3">
      <c r="A202" s="87" t="s">
        <v>71</v>
      </c>
      <c r="B202" s="88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.75" thickBot="1" x14ac:dyDescent="0.3">
      <c r="A203" s="87"/>
      <c r="B203" s="88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.75" thickBot="1" x14ac:dyDescent="0.3">
      <c r="A204" s="87" t="s">
        <v>479</v>
      </c>
      <c r="B204" s="88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.75" thickBot="1" x14ac:dyDescent="0.3">
      <c r="A205" s="87" t="s">
        <v>140</v>
      </c>
      <c r="B205" s="88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.75" thickBot="1" x14ac:dyDescent="0.3">
      <c r="A206" s="87"/>
      <c r="B206" s="88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.75" thickBot="1" x14ac:dyDescent="0.3">
      <c r="A207" s="87"/>
      <c r="B207" s="88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.75" thickBot="1" x14ac:dyDescent="0.3">
      <c r="A208" s="87" t="s">
        <v>483</v>
      </c>
      <c r="B208" s="88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.75" thickBot="1" x14ac:dyDescent="0.3">
      <c r="A209" s="87"/>
      <c r="B209" s="88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.75" thickBot="1" x14ac:dyDescent="0.3">
      <c r="A210" s="87" t="s">
        <v>193</v>
      </c>
      <c r="B210" s="88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.75" thickBot="1" x14ac:dyDescent="0.3">
      <c r="A211" s="87" t="s">
        <v>194</v>
      </c>
      <c r="B211" s="88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.75" thickBot="1" x14ac:dyDescent="0.3">
      <c r="A212" s="87" t="s">
        <v>484</v>
      </c>
      <c r="B212" s="88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.75" thickBot="1" x14ac:dyDescent="0.3">
      <c r="A213" s="87" t="s">
        <v>485</v>
      </c>
      <c r="B213" s="88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.75" thickBot="1" x14ac:dyDescent="0.3">
      <c r="A214" s="87"/>
      <c r="B214" s="88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.75" thickBot="1" x14ac:dyDescent="0.3">
      <c r="A215" s="87" t="s">
        <v>438</v>
      </c>
      <c r="B215" s="88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.75" thickBot="1" x14ac:dyDescent="0.3">
      <c r="A216" s="87"/>
      <c r="B216" s="88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.75" thickBot="1" x14ac:dyDescent="0.3">
      <c r="A217" s="87" t="s">
        <v>487</v>
      </c>
      <c r="B217" s="88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.75" thickBot="1" x14ac:dyDescent="0.3">
      <c r="A218" s="87" t="s">
        <v>128</v>
      </c>
      <c r="B218" s="88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.75" thickBot="1" x14ac:dyDescent="0.3">
      <c r="A219" s="87"/>
      <c r="B219" s="88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.75" thickBot="1" x14ac:dyDescent="0.3">
      <c r="A220" s="87"/>
      <c r="B220" s="88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.75" thickBot="1" x14ac:dyDescent="0.3">
      <c r="A221" s="87" t="s">
        <v>129</v>
      </c>
      <c r="B221" s="88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.75" thickBot="1" x14ac:dyDescent="0.3">
      <c r="A222" s="87" t="s">
        <v>130</v>
      </c>
      <c r="B222" s="88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.75" thickBot="1" x14ac:dyDescent="0.3">
      <c r="A223" s="87"/>
      <c r="B223" s="88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.75" thickBot="1" x14ac:dyDescent="0.3">
      <c r="A224" s="87" t="s">
        <v>417</v>
      </c>
      <c r="B224" s="88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.75" thickBot="1" x14ac:dyDescent="0.3">
      <c r="A225" s="87"/>
      <c r="B225" s="88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.75" thickBot="1" x14ac:dyDescent="0.3">
      <c r="A226" s="87" t="s">
        <v>483</v>
      </c>
      <c r="B226" s="88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.75" thickBot="1" x14ac:dyDescent="0.3">
      <c r="A227" s="87"/>
      <c r="B227" s="88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.75" thickBot="1" x14ac:dyDescent="0.3">
      <c r="A228" s="87" t="s">
        <v>489</v>
      </c>
      <c r="B228" s="88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.75" thickBot="1" x14ac:dyDescent="0.3">
      <c r="A229" s="87" t="s">
        <v>490</v>
      </c>
      <c r="B229" s="88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.75" thickBot="1" x14ac:dyDescent="0.3">
      <c r="A230" s="87" t="s">
        <v>491</v>
      </c>
      <c r="B230" s="88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.75" thickBot="1" x14ac:dyDescent="0.3">
      <c r="A231" s="87" t="s">
        <v>230</v>
      </c>
      <c r="B231" s="88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.75" thickBot="1" x14ac:dyDescent="0.3">
      <c r="A232" s="87" t="s">
        <v>163</v>
      </c>
      <c r="B232" s="88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.75" thickBot="1" x14ac:dyDescent="0.3">
      <c r="A233" s="87" t="s">
        <v>164</v>
      </c>
      <c r="B233" s="88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.75" thickBot="1" x14ac:dyDescent="0.3">
      <c r="A234" s="87" t="s">
        <v>165</v>
      </c>
      <c r="B234" s="88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25">
      <c r="A235" s="89" t="s">
        <v>132</v>
      </c>
      <c r="B235" s="90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25">
      <c r="F236" s="1" t="s">
        <v>336</v>
      </c>
      <c r="G236">
        <f>SUM(G133:G235)</f>
        <v>19649.595888000007</v>
      </c>
    </row>
    <row r="238" spans="1:12" ht="15.75" thickBot="1" x14ac:dyDescent="0.3">
      <c r="A238" s="85" t="s">
        <v>0</v>
      </c>
      <c r="B238" s="86" t="s">
        <v>435</v>
      </c>
      <c r="C238" s="36" t="s">
        <v>2</v>
      </c>
      <c r="D238" s="36" t="s">
        <v>436</v>
      </c>
      <c r="E238" s="36" t="s">
        <v>7</v>
      </c>
      <c r="F238" s="36" t="s">
        <v>480</v>
      </c>
      <c r="G238" s="24" t="s">
        <v>437</v>
      </c>
      <c r="J238" t="s">
        <v>474</v>
      </c>
      <c r="K238" t="s">
        <v>475</v>
      </c>
      <c r="L238" t="s">
        <v>98</v>
      </c>
    </row>
    <row r="239" spans="1:12" ht="15.75" thickBot="1" x14ac:dyDescent="0.3">
      <c r="A239" s="87" t="s">
        <v>61</v>
      </c>
      <c r="B239" s="88" t="s">
        <v>65</v>
      </c>
      <c r="C239" s="6">
        <v>2.7143999999999999</v>
      </c>
      <c r="D239" s="6">
        <f>L239-K239-J239</f>
        <v>16.400000000000002</v>
      </c>
      <c r="E239" s="6">
        <v>22.5</v>
      </c>
      <c r="F239" s="6">
        <v>28</v>
      </c>
      <c r="G239" s="15">
        <f>ABS(C239*D239*(F239-E239))</f>
        <v>244.83888000000005</v>
      </c>
      <c r="J239">
        <v>0</v>
      </c>
      <c r="K239">
        <v>2.4</v>
      </c>
      <c r="L239">
        <f>4.7*4</f>
        <v>18.8</v>
      </c>
    </row>
    <row r="240" spans="1:12" ht="15.75" thickBot="1" x14ac:dyDescent="0.3">
      <c r="A240" s="87"/>
      <c r="B240" s="88" t="s">
        <v>492</v>
      </c>
      <c r="C240" s="6">
        <v>2.7143999999999999</v>
      </c>
      <c r="D240" s="6">
        <f t="shared" ref="D240:D302" si="9">L240-K240-J240</f>
        <v>13.4</v>
      </c>
      <c r="E240" s="6">
        <v>22.5</v>
      </c>
      <c r="F240" s="6">
        <v>24</v>
      </c>
      <c r="G240" s="15">
        <f t="shared" ref="G240:G303" si="10">ABS(C240*D240*(F240-E240))</f>
        <v>54.559439999999995</v>
      </c>
      <c r="J240">
        <v>0</v>
      </c>
      <c r="K240">
        <v>1.4</v>
      </c>
      <c r="L240">
        <f>3.7*4</f>
        <v>14.8</v>
      </c>
    </row>
    <row r="241" spans="1:12" ht="15.75" thickBot="1" x14ac:dyDescent="0.3">
      <c r="A241" s="87" t="s">
        <v>492</v>
      </c>
      <c r="B241" s="88" t="s">
        <v>65</v>
      </c>
      <c r="C241" s="6">
        <v>2.7143999999999999</v>
      </c>
      <c r="D241" s="6">
        <f t="shared" si="9"/>
        <v>5.4</v>
      </c>
      <c r="E241" s="6">
        <v>24</v>
      </c>
      <c r="F241" s="6">
        <v>28</v>
      </c>
      <c r="G241" s="15">
        <f t="shared" si="10"/>
        <v>58.631039999999999</v>
      </c>
      <c r="J241">
        <v>0</v>
      </c>
      <c r="K241">
        <v>0</v>
      </c>
      <c r="L241">
        <f>1.35*4</f>
        <v>5.4</v>
      </c>
    </row>
    <row r="242" spans="1:12" ht="15.75" thickBot="1" x14ac:dyDescent="0.3">
      <c r="A242" s="87" t="s">
        <v>61</v>
      </c>
      <c r="B242" s="88" t="s">
        <v>65</v>
      </c>
      <c r="C242" s="6">
        <v>2.7143999999999999</v>
      </c>
      <c r="D242" s="6">
        <f t="shared" si="9"/>
        <v>42.4</v>
      </c>
      <c r="E242" s="6">
        <v>22.5</v>
      </c>
      <c r="F242" s="6">
        <v>28</v>
      </c>
      <c r="G242" s="15">
        <f t="shared" si="10"/>
        <v>632.99807999999996</v>
      </c>
      <c r="J242">
        <v>0</v>
      </c>
      <c r="K242">
        <v>2.4</v>
      </c>
      <c r="L242">
        <f>11.2*4</f>
        <v>44.8</v>
      </c>
    </row>
    <row r="243" spans="1:12" ht="15.75" thickBot="1" x14ac:dyDescent="0.3">
      <c r="A243" s="87"/>
      <c r="B243" s="88" t="s">
        <v>492</v>
      </c>
      <c r="C243" s="6">
        <v>2.7143999999999999</v>
      </c>
      <c r="D243" s="6">
        <f t="shared" si="9"/>
        <v>13.4</v>
      </c>
      <c r="E243" s="6">
        <v>22.5</v>
      </c>
      <c r="F243" s="6">
        <v>24</v>
      </c>
      <c r="G243" s="15">
        <f t="shared" si="10"/>
        <v>54.559439999999995</v>
      </c>
      <c r="J243">
        <v>0</v>
      </c>
      <c r="K243">
        <v>1.4</v>
      </c>
      <c r="L243">
        <f>3.7*4</f>
        <v>14.8</v>
      </c>
    </row>
    <row r="244" spans="1:12" ht="15.75" thickBot="1" x14ac:dyDescent="0.3">
      <c r="A244" s="87" t="s">
        <v>492</v>
      </c>
      <c r="B244" s="88" t="s">
        <v>65</v>
      </c>
      <c r="C244" s="6">
        <v>2.7143999999999999</v>
      </c>
      <c r="D244" s="6">
        <f t="shared" si="9"/>
        <v>5.4</v>
      </c>
      <c r="E244" s="6">
        <v>24</v>
      </c>
      <c r="F244" s="6">
        <v>28</v>
      </c>
      <c r="G244" s="15">
        <f t="shared" si="10"/>
        <v>58.631039999999999</v>
      </c>
      <c r="J244">
        <v>0</v>
      </c>
      <c r="K244">
        <v>0</v>
      </c>
      <c r="L244">
        <f>1.35*4</f>
        <v>5.4</v>
      </c>
    </row>
    <row r="245" spans="1:12" ht="15.75" thickBot="1" x14ac:dyDescent="0.3">
      <c r="A245" s="87" t="s">
        <v>61</v>
      </c>
      <c r="B245" s="88" t="s">
        <v>65</v>
      </c>
      <c r="C245" s="6">
        <v>2.7143999999999999</v>
      </c>
      <c r="D245" s="6">
        <f t="shared" si="9"/>
        <v>42.4</v>
      </c>
      <c r="E245" s="6">
        <v>22.5</v>
      </c>
      <c r="F245" s="6">
        <v>28</v>
      </c>
      <c r="G245" s="15">
        <f t="shared" si="10"/>
        <v>632.99807999999996</v>
      </c>
      <c r="J245">
        <v>0</v>
      </c>
      <c r="K245">
        <v>2.4</v>
      </c>
      <c r="L245">
        <f>11.2*4</f>
        <v>44.8</v>
      </c>
    </row>
    <row r="246" spans="1:12" ht="15.75" thickBot="1" x14ac:dyDescent="0.3">
      <c r="A246" s="87"/>
      <c r="B246" s="88" t="s">
        <v>492</v>
      </c>
      <c r="C246" s="6">
        <v>2.7143999999999999</v>
      </c>
      <c r="D246" s="6">
        <f t="shared" si="9"/>
        <v>13.4</v>
      </c>
      <c r="E246" s="6">
        <v>22.5</v>
      </c>
      <c r="F246" s="6">
        <v>24</v>
      </c>
      <c r="G246" s="15">
        <f t="shared" si="10"/>
        <v>54.559439999999995</v>
      </c>
      <c r="J246">
        <v>0</v>
      </c>
      <c r="K246">
        <v>1.4</v>
      </c>
      <c r="L246">
        <f>3.7*4</f>
        <v>14.8</v>
      </c>
    </row>
    <row r="247" spans="1:12" ht="15.75" thickBot="1" x14ac:dyDescent="0.3">
      <c r="A247" s="87" t="s">
        <v>492</v>
      </c>
      <c r="B247" s="88" t="s">
        <v>65</v>
      </c>
      <c r="C247" s="6">
        <v>2.7143999999999999</v>
      </c>
      <c r="D247" s="6">
        <f t="shared" si="9"/>
        <v>5.4</v>
      </c>
      <c r="E247" s="6">
        <v>24</v>
      </c>
      <c r="F247" s="6">
        <v>28</v>
      </c>
      <c r="G247" s="15">
        <f t="shared" si="10"/>
        <v>58.631039999999999</v>
      </c>
      <c r="J247">
        <v>0</v>
      </c>
      <c r="K247">
        <v>0</v>
      </c>
      <c r="L247">
        <f>1.35*4</f>
        <v>5.4</v>
      </c>
    </row>
    <row r="248" spans="1:12" ht="15.75" thickBot="1" x14ac:dyDescent="0.3">
      <c r="A248" s="87" t="s">
        <v>61</v>
      </c>
      <c r="B248" s="88" t="s">
        <v>65</v>
      </c>
      <c r="C248" s="6">
        <v>2.7143999999999999</v>
      </c>
      <c r="D248" s="6">
        <f t="shared" si="9"/>
        <v>16.400000000000002</v>
      </c>
      <c r="E248" s="6">
        <v>22.5</v>
      </c>
      <c r="F248" s="6">
        <v>28</v>
      </c>
      <c r="G248" s="15">
        <f t="shared" si="10"/>
        <v>244.83888000000005</v>
      </c>
      <c r="J248">
        <v>0</v>
      </c>
      <c r="K248">
        <v>2.4</v>
      </c>
      <c r="L248">
        <f>4.7*4</f>
        <v>18.8</v>
      </c>
    </row>
    <row r="249" spans="1:12" ht="15.75" thickBot="1" x14ac:dyDescent="0.3">
      <c r="A249" s="87"/>
      <c r="B249" s="88" t="s">
        <v>492</v>
      </c>
      <c r="C249" s="6">
        <v>2.7143999999999999</v>
      </c>
      <c r="D249" s="6">
        <f t="shared" si="9"/>
        <v>13.4</v>
      </c>
      <c r="E249" s="6">
        <v>22.5</v>
      </c>
      <c r="F249" s="6">
        <v>24</v>
      </c>
      <c r="G249" s="15">
        <f t="shared" si="10"/>
        <v>54.559439999999995</v>
      </c>
      <c r="J249">
        <v>0</v>
      </c>
      <c r="K249">
        <v>1.4</v>
      </c>
      <c r="L249">
        <f>3.7*4</f>
        <v>14.8</v>
      </c>
    </row>
    <row r="250" spans="1:12" ht="15.75" thickBot="1" x14ac:dyDescent="0.3">
      <c r="A250" s="87" t="s">
        <v>492</v>
      </c>
      <c r="B250" s="88" t="s">
        <v>65</v>
      </c>
      <c r="C250" s="6">
        <v>2.7143999999999999</v>
      </c>
      <c r="D250" s="6">
        <f t="shared" si="9"/>
        <v>5.4</v>
      </c>
      <c r="E250" s="6">
        <v>24</v>
      </c>
      <c r="F250" s="6">
        <v>28</v>
      </c>
      <c r="G250" s="15">
        <f t="shared" si="10"/>
        <v>58.631039999999999</v>
      </c>
      <c r="J250">
        <v>0</v>
      </c>
      <c r="K250">
        <v>0</v>
      </c>
      <c r="L250">
        <f>1.35*4</f>
        <v>5.4</v>
      </c>
    </row>
    <row r="251" spans="1:12" ht="15.75" thickBot="1" x14ac:dyDescent="0.3">
      <c r="A251" s="87" t="s">
        <v>67</v>
      </c>
      <c r="B251" s="88" t="s">
        <v>65</v>
      </c>
      <c r="C251" s="6">
        <v>2.7143999999999999</v>
      </c>
      <c r="D251" s="6">
        <f t="shared" si="9"/>
        <v>0</v>
      </c>
      <c r="E251" s="6">
        <v>22.5</v>
      </c>
      <c r="F251" s="6">
        <v>28</v>
      </c>
      <c r="G251" s="15">
        <f t="shared" si="10"/>
        <v>0</v>
      </c>
    </row>
    <row r="252" spans="1:12" ht="15.75" thickBot="1" x14ac:dyDescent="0.3">
      <c r="A252" s="87"/>
      <c r="B252" s="88" t="s">
        <v>89</v>
      </c>
      <c r="C252" s="6">
        <v>2.7143999999999999</v>
      </c>
      <c r="D252" s="6">
        <f t="shared" si="9"/>
        <v>0</v>
      </c>
      <c r="E252" s="6">
        <v>22.5</v>
      </c>
      <c r="F252" s="6">
        <v>24</v>
      </c>
      <c r="G252" s="15">
        <f t="shared" si="10"/>
        <v>0</v>
      </c>
    </row>
    <row r="253" spans="1:12" ht="15.75" thickBot="1" x14ac:dyDescent="0.3">
      <c r="A253" s="87" t="s">
        <v>89</v>
      </c>
      <c r="B253" s="88" t="s">
        <v>65</v>
      </c>
      <c r="C253" s="6">
        <v>2.7143999999999999</v>
      </c>
      <c r="D253" s="6">
        <f t="shared" si="9"/>
        <v>5.4</v>
      </c>
      <c r="E253" s="6">
        <v>24</v>
      </c>
      <c r="F253" s="6">
        <v>28</v>
      </c>
      <c r="G253" s="15">
        <f t="shared" si="10"/>
        <v>58.631039999999999</v>
      </c>
      <c r="J253">
        <v>0</v>
      </c>
      <c r="K253">
        <v>0</v>
      </c>
      <c r="L253">
        <f>1.35*4</f>
        <v>5.4</v>
      </c>
    </row>
    <row r="254" spans="1:12" ht="15.75" thickBot="1" x14ac:dyDescent="0.3">
      <c r="A254" s="87" t="s">
        <v>71</v>
      </c>
      <c r="B254" s="88" t="s">
        <v>65</v>
      </c>
      <c r="C254" s="6">
        <v>2.7143999999999999</v>
      </c>
      <c r="D254" s="6">
        <f t="shared" si="9"/>
        <v>4.4000000000000004</v>
      </c>
      <c r="E254" s="6">
        <v>22.5</v>
      </c>
      <c r="F254" s="6">
        <v>28</v>
      </c>
      <c r="G254" s="15">
        <f t="shared" si="10"/>
        <v>65.688479999999998</v>
      </c>
      <c r="J254">
        <v>0</v>
      </c>
      <c r="K254">
        <v>2.4</v>
      </c>
      <c r="L254">
        <f>1.7*4</f>
        <v>6.8</v>
      </c>
    </row>
    <row r="255" spans="1:12" ht="15.75" thickBot="1" x14ac:dyDescent="0.3">
      <c r="A255" s="87"/>
      <c r="B255" s="88" t="s">
        <v>479</v>
      </c>
      <c r="C255" s="6">
        <v>2.7143999999999999</v>
      </c>
      <c r="D255" s="6">
        <f t="shared" si="9"/>
        <v>13.4</v>
      </c>
      <c r="E255" s="6">
        <v>22.5</v>
      </c>
      <c r="F255" s="6">
        <v>24</v>
      </c>
      <c r="G255" s="15">
        <f t="shared" si="10"/>
        <v>54.559439999999995</v>
      </c>
      <c r="J255">
        <v>0</v>
      </c>
      <c r="K255">
        <v>1.4</v>
      </c>
      <c r="L255">
        <f>3.7*4</f>
        <v>14.8</v>
      </c>
    </row>
    <row r="256" spans="1:12" ht="15.75" thickBot="1" x14ac:dyDescent="0.3">
      <c r="A256" s="87" t="s">
        <v>479</v>
      </c>
      <c r="B256" s="88" t="s">
        <v>65</v>
      </c>
      <c r="C256" s="6">
        <v>2.7143999999999999</v>
      </c>
      <c r="D256" s="6">
        <f t="shared" si="9"/>
        <v>5.4</v>
      </c>
      <c r="E256" s="6">
        <v>24</v>
      </c>
      <c r="F256" s="6">
        <v>28</v>
      </c>
      <c r="G256" s="15">
        <f t="shared" si="10"/>
        <v>58.631039999999999</v>
      </c>
      <c r="J256">
        <v>0</v>
      </c>
      <c r="K256">
        <v>0</v>
      </c>
      <c r="L256">
        <f>1.35*4</f>
        <v>5.4</v>
      </c>
    </row>
    <row r="257" spans="1:12" ht="15.75" thickBot="1" x14ac:dyDescent="0.3">
      <c r="A257" s="87" t="s">
        <v>71</v>
      </c>
      <c r="B257" s="88" t="s">
        <v>65</v>
      </c>
      <c r="C257" s="6">
        <v>2.7143999999999999</v>
      </c>
      <c r="D257" s="6">
        <f>L257-K257-J257</f>
        <v>30.8</v>
      </c>
      <c r="E257" s="6">
        <v>22.5</v>
      </c>
      <c r="F257" s="6">
        <v>28</v>
      </c>
      <c r="G257" s="15">
        <f t="shared" si="10"/>
        <v>459.81936000000002</v>
      </c>
      <c r="J257">
        <v>0</v>
      </c>
      <c r="K257">
        <v>0</v>
      </c>
      <c r="L257">
        <f>7.7*4</f>
        <v>30.8</v>
      </c>
    </row>
    <row r="258" spans="1:12" ht="15.75" thickBot="1" x14ac:dyDescent="0.3">
      <c r="A258" s="87"/>
      <c r="B258" s="88" t="s">
        <v>479</v>
      </c>
      <c r="C258" s="6">
        <v>2.7143999999999999</v>
      </c>
      <c r="D258" s="6">
        <f t="shared" si="9"/>
        <v>14.8</v>
      </c>
      <c r="E258" s="6">
        <v>22.5</v>
      </c>
      <c r="F258" s="6">
        <v>24</v>
      </c>
      <c r="G258" s="15">
        <f t="shared" si="10"/>
        <v>60.259679999999996</v>
      </c>
      <c r="J258">
        <v>0</v>
      </c>
      <c r="K258">
        <v>0</v>
      </c>
      <c r="L258">
        <f>3.7*4</f>
        <v>14.8</v>
      </c>
    </row>
    <row r="259" spans="1:12" ht="15.75" thickBot="1" x14ac:dyDescent="0.3">
      <c r="A259" s="87" t="s">
        <v>479</v>
      </c>
      <c r="B259" s="88" t="s">
        <v>65</v>
      </c>
      <c r="C259" s="6">
        <v>2.7143999999999999</v>
      </c>
      <c r="D259" s="6">
        <f t="shared" si="9"/>
        <v>5.4</v>
      </c>
      <c r="E259" s="6">
        <v>24</v>
      </c>
      <c r="F259" s="6">
        <v>28</v>
      </c>
      <c r="G259" s="15">
        <f t="shared" si="10"/>
        <v>58.631039999999999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7" t="s">
        <v>174</v>
      </c>
      <c r="B260" s="88" t="s">
        <v>65</v>
      </c>
      <c r="C260" s="6">
        <v>2.7143999999999999</v>
      </c>
      <c r="D260" s="6">
        <f t="shared" si="9"/>
        <v>62.400000000000006</v>
      </c>
      <c r="E260" s="6">
        <v>22.5</v>
      </c>
      <c r="F260" s="6">
        <v>28</v>
      </c>
      <c r="G260" s="15">
        <f t="shared" si="10"/>
        <v>931.58208000000013</v>
      </c>
      <c r="J260">
        <v>1.2</v>
      </c>
      <c r="K260">
        <v>1.8</v>
      </c>
      <c r="L260">
        <f>16.35*4</f>
        <v>65.400000000000006</v>
      </c>
    </row>
    <row r="261" spans="1:12" ht="15.75" thickBot="1" x14ac:dyDescent="0.3">
      <c r="A261" s="87"/>
      <c r="B261" s="88" t="s">
        <v>213</v>
      </c>
      <c r="C261" s="6">
        <v>2.7143999999999999</v>
      </c>
      <c r="D261" s="6">
        <f t="shared" si="9"/>
        <v>13.4</v>
      </c>
      <c r="E261" s="6">
        <v>22.5</v>
      </c>
      <c r="F261" s="6">
        <v>24</v>
      </c>
      <c r="G261" s="15">
        <f t="shared" si="10"/>
        <v>54.559439999999995</v>
      </c>
      <c r="J261">
        <v>0</v>
      </c>
      <c r="K261">
        <v>1.4</v>
      </c>
      <c r="L261">
        <f>3.7*4</f>
        <v>14.8</v>
      </c>
    </row>
    <row r="262" spans="1:12" ht="15.75" thickBot="1" x14ac:dyDescent="0.3">
      <c r="A262" s="87" t="s">
        <v>213</v>
      </c>
      <c r="B262" s="88" t="s">
        <v>65</v>
      </c>
      <c r="C262" s="6">
        <v>2.7143999999999999</v>
      </c>
      <c r="D262" s="6">
        <f t="shared" si="9"/>
        <v>14.8</v>
      </c>
      <c r="E262" s="6">
        <v>24</v>
      </c>
      <c r="F262" s="6">
        <v>28</v>
      </c>
      <c r="G262" s="15">
        <f t="shared" si="10"/>
        <v>160.69247999999999</v>
      </c>
      <c r="J262">
        <v>0</v>
      </c>
      <c r="K262">
        <v>0</v>
      </c>
      <c r="L262">
        <f>3.7*4</f>
        <v>14.8</v>
      </c>
    </row>
    <row r="263" spans="1:12" ht="15.75" thickBot="1" x14ac:dyDescent="0.3">
      <c r="A263" s="87" t="s">
        <v>175</v>
      </c>
      <c r="B263" s="88" t="s">
        <v>65</v>
      </c>
      <c r="C263" s="6">
        <v>2.7143999999999999</v>
      </c>
      <c r="D263" s="6">
        <f t="shared" si="9"/>
        <v>60.199999999999996</v>
      </c>
      <c r="E263" s="6">
        <v>22.5</v>
      </c>
      <c r="F263" s="6">
        <v>28</v>
      </c>
      <c r="G263" s="15">
        <f t="shared" si="10"/>
        <v>898.73783999999989</v>
      </c>
      <c r="J263">
        <v>1.2</v>
      </c>
      <c r="K263">
        <v>2.4</v>
      </c>
      <c r="L263">
        <f>15.95*4</f>
        <v>63.8</v>
      </c>
    </row>
    <row r="264" spans="1:12" ht="15.75" thickBot="1" x14ac:dyDescent="0.3">
      <c r="A264" s="87" t="s">
        <v>177</v>
      </c>
      <c r="B264" s="88" t="s">
        <v>65</v>
      </c>
      <c r="C264" s="6">
        <v>2.7143999999999999</v>
      </c>
      <c r="D264" s="6">
        <f t="shared" si="9"/>
        <v>29.76</v>
      </c>
      <c r="E264" s="6">
        <v>24</v>
      </c>
      <c r="F264" s="6">
        <v>28</v>
      </c>
      <c r="G264" s="15">
        <f t="shared" si="10"/>
        <v>323.12217600000002</v>
      </c>
      <c r="J264">
        <v>0</v>
      </c>
      <c r="K264">
        <v>1.2</v>
      </c>
      <c r="L264">
        <f>7.74*4</f>
        <v>30.96</v>
      </c>
    </row>
    <row r="265" spans="1:12" ht="15.75" thickBot="1" x14ac:dyDescent="0.3">
      <c r="A265" s="87" t="s">
        <v>493</v>
      </c>
      <c r="B265" s="88" t="s">
        <v>65</v>
      </c>
      <c r="C265" s="6">
        <v>2.7143999999999999</v>
      </c>
      <c r="D265" s="6">
        <f t="shared" si="9"/>
        <v>11.440000000000001</v>
      </c>
      <c r="E265" s="6">
        <v>24</v>
      </c>
      <c r="F265" s="6">
        <v>28</v>
      </c>
      <c r="G265" s="15">
        <f t="shared" si="10"/>
        <v>124.21094400000001</v>
      </c>
      <c r="J265">
        <v>0</v>
      </c>
      <c r="K265">
        <v>1.2</v>
      </c>
      <c r="L265">
        <f>3.16*4</f>
        <v>12.64</v>
      </c>
    </row>
    <row r="266" spans="1:12" ht="15.75" thickBot="1" x14ac:dyDescent="0.3">
      <c r="A266" s="87" t="s">
        <v>205</v>
      </c>
      <c r="B266" s="88" t="s">
        <v>65</v>
      </c>
      <c r="C266" s="6">
        <v>2.7143999999999999</v>
      </c>
      <c r="D266" s="6">
        <f t="shared" si="9"/>
        <v>18.720000000000002</v>
      </c>
      <c r="E266" s="6">
        <v>24</v>
      </c>
      <c r="F266" s="6">
        <v>28</v>
      </c>
      <c r="G266" s="15">
        <f>ABS(C266*D266*(F266-E266))</f>
        <v>203.25427200000001</v>
      </c>
      <c r="J266">
        <v>0</v>
      </c>
      <c r="K266">
        <v>1.2</v>
      </c>
      <c r="L266">
        <f>4.98*4</f>
        <v>19.920000000000002</v>
      </c>
    </row>
    <row r="267" spans="1:12" ht="15.75" thickBot="1" x14ac:dyDescent="0.3">
      <c r="A267" s="87" t="s">
        <v>71</v>
      </c>
      <c r="B267" s="88" t="s">
        <v>65</v>
      </c>
      <c r="C267" s="6">
        <v>2.7143999999999999</v>
      </c>
      <c r="D267" s="6">
        <f t="shared" si="9"/>
        <v>28.400000000000002</v>
      </c>
      <c r="E267" s="6">
        <v>22.5</v>
      </c>
      <c r="F267" s="6">
        <v>28</v>
      </c>
      <c r="G267" s="15">
        <f t="shared" si="10"/>
        <v>423.98928000000001</v>
      </c>
      <c r="J267">
        <v>0</v>
      </c>
      <c r="K267">
        <v>2.4</v>
      </c>
      <c r="L267">
        <f>7.7*4</f>
        <v>30.8</v>
      </c>
    </row>
    <row r="268" spans="1:12" ht="15.75" thickBot="1" x14ac:dyDescent="0.3">
      <c r="A268" s="87"/>
      <c r="B268" s="88" t="s">
        <v>479</v>
      </c>
      <c r="C268" s="6">
        <v>2.7143999999999999</v>
      </c>
      <c r="D268" s="6">
        <f t="shared" si="9"/>
        <v>13.4</v>
      </c>
      <c r="E268" s="6">
        <v>22.5</v>
      </c>
      <c r="F268" s="6">
        <v>24</v>
      </c>
      <c r="G268" s="15">
        <f t="shared" si="10"/>
        <v>54.559439999999995</v>
      </c>
      <c r="J268">
        <v>0</v>
      </c>
      <c r="K268">
        <v>1.4</v>
      </c>
      <c r="L268">
        <f>3.7*4</f>
        <v>14.8</v>
      </c>
    </row>
    <row r="269" spans="1:12" ht="15.75" thickBot="1" x14ac:dyDescent="0.3">
      <c r="A269" s="87" t="s">
        <v>479</v>
      </c>
      <c r="B269" s="88" t="s">
        <v>65</v>
      </c>
      <c r="C269" s="6">
        <v>2.7143999999999999</v>
      </c>
      <c r="D269" s="6">
        <f t="shared" si="9"/>
        <v>5.4</v>
      </c>
      <c r="E269" s="6">
        <v>24</v>
      </c>
      <c r="F269" s="6">
        <v>28</v>
      </c>
      <c r="G269" s="15">
        <f t="shared" si="10"/>
        <v>58.631039999999999</v>
      </c>
      <c r="J269">
        <v>0</v>
      </c>
      <c r="K269">
        <v>0</v>
      </c>
      <c r="L269">
        <f>1.35*4</f>
        <v>5.4</v>
      </c>
    </row>
    <row r="270" spans="1:12" ht="15.75" thickBot="1" x14ac:dyDescent="0.3">
      <c r="A270" s="87" t="s">
        <v>71</v>
      </c>
      <c r="B270" s="88" t="s">
        <v>65</v>
      </c>
      <c r="C270" s="6">
        <v>2.7143999999999999</v>
      </c>
      <c r="D270" s="6">
        <f t="shared" si="9"/>
        <v>4.4000000000000004</v>
      </c>
      <c r="E270" s="6">
        <v>22.5</v>
      </c>
      <c r="F270" s="6">
        <v>28</v>
      </c>
      <c r="G270" s="15">
        <f t="shared" si="10"/>
        <v>65.688479999999998</v>
      </c>
      <c r="J270">
        <v>0</v>
      </c>
      <c r="K270">
        <v>2.4</v>
      </c>
      <c r="L270">
        <f>1.7*4</f>
        <v>6.8</v>
      </c>
    </row>
    <row r="271" spans="1:12" ht="15.75" thickBot="1" x14ac:dyDescent="0.3">
      <c r="A271" s="87"/>
      <c r="B271" s="88" t="s">
        <v>479</v>
      </c>
      <c r="C271" s="6">
        <v>2.7143999999999999</v>
      </c>
      <c r="D271" s="6">
        <f t="shared" si="9"/>
        <v>13.4</v>
      </c>
      <c r="E271" s="6">
        <v>22.5</v>
      </c>
      <c r="F271" s="6">
        <v>24</v>
      </c>
      <c r="G271" s="15">
        <f t="shared" si="10"/>
        <v>54.559439999999995</v>
      </c>
      <c r="J271">
        <v>0</v>
      </c>
      <c r="K271">
        <v>1.4</v>
      </c>
      <c r="L271">
        <f>3.7*4</f>
        <v>14.8</v>
      </c>
    </row>
    <row r="272" spans="1:12" ht="15.75" thickBot="1" x14ac:dyDescent="0.3">
      <c r="A272" s="87" t="s">
        <v>479</v>
      </c>
      <c r="B272" s="88" t="s">
        <v>65</v>
      </c>
      <c r="C272" s="6">
        <v>2.7143999999999999</v>
      </c>
      <c r="D272" s="6">
        <f>L272-K272-J272</f>
        <v>5.4</v>
      </c>
      <c r="E272" s="6">
        <v>24</v>
      </c>
      <c r="F272" s="6">
        <v>28</v>
      </c>
      <c r="G272" s="15">
        <f t="shared" si="10"/>
        <v>58.631039999999999</v>
      </c>
      <c r="J272">
        <v>0</v>
      </c>
      <c r="K272">
        <v>0</v>
      </c>
      <c r="L272">
        <f>1.35*4</f>
        <v>5.4</v>
      </c>
    </row>
    <row r="273" spans="1:12" ht="15.75" thickBot="1" x14ac:dyDescent="0.3">
      <c r="A273" s="87" t="s">
        <v>67</v>
      </c>
      <c r="B273" s="88" t="s">
        <v>65</v>
      </c>
      <c r="C273" s="6">
        <v>2.7143999999999999</v>
      </c>
      <c r="D273" s="6">
        <f t="shared" si="9"/>
        <v>0</v>
      </c>
      <c r="E273" s="6">
        <v>22.5</v>
      </c>
      <c r="F273" s="6">
        <v>28</v>
      </c>
      <c r="G273" s="15">
        <f t="shared" si="10"/>
        <v>0</v>
      </c>
    </row>
    <row r="274" spans="1:12" ht="15.75" thickBot="1" x14ac:dyDescent="0.3">
      <c r="A274" s="87"/>
      <c r="B274" s="88" t="s">
        <v>89</v>
      </c>
      <c r="C274" s="6">
        <v>2.7143999999999999</v>
      </c>
      <c r="D274" s="6">
        <f t="shared" si="9"/>
        <v>0</v>
      </c>
      <c r="E274" s="6">
        <v>22.5</v>
      </c>
      <c r="F274" s="6">
        <v>24</v>
      </c>
      <c r="G274" s="15">
        <f t="shared" si="10"/>
        <v>0</v>
      </c>
    </row>
    <row r="275" spans="1:12" ht="15.75" thickBot="1" x14ac:dyDescent="0.3">
      <c r="A275" s="87" t="s">
        <v>89</v>
      </c>
      <c r="B275" s="88" t="s">
        <v>65</v>
      </c>
      <c r="C275" s="6">
        <v>2.7143999999999999</v>
      </c>
      <c r="D275" s="6">
        <f t="shared" si="9"/>
        <v>5.4</v>
      </c>
      <c r="E275" s="6">
        <v>24</v>
      </c>
      <c r="F275" s="6">
        <v>28</v>
      </c>
      <c r="G275" s="15">
        <f t="shared" si="10"/>
        <v>58.631039999999999</v>
      </c>
      <c r="J275">
        <v>0</v>
      </c>
      <c r="K275">
        <v>0</v>
      </c>
      <c r="L275">
        <f>1.35*4</f>
        <v>5.4</v>
      </c>
    </row>
    <row r="276" spans="1:12" ht="15.75" thickBot="1" x14ac:dyDescent="0.3">
      <c r="A276" s="87" t="s">
        <v>71</v>
      </c>
      <c r="B276" s="88" t="s">
        <v>65</v>
      </c>
      <c r="C276" s="6">
        <v>2.7143999999999999</v>
      </c>
      <c r="D276" s="6">
        <f t="shared" si="9"/>
        <v>4.4000000000000004</v>
      </c>
      <c r="E276" s="6">
        <v>22.5</v>
      </c>
      <c r="F276" s="6">
        <v>28</v>
      </c>
      <c r="G276" s="15">
        <f t="shared" si="10"/>
        <v>65.688479999999998</v>
      </c>
      <c r="J276">
        <v>0</v>
      </c>
      <c r="K276">
        <v>2.4</v>
      </c>
      <c r="L276">
        <f>1.7*4</f>
        <v>6.8</v>
      </c>
    </row>
    <row r="277" spans="1:12" ht="15.75" thickBot="1" x14ac:dyDescent="0.3">
      <c r="A277" s="87"/>
      <c r="B277" s="88" t="s">
        <v>479</v>
      </c>
      <c r="C277" s="6">
        <v>2.7143999999999999</v>
      </c>
      <c r="D277" s="6">
        <f t="shared" si="9"/>
        <v>13.4</v>
      </c>
      <c r="E277" s="6">
        <v>22.5</v>
      </c>
      <c r="F277" s="6">
        <v>24</v>
      </c>
      <c r="G277" s="15">
        <f t="shared" si="10"/>
        <v>54.559439999999995</v>
      </c>
      <c r="J277">
        <v>0</v>
      </c>
      <c r="K277">
        <v>1.4</v>
      </c>
      <c r="L277">
        <f>3.7*4</f>
        <v>14.8</v>
      </c>
    </row>
    <row r="278" spans="1:12" ht="15.75" thickBot="1" x14ac:dyDescent="0.3">
      <c r="A278" s="87" t="s">
        <v>479</v>
      </c>
      <c r="B278" s="88" t="s">
        <v>65</v>
      </c>
      <c r="C278" s="6">
        <v>2.7143999999999999</v>
      </c>
      <c r="D278" s="6">
        <f t="shared" si="9"/>
        <v>5.4</v>
      </c>
      <c r="E278" s="6">
        <v>24</v>
      </c>
      <c r="F278" s="6">
        <v>28</v>
      </c>
      <c r="G278" s="15">
        <f t="shared" si="10"/>
        <v>58.631039999999999</v>
      </c>
      <c r="J278">
        <v>0</v>
      </c>
      <c r="K278">
        <v>0</v>
      </c>
      <c r="L278">
        <f>1.35*4</f>
        <v>5.4</v>
      </c>
    </row>
    <row r="279" spans="1:12" ht="15.75" thickBot="1" x14ac:dyDescent="0.3">
      <c r="A279" s="87" t="s">
        <v>71</v>
      </c>
      <c r="B279" s="88" t="s">
        <v>65</v>
      </c>
      <c r="C279" s="6">
        <v>2.7143999999999999</v>
      </c>
      <c r="D279" s="6">
        <f t="shared" si="9"/>
        <v>4.4000000000000004</v>
      </c>
      <c r="E279" s="6">
        <v>22.5</v>
      </c>
      <c r="F279" s="6">
        <v>28</v>
      </c>
      <c r="G279" s="15">
        <f t="shared" si="10"/>
        <v>65.688479999999998</v>
      </c>
      <c r="J279">
        <v>0</v>
      </c>
      <c r="K279">
        <v>2.4</v>
      </c>
      <c r="L279">
        <f>1.7*4</f>
        <v>6.8</v>
      </c>
    </row>
    <row r="280" spans="1:12" ht="15.75" thickBot="1" x14ac:dyDescent="0.3">
      <c r="A280" s="87"/>
      <c r="B280" s="88" t="s">
        <v>479</v>
      </c>
      <c r="C280" s="6">
        <v>2.7143999999999999</v>
      </c>
      <c r="D280" s="6">
        <f t="shared" si="9"/>
        <v>13.4</v>
      </c>
      <c r="E280" s="6">
        <v>22.5</v>
      </c>
      <c r="F280" s="6">
        <v>24</v>
      </c>
      <c r="G280" s="15">
        <f t="shared" si="10"/>
        <v>54.559439999999995</v>
      </c>
      <c r="J280">
        <v>0</v>
      </c>
      <c r="K280">
        <v>1.4</v>
      </c>
      <c r="L280">
        <f>3.7*4</f>
        <v>14.8</v>
      </c>
    </row>
    <row r="281" spans="1:12" ht="15.75" thickBot="1" x14ac:dyDescent="0.3">
      <c r="A281" s="87" t="s">
        <v>479</v>
      </c>
      <c r="B281" s="88" t="s">
        <v>65</v>
      </c>
      <c r="C281" s="6">
        <v>2.7143999999999999</v>
      </c>
      <c r="D281" s="6">
        <f t="shared" si="9"/>
        <v>5.4</v>
      </c>
      <c r="E281" s="6">
        <v>24</v>
      </c>
      <c r="F281" s="6">
        <v>28</v>
      </c>
      <c r="G281" s="15">
        <f t="shared" si="10"/>
        <v>58.631039999999999</v>
      </c>
      <c r="J281">
        <v>0</v>
      </c>
      <c r="K281">
        <v>0</v>
      </c>
      <c r="L281">
        <f>1.35*4</f>
        <v>5.4</v>
      </c>
    </row>
    <row r="282" spans="1:12" ht="15.75" thickBot="1" x14ac:dyDescent="0.3">
      <c r="A282" s="87" t="s">
        <v>71</v>
      </c>
      <c r="B282" s="88" t="s">
        <v>65</v>
      </c>
      <c r="C282" s="6">
        <v>2.7143999999999999</v>
      </c>
      <c r="D282" s="6">
        <f t="shared" si="9"/>
        <v>4.4000000000000004</v>
      </c>
      <c r="E282" s="6">
        <v>22.5</v>
      </c>
      <c r="F282" s="6">
        <v>28</v>
      </c>
      <c r="G282" s="15">
        <f t="shared" si="10"/>
        <v>65.688479999999998</v>
      </c>
      <c r="J282">
        <v>0</v>
      </c>
      <c r="K282">
        <v>2.4</v>
      </c>
      <c r="L282">
        <f>1.7*4</f>
        <v>6.8</v>
      </c>
    </row>
    <row r="283" spans="1:12" ht="15.75" thickBot="1" x14ac:dyDescent="0.3">
      <c r="A283" s="87"/>
      <c r="B283" s="88" t="s">
        <v>479</v>
      </c>
      <c r="C283" s="6">
        <v>2.7143999999999999</v>
      </c>
      <c r="D283" s="6">
        <f t="shared" si="9"/>
        <v>13.4</v>
      </c>
      <c r="E283" s="6">
        <v>22.5</v>
      </c>
      <c r="F283" s="6">
        <v>24</v>
      </c>
      <c r="G283" s="15">
        <f t="shared" si="10"/>
        <v>54.559439999999995</v>
      </c>
      <c r="J283">
        <v>0</v>
      </c>
      <c r="K283">
        <v>1.4</v>
      </c>
      <c r="L283">
        <f>3.7*4</f>
        <v>14.8</v>
      </c>
    </row>
    <row r="284" spans="1:12" ht="15.75" thickBot="1" x14ac:dyDescent="0.3">
      <c r="A284" s="87" t="s">
        <v>479</v>
      </c>
      <c r="B284" s="88" t="s">
        <v>65</v>
      </c>
      <c r="C284" s="6">
        <v>2.7143999999999999</v>
      </c>
      <c r="D284" s="6">
        <f t="shared" si="9"/>
        <v>5.4</v>
      </c>
      <c r="E284" s="6">
        <v>24</v>
      </c>
      <c r="F284" s="6">
        <v>28</v>
      </c>
      <c r="G284" s="15">
        <f t="shared" si="10"/>
        <v>58.631039999999999</v>
      </c>
      <c r="J284">
        <v>0</v>
      </c>
      <c r="K284">
        <v>0</v>
      </c>
      <c r="L284">
        <f>1.35*4</f>
        <v>5.4</v>
      </c>
    </row>
    <row r="285" spans="1:12" ht="15.75" thickBot="1" x14ac:dyDescent="0.3">
      <c r="A285" s="87" t="s">
        <v>71</v>
      </c>
      <c r="B285" s="88" t="s">
        <v>65</v>
      </c>
      <c r="C285" s="6">
        <v>2.7143999999999999</v>
      </c>
      <c r="D285" s="6">
        <f t="shared" si="9"/>
        <v>4.4000000000000004</v>
      </c>
      <c r="E285" s="6">
        <v>22.5</v>
      </c>
      <c r="F285" s="6">
        <v>28</v>
      </c>
      <c r="G285" s="15">
        <f t="shared" si="10"/>
        <v>65.688479999999998</v>
      </c>
      <c r="J285">
        <v>0</v>
      </c>
      <c r="K285">
        <v>2.4</v>
      </c>
      <c r="L285">
        <f>1.7*4</f>
        <v>6.8</v>
      </c>
    </row>
    <row r="286" spans="1:12" ht="15.75" thickBot="1" x14ac:dyDescent="0.3">
      <c r="A286" s="87"/>
      <c r="B286" s="88" t="s">
        <v>479</v>
      </c>
      <c r="C286" s="6">
        <v>2.7143999999999999</v>
      </c>
      <c r="D286" s="6">
        <f t="shared" si="9"/>
        <v>13.4</v>
      </c>
      <c r="E286" s="6">
        <v>22.5</v>
      </c>
      <c r="F286" s="6">
        <v>24</v>
      </c>
      <c r="G286" s="15">
        <f t="shared" si="10"/>
        <v>54.559439999999995</v>
      </c>
      <c r="J286">
        <v>0</v>
      </c>
      <c r="K286">
        <v>1.4</v>
      </c>
      <c r="L286">
        <f>3.7*4</f>
        <v>14.8</v>
      </c>
    </row>
    <row r="287" spans="1:12" ht="15.75" thickBot="1" x14ac:dyDescent="0.3">
      <c r="A287" s="87" t="s">
        <v>479</v>
      </c>
      <c r="B287" s="88" t="s">
        <v>65</v>
      </c>
      <c r="C287" s="6">
        <v>2.7143999999999999</v>
      </c>
      <c r="D287" s="6">
        <f t="shared" si="9"/>
        <v>5.4</v>
      </c>
      <c r="E287" s="6">
        <v>24</v>
      </c>
      <c r="F287" s="6">
        <v>28</v>
      </c>
      <c r="G287" s="15">
        <f t="shared" si="10"/>
        <v>58.631039999999999</v>
      </c>
      <c r="J287">
        <v>0</v>
      </c>
      <c r="K287">
        <v>0</v>
      </c>
      <c r="L287">
        <f>1.35*4</f>
        <v>5.4</v>
      </c>
    </row>
    <row r="288" spans="1:12" ht="15.75" thickBot="1" x14ac:dyDescent="0.3">
      <c r="A288" s="87" t="s">
        <v>72</v>
      </c>
      <c r="B288" s="88" t="s">
        <v>65</v>
      </c>
      <c r="C288" s="6">
        <v>2.7143999999999999</v>
      </c>
      <c r="D288" s="6">
        <f t="shared" si="9"/>
        <v>11.799999999999999</v>
      </c>
      <c r="E288" s="6">
        <v>22.5</v>
      </c>
      <c r="F288" s="6">
        <v>28</v>
      </c>
      <c r="G288" s="15">
        <f t="shared" si="10"/>
        <v>176.16455999999999</v>
      </c>
      <c r="J288">
        <v>0.8</v>
      </c>
      <c r="K288">
        <v>2.4</v>
      </c>
      <c r="L288">
        <f>3.75*4</f>
        <v>15</v>
      </c>
    </row>
    <row r="289" spans="1:12" ht="15.75" thickBot="1" x14ac:dyDescent="0.3">
      <c r="A289" s="87"/>
      <c r="B289" s="88" t="s">
        <v>494</v>
      </c>
      <c r="C289" s="6">
        <v>2.7143999999999999</v>
      </c>
      <c r="D289" s="6">
        <f t="shared" si="9"/>
        <v>15.2</v>
      </c>
      <c r="E289" s="6">
        <v>22.5</v>
      </c>
      <c r="F289" s="6">
        <v>24</v>
      </c>
      <c r="G289" s="15">
        <f t="shared" si="10"/>
        <v>61.888319999999993</v>
      </c>
      <c r="J289">
        <v>0</v>
      </c>
      <c r="K289">
        <v>0</v>
      </c>
      <c r="L289">
        <f>3.8*4</f>
        <v>15.2</v>
      </c>
    </row>
    <row r="290" spans="1:12" ht="15.75" thickBot="1" x14ac:dyDescent="0.3">
      <c r="A290" s="87" t="s">
        <v>481</v>
      </c>
      <c r="B290" s="88" t="s">
        <v>65</v>
      </c>
      <c r="C290" s="6">
        <v>2.7143999999999999</v>
      </c>
      <c r="D290" s="6">
        <f>L290-K290-J290</f>
        <v>42.08</v>
      </c>
      <c r="E290" s="6">
        <v>22.5</v>
      </c>
      <c r="F290" s="6">
        <v>28</v>
      </c>
      <c r="G290" s="15">
        <f t="shared" si="10"/>
        <v>628.22073599999999</v>
      </c>
      <c r="J290">
        <v>0</v>
      </c>
      <c r="K290">
        <v>2.4</v>
      </c>
      <c r="L290">
        <f>11.12*4</f>
        <v>44.48</v>
      </c>
    </row>
    <row r="291" spans="1:12" ht="15.75" thickBot="1" x14ac:dyDescent="0.3">
      <c r="A291" s="87"/>
      <c r="B291" s="88" t="s">
        <v>482</v>
      </c>
      <c r="C291" s="6">
        <v>2.7143999999999999</v>
      </c>
      <c r="D291" s="6">
        <f t="shared" si="9"/>
        <v>13.4</v>
      </c>
      <c r="E291" s="6">
        <v>22.5</v>
      </c>
      <c r="F291" s="6">
        <v>24</v>
      </c>
      <c r="G291" s="15">
        <f t="shared" si="10"/>
        <v>54.559439999999995</v>
      </c>
      <c r="J291">
        <v>0</v>
      </c>
      <c r="K291">
        <v>1.4</v>
      </c>
      <c r="L291">
        <f>3.7*4</f>
        <v>14.8</v>
      </c>
    </row>
    <row r="292" spans="1:12" ht="15.75" thickBot="1" x14ac:dyDescent="0.3">
      <c r="A292" s="87"/>
      <c r="B292" s="88" t="s">
        <v>185</v>
      </c>
      <c r="C292" s="6">
        <v>2.7143999999999999</v>
      </c>
      <c r="D292" s="6">
        <f t="shared" si="9"/>
        <v>0</v>
      </c>
      <c r="E292" s="6">
        <v>22.5</v>
      </c>
      <c r="F292" s="6"/>
      <c r="G292" s="15">
        <f>ABS(C292*D292*(F292-E292))</f>
        <v>0</v>
      </c>
    </row>
    <row r="293" spans="1:12" ht="15.75" thickBot="1" x14ac:dyDescent="0.3">
      <c r="A293" s="87" t="s">
        <v>482</v>
      </c>
      <c r="B293" s="88" t="s">
        <v>65</v>
      </c>
      <c r="C293" s="6">
        <v>2.7143999999999999</v>
      </c>
      <c r="D293" s="6">
        <f t="shared" si="9"/>
        <v>9.4</v>
      </c>
      <c r="E293" s="6">
        <v>24</v>
      </c>
      <c r="F293" s="6">
        <v>28</v>
      </c>
      <c r="G293" s="15">
        <f t="shared" si="10"/>
        <v>102.06144</v>
      </c>
      <c r="J293">
        <v>0</v>
      </c>
      <c r="K293">
        <v>0</v>
      </c>
      <c r="L293">
        <f>2.35*4</f>
        <v>9.4</v>
      </c>
    </row>
    <row r="294" spans="1:12" ht="15.75" thickBot="1" x14ac:dyDescent="0.3">
      <c r="A294" s="87"/>
      <c r="B294" s="88" t="s">
        <v>71</v>
      </c>
      <c r="C294" s="6">
        <v>2.7143999999999999</v>
      </c>
      <c r="D294" s="6">
        <f t="shared" si="9"/>
        <v>5.4</v>
      </c>
      <c r="E294" s="6">
        <v>24</v>
      </c>
      <c r="F294" s="6">
        <v>22.5</v>
      </c>
      <c r="G294" s="15">
        <f t="shared" si="10"/>
        <v>21.986640000000001</v>
      </c>
      <c r="J294">
        <v>0</v>
      </c>
      <c r="K294">
        <v>0</v>
      </c>
      <c r="L294">
        <f>1.35*4</f>
        <v>5.4</v>
      </c>
    </row>
    <row r="295" spans="1:12" ht="15.75" thickBot="1" x14ac:dyDescent="0.3">
      <c r="A295" s="87" t="s">
        <v>71</v>
      </c>
      <c r="B295" s="88" t="s">
        <v>65</v>
      </c>
      <c r="C295" s="6">
        <v>2.7143999999999999</v>
      </c>
      <c r="D295" s="6">
        <f>L295-K295-J295</f>
        <v>24.76</v>
      </c>
      <c r="E295" s="6">
        <v>22.5</v>
      </c>
      <c r="F295" s="6">
        <v>28</v>
      </c>
      <c r="G295" s="15">
        <f t="shared" si="10"/>
        <v>369.64699200000001</v>
      </c>
      <c r="J295">
        <v>0</v>
      </c>
      <c r="K295">
        <v>2.4</v>
      </c>
      <c r="L295">
        <f>6.79*4</f>
        <v>27.16</v>
      </c>
    </row>
    <row r="296" spans="1:12" ht="15.75" thickBot="1" x14ac:dyDescent="0.3">
      <c r="A296" s="87"/>
      <c r="B296" s="88" t="s">
        <v>479</v>
      </c>
      <c r="C296" s="6">
        <v>2.7143999999999999</v>
      </c>
      <c r="D296" s="6">
        <f t="shared" si="9"/>
        <v>13.44</v>
      </c>
      <c r="E296" s="6">
        <v>22.5</v>
      </c>
      <c r="F296" s="6">
        <v>24</v>
      </c>
      <c r="G296" s="15">
        <f t="shared" si="10"/>
        <v>54.722303999999994</v>
      </c>
      <c r="J296">
        <v>0</v>
      </c>
      <c r="K296">
        <v>1.4</v>
      </c>
      <c r="L296">
        <f>3.71*4</f>
        <v>14.84</v>
      </c>
    </row>
    <row r="297" spans="1:12" ht="15.75" thickBot="1" x14ac:dyDescent="0.3">
      <c r="A297" s="87" t="s">
        <v>479</v>
      </c>
      <c r="B297" s="88" t="s">
        <v>65</v>
      </c>
      <c r="C297" s="6">
        <v>2.7143999999999999</v>
      </c>
      <c r="D297" s="6">
        <f t="shared" si="9"/>
        <v>5.44</v>
      </c>
      <c r="E297" s="6">
        <v>24</v>
      </c>
      <c r="F297" s="6">
        <v>28</v>
      </c>
      <c r="G297" s="15">
        <f t="shared" si="10"/>
        <v>59.065344000000003</v>
      </c>
      <c r="J297">
        <v>0</v>
      </c>
      <c r="K297">
        <v>0</v>
      </c>
      <c r="L297">
        <f>1.36*4</f>
        <v>5.44</v>
      </c>
    </row>
    <row r="298" spans="1:12" ht="15.75" thickBot="1" x14ac:dyDescent="0.3">
      <c r="A298" s="87" t="s">
        <v>71</v>
      </c>
      <c r="B298" s="88" t="s">
        <v>65</v>
      </c>
      <c r="C298" s="6">
        <v>2.7143999999999999</v>
      </c>
      <c r="D298" s="6">
        <f t="shared" si="9"/>
        <v>24.360000000000003</v>
      </c>
      <c r="E298" s="6">
        <v>22.5</v>
      </c>
      <c r="F298" s="6">
        <v>28</v>
      </c>
      <c r="G298" s="15">
        <f t="shared" si="10"/>
        <v>363.67531200000008</v>
      </c>
      <c r="J298">
        <v>0</v>
      </c>
      <c r="K298">
        <v>2.4</v>
      </c>
      <c r="L298">
        <f>6.69*4</f>
        <v>26.76</v>
      </c>
    </row>
    <row r="299" spans="1:12" ht="15.75" thickBot="1" x14ac:dyDescent="0.3">
      <c r="A299" s="87"/>
      <c r="B299" s="88" t="s">
        <v>479</v>
      </c>
      <c r="C299" s="6">
        <v>2.7143999999999999</v>
      </c>
      <c r="D299" s="6">
        <f t="shared" si="9"/>
        <v>13.36</v>
      </c>
      <c r="E299" s="6">
        <v>22.5</v>
      </c>
      <c r="F299" s="6">
        <v>24</v>
      </c>
      <c r="G299" s="15">
        <f t="shared" si="10"/>
        <v>54.396575999999996</v>
      </c>
      <c r="J299">
        <v>0</v>
      </c>
      <c r="K299">
        <v>1.4</v>
      </c>
      <c r="L299">
        <f>3.69*4</f>
        <v>14.76</v>
      </c>
    </row>
    <row r="300" spans="1:12" ht="15.75" thickBot="1" x14ac:dyDescent="0.3">
      <c r="A300" s="87" t="s">
        <v>479</v>
      </c>
      <c r="B300" s="88" t="s">
        <v>65</v>
      </c>
      <c r="C300" s="6">
        <v>2.7143999999999999</v>
      </c>
      <c r="D300" s="6">
        <f t="shared" si="9"/>
        <v>5.36</v>
      </c>
      <c r="E300" s="6">
        <v>24</v>
      </c>
      <c r="F300" s="6">
        <v>28</v>
      </c>
      <c r="G300" s="15">
        <f t="shared" si="10"/>
        <v>58.196736000000001</v>
      </c>
      <c r="J300">
        <v>0</v>
      </c>
      <c r="K300">
        <v>0</v>
      </c>
      <c r="L300">
        <f>1.34*4</f>
        <v>5.36</v>
      </c>
    </row>
    <row r="301" spans="1:12" ht="15.75" thickBot="1" x14ac:dyDescent="0.3">
      <c r="A301" s="87" t="s">
        <v>185</v>
      </c>
      <c r="B301" s="88" t="s">
        <v>65</v>
      </c>
      <c r="C301" s="6">
        <v>2.7143999999999999</v>
      </c>
      <c r="D301" s="6">
        <f t="shared" si="9"/>
        <v>0</v>
      </c>
      <c r="E301" s="6"/>
      <c r="F301" s="6">
        <v>28</v>
      </c>
      <c r="G301" s="15">
        <f t="shared" si="10"/>
        <v>0</v>
      </c>
    </row>
    <row r="302" spans="1:12" ht="15.75" thickBot="1" x14ac:dyDescent="0.3">
      <c r="A302" s="87"/>
      <c r="B302" s="88" t="s">
        <v>481</v>
      </c>
      <c r="C302" s="6">
        <v>2.7143999999999999</v>
      </c>
      <c r="D302" s="6">
        <f t="shared" si="9"/>
        <v>9.4</v>
      </c>
      <c r="E302" s="6"/>
      <c r="F302" s="6">
        <v>22.5</v>
      </c>
      <c r="G302" s="15">
        <f t="shared" si="10"/>
        <v>574.09559999999999</v>
      </c>
      <c r="J302">
        <v>0</v>
      </c>
      <c r="K302">
        <v>0</v>
      </c>
      <c r="L302">
        <f>2.35*4</f>
        <v>9.4</v>
      </c>
    </row>
    <row r="303" spans="1:12" ht="15.75" thickBot="1" x14ac:dyDescent="0.3">
      <c r="A303" s="87" t="s">
        <v>481</v>
      </c>
      <c r="B303" s="88" t="s">
        <v>65</v>
      </c>
      <c r="C303" s="6">
        <v>2.7143999999999999</v>
      </c>
      <c r="D303" s="6">
        <f t="shared" ref="D303:D310" si="11">L303-K303-J303</f>
        <v>42.2</v>
      </c>
      <c r="E303" s="6">
        <v>22.5</v>
      </c>
      <c r="F303" s="6">
        <v>28</v>
      </c>
      <c r="G303" s="15">
        <f t="shared" si="10"/>
        <v>630.01224000000002</v>
      </c>
      <c r="J303">
        <v>0</v>
      </c>
      <c r="K303">
        <v>2.4</v>
      </c>
      <c r="L303">
        <f>11.15*4</f>
        <v>44.6</v>
      </c>
    </row>
    <row r="304" spans="1:12" ht="15.75" thickBot="1" x14ac:dyDescent="0.3">
      <c r="A304" s="87"/>
      <c r="B304" s="88" t="s">
        <v>482</v>
      </c>
      <c r="C304" s="6">
        <v>2.7143999999999999</v>
      </c>
      <c r="D304" s="6">
        <f t="shared" si="11"/>
        <v>13.4</v>
      </c>
      <c r="E304" s="6">
        <v>22.5</v>
      </c>
      <c r="F304" s="6">
        <v>24</v>
      </c>
      <c r="G304" s="15">
        <f t="shared" ref="G304:G314" si="12">ABS(C304*D304*(F304-E304))</f>
        <v>54.559439999999995</v>
      </c>
      <c r="J304">
        <v>0</v>
      </c>
      <c r="K304">
        <v>1.4</v>
      </c>
      <c r="L304">
        <f>3.7*4</f>
        <v>14.8</v>
      </c>
    </row>
    <row r="305" spans="1:12" ht="15.75" thickBot="1" x14ac:dyDescent="0.3">
      <c r="A305" s="87" t="s">
        <v>482</v>
      </c>
      <c r="B305" s="88" t="s">
        <v>65</v>
      </c>
      <c r="C305" s="6">
        <v>2.7143999999999999</v>
      </c>
      <c r="D305" s="6">
        <f t="shared" si="11"/>
        <v>9.4</v>
      </c>
      <c r="E305" s="6">
        <v>24</v>
      </c>
      <c r="F305" s="6">
        <v>28</v>
      </c>
      <c r="G305" s="15">
        <f t="shared" si="12"/>
        <v>102.06144</v>
      </c>
      <c r="J305">
        <v>0</v>
      </c>
      <c r="K305">
        <v>0</v>
      </c>
      <c r="L305">
        <f>2.35*4</f>
        <v>9.4</v>
      </c>
    </row>
    <row r="306" spans="1:12" ht="15.75" thickBot="1" x14ac:dyDescent="0.3">
      <c r="A306" s="87"/>
      <c r="B306" s="88" t="s">
        <v>71</v>
      </c>
      <c r="C306" s="6">
        <v>2.7143999999999999</v>
      </c>
      <c r="D306" s="6">
        <f t="shared" si="11"/>
        <v>5.4</v>
      </c>
      <c r="E306" s="6">
        <v>24</v>
      </c>
      <c r="F306" s="6">
        <v>22.5</v>
      </c>
      <c r="G306" s="15">
        <f t="shared" si="12"/>
        <v>21.986640000000001</v>
      </c>
      <c r="J306">
        <v>0</v>
      </c>
      <c r="K306">
        <v>0</v>
      </c>
      <c r="L306">
        <f>1.35*4</f>
        <v>5.4</v>
      </c>
    </row>
    <row r="307" spans="1:12" ht="15.75" thickBot="1" x14ac:dyDescent="0.3">
      <c r="A307" s="87" t="s">
        <v>71</v>
      </c>
      <c r="B307" s="88" t="s">
        <v>65</v>
      </c>
      <c r="C307" s="6">
        <v>2.7143999999999999</v>
      </c>
      <c r="D307" s="6">
        <f t="shared" si="11"/>
        <v>24.360000000000003</v>
      </c>
      <c r="E307" s="6">
        <v>22.5</v>
      </c>
      <c r="F307" s="6">
        <v>28</v>
      </c>
      <c r="G307" s="15">
        <f t="shared" si="12"/>
        <v>363.67531200000008</v>
      </c>
      <c r="J307">
        <v>0</v>
      </c>
      <c r="K307">
        <v>2.4</v>
      </c>
      <c r="L307">
        <f>6.69*4</f>
        <v>26.76</v>
      </c>
    </row>
    <row r="308" spans="1:12" ht="15.75" thickBot="1" x14ac:dyDescent="0.3">
      <c r="A308" s="87"/>
      <c r="B308" s="88" t="s">
        <v>479</v>
      </c>
      <c r="C308" s="6">
        <v>2.7143999999999999</v>
      </c>
      <c r="D308" s="6">
        <f t="shared" si="11"/>
        <v>13.4</v>
      </c>
      <c r="E308" s="6">
        <v>22.5</v>
      </c>
      <c r="F308" s="6">
        <v>24</v>
      </c>
      <c r="G308" s="15">
        <f t="shared" si="12"/>
        <v>54.559439999999995</v>
      </c>
      <c r="J308">
        <v>0</v>
      </c>
      <c r="K308">
        <v>1.4</v>
      </c>
      <c r="L308">
        <f>3.7*4</f>
        <v>14.8</v>
      </c>
    </row>
    <row r="309" spans="1:12" ht="15.75" thickBot="1" x14ac:dyDescent="0.3">
      <c r="A309" s="87" t="s">
        <v>479</v>
      </c>
      <c r="B309" s="88" t="s">
        <v>65</v>
      </c>
      <c r="C309" s="6">
        <v>2.7143999999999999</v>
      </c>
      <c r="D309" s="6">
        <f t="shared" si="11"/>
        <v>5.4</v>
      </c>
      <c r="E309" s="6">
        <v>24</v>
      </c>
      <c r="F309" s="6">
        <v>28</v>
      </c>
      <c r="G309" s="15">
        <f t="shared" si="12"/>
        <v>58.631039999999999</v>
      </c>
      <c r="J309">
        <v>0</v>
      </c>
      <c r="K309">
        <v>0</v>
      </c>
      <c r="L309">
        <f>1.35*4</f>
        <v>5.4</v>
      </c>
    </row>
    <row r="310" spans="1:12" ht="15.75" thickBot="1" x14ac:dyDescent="0.3">
      <c r="A310" s="87" t="s">
        <v>71</v>
      </c>
      <c r="B310" s="88" t="s">
        <v>65</v>
      </c>
      <c r="C310" s="6">
        <v>2.7143999999999999</v>
      </c>
      <c r="D310" s="6">
        <f t="shared" si="11"/>
        <v>24.84</v>
      </c>
      <c r="E310" s="6">
        <v>22.5</v>
      </c>
      <c r="F310" s="6">
        <v>28</v>
      </c>
      <c r="G310" s="15">
        <f t="shared" si="12"/>
        <v>370.84132800000003</v>
      </c>
      <c r="J310">
        <v>0</v>
      </c>
      <c r="K310">
        <v>2.4</v>
      </c>
      <c r="L310">
        <f>6.81*4</f>
        <v>27.24</v>
      </c>
    </row>
    <row r="311" spans="1:12" ht="15.75" thickBot="1" x14ac:dyDescent="0.3">
      <c r="A311" s="87"/>
      <c r="B311" s="88" t="s">
        <v>479</v>
      </c>
      <c r="C311" s="6">
        <v>2.7143999999999999</v>
      </c>
      <c r="D311" s="6">
        <f>L311-K311-J311</f>
        <v>13.4</v>
      </c>
      <c r="E311" s="6">
        <v>22.5</v>
      </c>
      <c r="F311" s="6">
        <v>24</v>
      </c>
      <c r="G311" s="15">
        <f t="shared" si="12"/>
        <v>54.559439999999995</v>
      </c>
      <c r="J311">
        <v>0</v>
      </c>
      <c r="K311">
        <v>1.4</v>
      </c>
      <c r="L311">
        <f>3.7*4</f>
        <v>14.8</v>
      </c>
    </row>
    <row r="312" spans="1:12" ht="15.75" thickBot="1" x14ac:dyDescent="0.3">
      <c r="A312" s="87" t="s">
        <v>479</v>
      </c>
      <c r="B312" s="88" t="s">
        <v>65</v>
      </c>
      <c r="C312" s="6">
        <v>2.7143999999999999</v>
      </c>
      <c r="D312" s="6">
        <f t="shared" ref="D312:D323" si="13">L312-K312-J312</f>
        <v>5.4</v>
      </c>
      <c r="E312" s="6">
        <v>24</v>
      </c>
      <c r="F312" s="6">
        <v>28</v>
      </c>
      <c r="G312" s="15">
        <f t="shared" si="12"/>
        <v>58.631039999999999</v>
      </c>
      <c r="J312">
        <v>0</v>
      </c>
      <c r="K312">
        <v>0</v>
      </c>
      <c r="L312">
        <f>1.35*4</f>
        <v>5.4</v>
      </c>
    </row>
    <row r="313" spans="1:12" ht="15.75" thickBot="1" x14ac:dyDescent="0.3">
      <c r="A313" s="87" t="s">
        <v>71</v>
      </c>
      <c r="B313" s="88" t="s">
        <v>65</v>
      </c>
      <c r="C313" s="6">
        <v>2.7143999999999999</v>
      </c>
      <c r="D313" s="6">
        <f t="shared" si="13"/>
        <v>4.4000000000000004</v>
      </c>
      <c r="E313" s="6">
        <v>22.5</v>
      </c>
      <c r="F313" s="6">
        <v>28</v>
      </c>
      <c r="G313" s="15">
        <f t="shared" si="12"/>
        <v>65.688479999999998</v>
      </c>
      <c r="J313">
        <v>0</v>
      </c>
      <c r="K313">
        <v>2.4</v>
      </c>
      <c r="L313">
        <f>1.7*4</f>
        <v>6.8</v>
      </c>
    </row>
    <row r="314" spans="1:12" ht="15.75" thickBot="1" x14ac:dyDescent="0.3">
      <c r="A314" s="87"/>
      <c r="B314" s="88" t="s">
        <v>479</v>
      </c>
      <c r="C314" s="6">
        <v>2.7143999999999999</v>
      </c>
      <c r="D314" s="6">
        <f t="shared" si="13"/>
        <v>13.4</v>
      </c>
      <c r="E314" s="6">
        <v>22.5</v>
      </c>
      <c r="F314" s="6">
        <v>24</v>
      </c>
      <c r="G314" s="15">
        <f t="shared" si="12"/>
        <v>54.559439999999995</v>
      </c>
      <c r="J314">
        <v>0</v>
      </c>
      <c r="K314">
        <v>1.4</v>
      </c>
      <c r="L314">
        <f>3.7*4</f>
        <v>14.8</v>
      </c>
    </row>
    <row r="315" spans="1:12" ht="15.75" thickBot="1" x14ac:dyDescent="0.3">
      <c r="A315" s="87" t="s">
        <v>479</v>
      </c>
      <c r="B315" s="88" t="s">
        <v>65</v>
      </c>
      <c r="C315" s="6">
        <v>2.7143999999999999</v>
      </c>
      <c r="D315" s="6">
        <f t="shared" si="13"/>
        <v>5.4</v>
      </c>
      <c r="E315" s="6">
        <v>24</v>
      </c>
      <c r="F315" s="6">
        <v>28</v>
      </c>
      <c r="G315" s="15">
        <f>ABS(C315*D315*(F315-E315))</f>
        <v>58.631039999999999</v>
      </c>
      <c r="J315">
        <v>0</v>
      </c>
      <c r="K315">
        <v>0</v>
      </c>
      <c r="L315">
        <f>1.35*4</f>
        <v>5.4</v>
      </c>
    </row>
    <row r="316" spans="1:12" ht="15.75" thickBot="1" x14ac:dyDescent="0.3">
      <c r="A316" s="87" t="s">
        <v>71</v>
      </c>
      <c r="B316" s="88" t="s">
        <v>65</v>
      </c>
      <c r="C316" s="6">
        <v>2.7143999999999999</v>
      </c>
      <c r="D316" s="6">
        <f t="shared" si="13"/>
        <v>4.4000000000000004</v>
      </c>
      <c r="E316" s="6">
        <v>22.5</v>
      </c>
      <c r="F316" s="6">
        <v>28</v>
      </c>
      <c r="G316" s="15">
        <f t="shared" ref="G316:G332" si="14">ABS(C316*D316*(F316-E316))</f>
        <v>65.688479999999998</v>
      </c>
      <c r="J316">
        <v>0</v>
      </c>
      <c r="K316">
        <v>2.4</v>
      </c>
      <c r="L316">
        <f>1.7*4</f>
        <v>6.8</v>
      </c>
    </row>
    <row r="317" spans="1:12" ht="15.75" thickBot="1" x14ac:dyDescent="0.3">
      <c r="A317" s="87"/>
      <c r="B317" s="88" t="s">
        <v>479</v>
      </c>
      <c r="C317" s="6">
        <v>2.7143999999999999</v>
      </c>
      <c r="D317" s="6">
        <f t="shared" si="13"/>
        <v>13.4</v>
      </c>
      <c r="E317" s="6">
        <v>22.5</v>
      </c>
      <c r="F317" s="6">
        <v>24</v>
      </c>
      <c r="G317" s="15">
        <f t="shared" si="14"/>
        <v>54.559439999999995</v>
      </c>
      <c r="J317">
        <v>0</v>
      </c>
      <c r="K317">
        <v>1.4</v>
      </c>
      <c r="L317">
        <f>3.7*4</f>
        <v>14.8</v>
      </c>
    </row>
    <row r="318" spans="1:12" ht="15.75" thickBot="1" x14ac:dyDescent="0.3">
      <c r="A318" s="87" t="s">
        <v>479</v>
      </c>
      <c r="B318" s="88" t="s">
        <v>65</v>
      </c>
      <c r="C318" s="6">
        <v>2.7143999999999999</v>
      </c>
      <c r="D318" s="6">
        <f t="shared" si="13"/>
        <v>5.4</v>
      </c>
      <c r="E318" s="6">
        <v>24</v>
      </c>
      <c r="F318" s="6">
        <v>28</v>
      </c>
      <c r="G318" s="15">
        <f t="shared" si="14"/>
        <v>58.631039999999999</v>
      </c>
      <c r="J318">
        <v>0</v>
      </c>
      <c r="K318">
        <v>0</v>
      </c>
      <c r="L318">
        <f>1.35*4</f>
        <v>5.4</v>
      </c>
    </row>
    <row r="319" spans="1:12" ht="15.75" thickBot="1" x14ac:dyDescent="0.3">
      <c r="A319" s="87" t="s">
        <v>71</v>
      </c>
      <c r="B319" s="88" t="s">
        <v>65</v>
      </c>
      <c r="C319" s="6">
        <v>2.7143999999999999</v>
      </c>
      <c r="D319" s="6">
        <f t="shared" si="13"/>
        <v>4.4000000000000004</v>
      </c>
      <c r="E319" s="6">
        <v>22.5</v>
      </c>
      <c r="F319" s="6">
        <v>28</v>
      </c>
      <c r="G319" s="15">
        <f t="shared" si="14"/>
        <v>65.688479999999998</v>
      </c>
      <c r="J319">
        <v>0</v>
      </c>
      <c r="K319">
        <v>2.4</v>
      </c>
      <c r="L319">
        <f>1.7*4</f>
        <v>6.8</v>
      </c>
    </row>
    <row r="320" spans="1:12" ht="15.75" thickBot="1" x14ac:dyDescent="0.3">
      <c r="A320" s="87"/>
      <c r="B320" s="88" t="s">
        <v>479</v>
      </c>
      <c r="C320" s="6">
        <v>2.7143999999999999</v>
      </c>
      <c r="D320" s="6">
        <f t="shared" si="13"/>
        <v>13.4</v>
      </c>
      <c r="E320" s="6">
        <v>22.5</v>
      </c>
      <c r="F320" s="6">
        <v>24</v>
      </c>
      <c r="G320" s="15">
        <f t="shared" si="14"/>
        <v>54.559439999999995</v>
      </c>
      <c r="J320">
        <v>0</v>
      </c>
      <c r="K320">
        <v>1.4</v>
      </c>
      <c r="L320">
        <f>3.7*4</f>
        <v>14.8</v>
      </c>
    </row>
    <row r="321" spans="1:12" ht="15.75" thickBot="1" x14ac:dyDescent="0.3">
      <c r="A321" s="87" t="s">
        <v>479</v>
      </c>
      <c r="B321" s="88" t="s">
        <v>65</v>
      </c>
      <c r="C321" s="6">
        <v>2.7143999999999999</v>
      </c>
      <c r="D321" s="6">
        <f t="shared" si="13"/>
        <v>5.4</v>
      </c>
      <c r="E321" s="6">
        <v>24</v>
      </c>
      <c r="F321" s="6">
        <v>28</v>
      </c>
      <c r="G321" s="15">
        <f t="shared" si="14"/>
        <v>58.631039999999999</v>
      </c>
      <c r="J321">
        <v>0</v>
      </c>
      <c r="K321">
        <v>0</v>
      </c>
      <c r="L321">
        <f>1.35*4</f>
        <v>5.4</v>
      </c>
    </row>
    <row r="322" spans="1:12" ht="15.75" thickBot="1" x14ac:dyDescent="0.3">
      <c r="A322" s="87" t="s">
        <v>71</v>
      </c>
      <c r="B322" s="88" t="s">
        <v>65</v>
      </c>
      <c r="C322" s="6">
        <v>2.7143999999999999</v>
      </c>
      <c r="D322" s="6">
        <f t="shared" si="13"/>
        <v>4.4000000000000004</v>
      </c>
      <c r="E322" s="6">
        <v>22.5</v>
      </c>
      <c r="F322" s="6">
        <v>28</v>
      </c>
      <c r="G322" s="15">
        <f t="shared" si="14"/>
        <v>65.688479999999998</v>
      </c>
      <c r="J322">
        <v>0</v>
      </c>
      <c r="K322">
        <v>2.4</v>
      </c>
      <c r="L322">
        <f>1.7*4</f>
        <v>6.8</v>
      </c>
    </row>
    <row r="323" spans="1:12" ht="15.75" thickBot="1" x14ac:dyDescent="0.3">
      <c r="A323" s="87"/>
      <c r="B323" s="88" t="s">
        <v>479</v>
      </c>
      <c r="C323" s="6">
        <v>2.7143999999999999</v>
      </c>
      <c r="D323" s="6">
        <f t="shared" si="13"/>
        <v>13.4</v>
      </c>
      <c r="E323" s="6">
        <v>22.5</v>
      </c>
      <c r="F323" s="6">
        <v>24</v>
      </c>
      <c r="G323" s="15">
        <f t="shared" si="14"/>
        <v>54.559439999999995</v>
      </c>
      <c r="J323">
        <v>0</v>
      </c>
      <c r="K323">
        <v>1.4</v>
      </c>
      <c r="L323">
        <f>3.7*4</f>
        <v>14.8</v>
      </c>
    </row>
    <row r="324" spans="1:12" ht="15.75" thickBot="1" x14ac:dyDescent="0.3">
      <c r="A324" s="87" t="s">
        <v>479</v>
      </c>
      <c r="B324" s="88" t="s">
        <v>65</v>
      </c>
      <c r="C324" s="6">
        <v>2.7143999999999999</v>
      </c>
      <c r="D324" s="6">
        <f>L324-K324-J324</f>
        <v>5.4</v>
      </c>
      <c r="E324" s="6">
        <v>24</v>
      </c>
      <c r="F324" s="6">
        <v>28</v>
      </c>
      <c r="G324" s="15">
        <f t="shared" si="14"/>
        <v>58.631039999999999</v>
      </c>
      <c r="J324">
        <v>0</v>
      </c>
      <c r="K324">
        <v>0</v>
      </c>
      <c r="L324">
        <f>1.35*4</f>
        <v>5.4</v>
      </c>
    </row>
    <row r="325" spans="1:12" ht="15.75" thickBot="1" x14ac:dyDescent="0.3">
      <c r="A325" s="87" t="s">
        <v>72</v>
      </c>
      <c r="B325" s="88" t="s">
        <v>65</v>
      </c>
      <c r="C325" s="6">
        <v>2.7143999999999999</v>
      </c>
      <c r="D325" s="6">
        <f t="shared" ref="D325:D332" si="15">L325-K325-J325</f>
        <v>11.799999999999999</v>
      </c>
      <c r="E325" s="6">
        <v>22.5</v>
      </c>
      <c r="F325" s="6">
        <v>28</v>
      </c>
      <c r="G325" s="15">
        <f t="shared" si="14"/>
        <v>176.16455999999999</v>
      </c>
      <c r="J325">
        <v>0.8</v>
      </c>
      <c r="K325">
        <v>2.4</v>
      </c>
      <c r="L325">
        <f>3.75*4</f>
        <v>15</v>
      </c>
    </row>
    <row r="326" spans="1:12" ht="15.75" thickBot="1" x14ac:dyDescent="0.3">
      <c r="A326" s="87" t="s">
        <v>311</v>
      </c>
      <c r="B326" s="88" t="s">
        <v>65</v>
      </c>
      <c r="C326" s="6">
        <v>2.7143999999999999</v>
      </c>
      <c r="D326" s="6">
        <f t="shared" si="15"/>
        <v>52.8</v>
      </c>
      <c r="E326" s="6">
        <v>22.5</v>
      </c>
      <c r="F326" s="6">
        <v>28</v>
      </c>
      <c r="G326" s="15">
        <f t="shared" si="14"/>
        <v>788.26175999999987</v>
      </c>
      <c r="J326">
        <v>0</v>
      </c>
      <c r="K326">
        <v>3.2</v>
      </c>
      <c r="L326">
        <f>14*4</f>
        <v>56</v>
      </c>
    </row>
    <row r="327" spans="1:12" ht="15.75" thickBot="1" x14ac:dyDescent="0.3">
      <c r="A327" s="87"/>
      <c r="B327" s="88" t="s">
        <v>427</v>
      </c>
      <c r="C327" s="6">
        <v>2.7143999999999999</v>
      </c>
      <c r="D327" s="6">
        <f t="shared" si="15"/>
        <v>8.8000000000000007</v>
      </c>
      <c r="E327" s="6">
        <v>22.5</v>
      </c>
      <c r="F327" s="6">
        <v>24</v>
      </c>
      <c r="G327" s="15">
        <f t="shared" si="14"/>
        <v>35.830080000000002</v>
      </c>
      <c r="J327">
        <v>0</v>
      </c>
      <c r="K327">
        <v>3.2</v>
      </c>
      <c r="L327">
        <f>3*4</f>
        <v>12</v>
      </c>
    </row>
    <row r="328" spans="1:12" ht="15.75" thickBot="1" x14ac:dyDescent="0.3">
      <c r="A328" s="87" t="s">
        <v>77</v>
      </c>
      <c r="B328" s="88" t="s">
        <v>427</v>
      </c>
      <c r="C328" s="6">
        <v>2.7143999999999999</v>
      </c>
      <c r="D328" s="6">
        <f t="shared" si="15"/>
        <v>12</v>
      </c>
      <c r="E328" s="6">
        <v>22.5</v>
      </c>
      <c r="F328" s="6">
        <v>24</v>
      </c>
      <c r="G328" s="15">
        <f t="shared" si="14"/>
        <v>48.859200000000001</v>
      </c>
      <c r="J328">
        <v>0</v>
      </c>
      <c r="K328">
        <v>0</v>
      </c>
      <c r="L328">
        <f>3*4</f>
        <v>12</v>
      </c>
    </row>
    <row r="329" spans="1:12" ht="15.75" thickBot="1" x14ac:dyDescent="0.3">
      <c r="A329" s="87" t="s">
        <v>427</v>
      </c>
      <c r="B329" s="88" t="s">
        <v>65</v>
      </c>
      <c r="C329" s="6">
        <v>2.7143999999999999</v>
      </c>
      <c r="D329" s="6">
        <f t="shared" si="15"/>
        <v>22.4</v>
      </c>
      <c r="E329" s="6">
        <v>24</v>
      </c>
      <c r="F329" s="6">
        <v>28</v>
      </c>
      <c r="G329" s="15">
        <f t="shared" si="14"/>
        <v>243.21023999999997</v>
      </c>
      <c r="J329">
        <v>0</v>
      </c>
      <c r="K329">
        <v>0</v>
      </c>
      <c r="L329">
        <f>5.6*4</f>
        <v>22.4</v>
      </c>
    </row>
    <row r="330" spans="1:12" ht="15.75" thickBot="1" x14ac:dyDescent="0.3">
      <c r="A330" s="87" t="s">
        <v>58</v>
      </c>
      <c r="B330" s="88" t="s">
        <v>65</v>
      </c>
      <c r="C330" s="6">
        <v>2.7143999999999999</v>
      </c>
      <c r="D330" s="6">
        <f t="shared" si="15"/>
        <v>34.92</v>
      </c>
      <c r="E330" s="6">
        <v>24</v>
      </c>
      <c r="F330" s="6">
        <v>28</v>
      </c>
      <c r="G330" s="15">
        <f t="shared" si="14"/>
        <v>379.14739200000002</v>
      </c>
      <c r="J330">
        <v>0</v>
      </c>
      <c r="K330">
        <v>1.8</v>
      </c>
      <c r="L330">
        <f>9.18*4</f>
        <v>36.72</v>
      </c>
    </row>
    <row r="331" spans="1:12" ht="15.75" thickBot="1" x14ac:dyDescent="0.3">
      <c r="A331" s="87" t="s">
        <v>59</v>
      </c>
      <c r="B331" s="88" t="s">
        <v>65</v>
      </c>
      <c r="C331" s="6">
        <v>2.7143999999999999</v>
      </c>
      <c r="D331" s="6">
        <f t="shared" si="15"/>
        <v>10.719999999999999</v>
      </c>
      <c r="E331" s="6">
        <v>24</v>
      </c>
      <c r="F331" s="6">
        <v>28</v>
      </c>
      <c r="G331" s="15">
        <f t="shared" si="14"/>
        <v>116.39347199999999</v>
      </c>
      <c r="J331">
        <v>0</v>
      </c>
      <c r="K331">
        <v>1.8</v>
      </c>
      <c r="L331">
        <f>3.13*4</f>
        <v>12.52</v>
      </c>
    </row>
    <row r="332" spans="1:12" x14ac:dyDescent="0.25">
      <c r="A332" s="89" t="s">
        <v>494</v>
      </c>
      <c r="B332" s="90" t="s">
        <v>65</v>
      </c>
      <c r="C332" s="21">
        <v>2.7143999999999999</v>
      </c>
      <c r="D332" s="21">
        <f t="shared" si="15"/>
        <v>21.4</v>
      </c>
      <c r="E332" s="21">
        <v>24</v>
      </c>
      <c r="F332" s="21">
        <v>28</v>
      </c>
      <c r="G332" s="22">
        <f t="shared" si="14"/>
        <v>232.35263999999998</v>
      </c>
      <c r="L332">
        <f>21.4</f>
        <v>21.4</v>
      </c>
    </row>
    <row r="334" spans="1:12" x14ac:dyDescent="0.25">
      <c r="G334">
        <f>SUM(G239:G332)</f>
        <v>14294.953296000005</v>
      </c>
    </row>
  </sheetData>
  <conditionalFormatting sqref="E3:F127">
    <cfRule type="cellIs" dxfId="4" priority="7" operator="equal">
      <formula>$H$3</formula>
    </cfRule>
  </conditionalFormatting>
  <conditionalFormatting sqref="J133:L235 J238:L238">
    <cfRule type="cellIs" dxfId="3" priority="6" operator="equal">
      <formula>$H$235</formula>
    </cfRule>
  </conditionalFormatting>
  <conditionalFormatting sqref="J239:L332">
    <cfRule type="cellIs" dxfId="2" priority="1" operator="equal">
      <formula>$H$295</formula>
    </cfRule>
  </conditionalFormatting>
  <pageMargins left="0.7" right="0.7" top="0.75" bottom="0.75" header="0.3" footer="0.3"/>
  <pageSetup orientation="portrait" r:id="rId1"/>
  <ignoredErrors>
    <ignoredError sqref="L270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3"/>
  <sheetViews>
    <sheetView topLeftCell="A19" zoomScale="115" zoomScaleNormal="115" workbookViewId="0">
      <selection activeCell="G49" sqref="G49"/>
    </sheetView>
  </sheetViews>
  <sheetFormatPr defaultRowHeight="15" x14ac:dyDescent="0.25"/>
  <cols>
    <col min="1" max="1" width="36.85546875" style="83" customWidth="1"/>
    <col min="2" max="2" width="6.85546875" style="83" customWidth="1"/>
    <col min="3" max="3" width="7" style="83" customWidth="1"/>
    <col min="4" max="4" width="5.5703125" style="83" customWidth="1"/>
    <col min="5" max="5" width="6.85546875" style="83" customWidth="1"/>
    <col min="6" max="6" width="10.140625" style="83" customWidth="1"/>
    <col min="7" max="7" width="12.140625" style="83" customWidth="1"/>
    <col min="8" max="8" width="9.28515625" style="83" customWidth="1"/>
    <col min="9" max="9" width="10" style="83" customWidth="1"/>
    <col min="10" max="11" width="9.140625" style="83"/>
  </cols>
  <sheetData>
    <row r="1" spans="1:11" ht="24.75" customHeight="1" x14ac:dyDescent="0.25">
      <c r="A1" s="137" t="s">
        <v>514</v>
      </c>
      <c r="B1" s="137"/>
      <c r="C1" s="137"/>
      <c r="D1" s="137"/>
      <c r="E1" s="137"/>
      <c r="F1" s="137"/>
      <c r="G1" s="137"/>
      <c r="H1" s="137"/>
      <c r="I1" s="137"/>
      <c r="J1" s="109"/>
      <c r="K1" s="109"/>
    </row>
    <row r="2" spans="1:11" ht="24" thickBot="1" x14ac:dyDescent="0.4">
      <c r="A2" s="125" t="s">
        <v>161</v>
      </c>
      <c r="B2" s="125"/>
      <c r="C2" s="125"/>
      <c r="D2" s="125"/>
      <c r="E2" s="125"/>
      <c r="F2" s="125"/>
      <c r="G2" s="125"/>
      <c r="H2" s="125"/>
      <c r="I2" s="125"/>
      <c r="J2" s="108"/>
      <c r="K2" s="108"/>
    </row>
    <row r="3" spans="1:11" ht="15.75" thickBot="1" x14ac:dyDescent="0.3">
      <c r="A3" s="97" t="s">
        <v>20</v>
      </c>
      <c r="B3" s="76" t="s">
        <v>495</v>
      </c>
      <c r="C3" s="76" t="s">
        <v>21</v>
      </c>
      <c r="D3" s="76" t="s">
        <v>13</v>
      </c>
      <c r="E3" s="76" t="s">
        <v>7</v>
      </c>
      <c r="F3" s="76" t="s">
        <v>22</v>
      </c>
      <c r="G3" s="76" t="s">
        <v>23</v>
      </c>
      <c r="H3" s="76" t="s">
        <v>24</v>
      </c>
      <c r="I3" s="98" t="s">
        <v>422</v>
      </c>
      <c r="K3" s="93" t="s">
        <v>496</v>
      </c>
    </row>
    <row r="4" spans="1:11" ht="15.75" thickBot="1" x14ac:dyDescent="0.3">
      <c r="A4" s="99" t="s">
        <v>56</v>
      </c>
      <c r="B4" s="100">
        <v>3</v>
      </c>
      <c r="C4" s="100">
        <f t="shared" ref="C4:C39" si="0">B4*K4</f>
        <v>24</v>
      </c>
      <c r="D4" s="100">
        <v>34.5</v>
      </c>
      <c r="E4" s="100">
        <v>22.5</v>
      </c>
      <c r="F4" s="100">
        <v>1.8136751999999999E-2</v>
      </c>
      <c r="G4" s="100">
        <v>8.4806099999999995E-3</v>
      </c>
      <c r="H4" s="100">
        <f t="shared" ref="H4:H40" si="1">1.232*C4*(D4-E4)</f>
        <v>354.81599999999997</v>
      </c>
      <c r="I4" s="101">
        <f t="shared" ref="I4:I40" si="2">3000*C4*(F4-G4)</f>
        <v>695.24222399999996</v>
      </c>
      <c r="J4" s="94"/>
      <c r="K4" s="94">
        <v>8</v>
      </c>
    </row>
    <row r="5" spans="1:11" ht="15.75" thickBot="1" x14ac:dyDescent="0.3">
      <c r="A5" s="99" t="s">
        <v>103</v>
      </c>
      <c r="B5" s="100">
        <v>6</v>
      </c>
      <c r="C5" s="100">
        <f t="shared" si="0"/>
        <v>90</v>
      </c>
      <c r="D5" s="100">
        <v>34.5</v>
      </c>
      <c r="E5" s="100">
        <v>22</v>
      </c>
      <c r="F5" s="100">
        <v>1.8136751999999999E-2</v>
      </c>
      <c r="G5" s="100">
        <v>8.2197599999999996E-3</v>
      </c>
      <c r="H5" s="100">
        <f t="shared" si="1"/>
        <v>1386</v>
      </c>
      <c r="I5" s="101">
        <f t="shared" si="2"/>
        <v>2677.5878399999997</v>
      </c>
      <c r="J5" s="94"/>
      <c r="K5" s="94">
        <v>15</v>
      </c>
    </row>
    <row r="6" spans="1:11" ht="15.75" thickBot="1" x14ac:dyDescent="0.3">
      <c r="A6" s="99" t="s">
        <v>497</v>
      </c>
      <c r="B6" s="100">
        <v>6</v>
      </c>
      <c r="C6" s="100">
        <f t="shared" si="0"/>
        <v>48</v>
      </c>
      <c r="D6" s="100">
        <v>34.5</v>
      </c>
      <c r="E6" s="100">
        <v>22.5</v>
      </c>
      <c r="F6" s="100">
        <v>1.8136751999999999E-2</v>
      </c>
      <c r="G6" s="100">
        <v>8.4806099999999995E-3</v>
      </c>
      <c r="H6" s="100">
        <f t="shared" si="1"/>
        <v>709.63199999999995</v>
      </c>
      <c r="I6" s="101">
        <f t="shared" si="2"/>
        <v>1390.4844479999999</v>
      </c>
      <c r="J6" s="94"/>
      <c r="K6" s="94">
        <v>8</v>
      </c>
    </row>
    <row r="7" spans="1:11" ht="15.75" thickBot="1" x14ac:dyDescent="0.3">
      <c r="A7" s="99" t="s">
        <v>349</v>
      </c>
      <c r="B7" s="100">
        <v>2</v>
      </c>
      <c r="C7" s="100">
        <f t="shared" si="0"/>
        <v>5</v>
      </c>
      <c r="D7" s="100">
        <v>34.5</v>
      </c>
      <c r="E7" s="100">
        <v>22.5</v>
      </c>
      <c r="F7" s="100">
        <v>1.8136751999999999E-2</v>
      </c>
      <c r="G7" s="100">
        <v>8.4806099999999995E-3</v>
      </c>
      <c r="H7" s="100">
        <f t="shared" si="1"/>
        <v>73.92</v>
      </c>
      <c r="I7" s="101">
        <f t="shared" si="2"/>
        <v>144.84213</v>
      </c>
      <c r="J7" s="94"/>
      <c r="K7" s="94">
        <v>2.5</v>
      </c>
    </row>
    <row r="8" spans="1:11" ht="15.75" thickBot="1" x14ac:dyDescent="0.3">
      <c r="A8" s="99" t="s">
        <v>351</v>
      </c>
      <c r="B8" s="100">
        <v>4</v>
      </c>
      <c r="C8" s="100">
        <f t="shared" si="0"/>
        <v>32</v>
      </c>
      <c r="D8" s="100">
        <v>34.5</v>
      </c>
      <c r="E8" s="100">
        <v>22.5</v>
      </c>
      <c r="F8" s="100">
        <v>1.8136751999999999E-2</v>
      </c>
      <c r="G8" s="100">
        <v>8.4806099999999995E-3</v>
      </c>
      <c r="H8" s="100">
        <f t="shared" si="1"/>
        <v>473.08799999999997</v>
      </c>
      <c r="I8" s="101">
        <f t="shared" si="2"/>
        <v>926.98963199999992</v>
      </c>
      <c r="J8" s="94"/>
      <c r="K8" s="94">
        <v>8</v>
      </c>
    </row>
    <row r="9" spans="1:11" ht="15.75" thickBot="1" x14ac:dyDescent="0.3">
      <c r="A9" s="99" t="s">
        <v>498</v>
      </c>
      <c r="B9" s="100">
        <v>2</v>
      </c>
      <c r="C9" s="100">
        <f t="shared" si="0"/>
        <v>5</v>
      </c>
      <c r="D9" s="100">
        <v>34.5</v>
      </c>
      <c r="E9" s="100">
        <v>22.5</v>
      </c>
      <c r="F9" s="100">
        <v>1.8136751999999999E-2</v>
      </c>
      <c r="G9" s="100">
        <v>8.4806099999999995E-3</v>
      </c>
      <c r="H9" s="100">
        <f t="shared" si="1"/>
        <v>73.92</v>
      </c>
      <c r="I9" s="101">
        <f t="shared" si="2"/>
        <v>144.84213</v>
      </c>
      <c r="J9" s="94"/>
      <c r="K9" s="94">
        <v>2.5</v>
      </c>
    </row>
    <row r="10" spans="1:11" ht="15.75" thickBot="1" x14ac:dyDescent="0.3">
      <c r="A10" s="99" t="s">
        <v>499</v>
      </c>
      <c r="B10" s="100">
        <v>5</v>
      </c>
      <c r="C10" s="100">
        <f>B10*K10</f>
        <v>40</v>
      </c>
      <c r="D10" s="100">
        <v>34.5</v>
      </c>
      <c r="E10" s="100">
        <v>22.5</v>
      </c>
      <c r="F10" s="100">
        <v>1.8136751999999999E-2</v>
      </c>
      <c r="G10" s="100">
        <v>8.4806099999999995E-3</v>
      </c>
      <c r="H10" s="100">
        <f t="shared" si="1"/>
        <v>591.36</v>
      </c>
      <c r="I10" s="101">
        <f t="shared" si="2"/>
        <v>1158.73704</v>
      </c>
      <c r="J10" s="94"/>
      <c r="K10" s="94">
        <v>8</v>
      </c>
    </row>
    <row r="11" spans="1:11" ht="15.75" thickBot="1" x14ac:dyDescent="0.3">
      <c r="A11" s="99" t="s">
        <v>500</v>
      </c>
      <c r="B11" s="100">
        <v>4</v>
      </c>
      <c r="C11" s="100">
        <f t="shared" si="0"/>
        <v>10</v>
      </c>
      <c r="D11" s="100">
        <v>34.5</v>
      </c>
      <c r="E11" s="100">
        <v>22.5</v>
      </c>
      <c r="F11" s="100">
        <v>1.8136751999999999E-2</v>
      </c>
      <c r="G11" s="100">
        <v>8.4806099999999995E-3</v>
      </c>
      <c r="H11" s="100">
        <f t="shared" si="1"/>
        <v>147.84</v>
      </c>
      <c r="I11" s="101">
        <f t="shared" si="2"/>
        <v>289.68425999999999</v>
      </c>
      <c r="J11" s="94"/>
      <c r="K11" s="94">
        <v>2.5</v>
      </c>
    </row>
    <row r="12" spans="1:11" ht="15.75" thickBot="1" x14ac:dyDescent="0.3">
      <c r="A12" s="99" t="s">
        <v>176</v>
      </c>
      <c r="B12" s="100">
        <v>6</v>
      </c>
      <c r="C12" s="100">
        <f t="shared" si="0"/>
        <v>48</v>
      </c>
      <c r="D12" s="100">
        <v>34.5</v>
      </c>
      <c r="E12" s="100">
        <v>22.5</v>
      </c>
      <c r="F12" s="100">
        <v>1.8136751999999999E-2</v>
      </c>
      <c r="G12" s="100">
        <v>8.4806099999999995E-3</v>
      </c>
      <c r="H12" s="100">
        <f t="shared" si="1"/>
        <v>709.63199999999995</v>
      </c>
      <c r="I12" s="101">
        <f>3000*C12*(F12-G12)</f>
        <v>1390.4844479999999</v>
      </c>
      <c r="J12" s="94"/>
      <c r="K12" s="94">
        <v>8</v>
      </c>
    </row>
    <row r="13" spans="1:11" ht="15.75" thickBot="1" x14ac:dyDescent="0.3">
      <c r="A13" s="99" t="s">
        <v>121</v>
      </c>
      <c r="B13" s="100">
        <v>4</v>
      </c>
      <c r="C13" s="100">
        <f t="shared" si="0"/>
        <v>40</v>
      </c>
      <c r="D13" s="100">
        <v>34.5</v>
      </c>
      <c r="E13" s="100">
        <v>22</v>
      </c>
      <c r="F13" s="100">
        <v>1.8136751999999999E-2</v>
      </c>
      <c r="G13" s="100">
        <v>8.2197599999999996E-3</v>
      </c>
      <c r="H13" s="100">
        <f t="shared" si="1"/>
        <v>616</v>
      </c>
      <c r="I13" s="101">
        <f t="shared" si="2"/>
        <v>1190.0390399999999</v>
      </c>
      <c r="J13" s="94"/>
      <c r="K13" s="94">
        <v>10</v>
      </c>
    </row>
    <row r="14" spans="1:11" ht="15.75" thickBot="1" x14ac:dyDescent="0.3">
      <c r="A14" s="99" t="s">
        <v>460</v>
      </c>
      <c r="B14" s="100">
        <v>2</v>
      </c>
      <c r="C14" s="100">
        <f t="shared" si="0"/>
        <v>5</v>
      </c>
      <c r="D14" s="100">
        <v>34.5</v>
      </c>
      <c r="E14" s="100">
        <v>22.5</v>
      </c>
      <c r="F14" s="100">
        <v>1.8136751999999999E-2</v>
      </c>
      <c r="G14" s="100">
        <v>8.4806099999999995E-3</v>
      </c>
      <c r="H14" s="100">
        <f t="shared" si="1"/>
        <v>73.92</v>
      </c>
      <c r="I14" s="101">
        <f t="shared" si="2"/>
        <v>144.84213</v>
      </c>
      <c r="J14" s="94"/>
      <c r="K14" s="94">
        <v>2.5</v>
      </c>
    </row>
    <row r="15" spans="1:11" ht="15.75" thickBot="1" x14ac:dyDescent="0.3">
      <c r="A15" s="99" t="s">
        <v>460</v>
      </c>
      <c r="B15" s="100">
        <v>2</v>
      </c>
      <c r="C15" s="100">
        <f t="shared" si="0"/>
        <v>5</v>
      </c>
      <c r="D15" s="100">
        <v>34.5</v>
      </c>
      <c r="E15" s="100">
        <v>22.5</v>
      </c>
      <c r="F15" s="100">
        <v>1.8136751999999999E-2</v>
      </c>
      <c r="G15" s="100">
        <v>8.4806099999999995E-3</v>
      </c>
      <c r="H15" s="100">
        <f t="shared" si="1"/>
        <v>73.92</v>
      </c>
      <c r="I15" s="101">
        <f t="shared" si="2"/>
        <v>144.84213</v>
      </c>
      <c r="J15" s="94"/>
      <c r="K15" s="94">
        <v>2.5</v>
      </c>
    </row>
    <row r="16" spans="1:11" ht="15.75" thickBot="1" x14ac:dyDescent="0.3">
      <c r="A16" s="99" t="s">
        <v>464</v>
      </c>
      <c r="B16" s="100">
        <v>3</v>
      </c>
      <c r="C16" s="100">
        <f t="shared" si="0"/>
        <v>7.5</v>
      </c>
      <c r="D16" s="100">
        <v>34.5</v>
      </c>
      <c r="E16" s="100">
        <v>22.5</v>
      </c>
      <c r="F16" s="100">
        <v>1.8136751999999999E-2</v>
      </c>
      <c r="G16" s="100">
        <v>8.4806099999999995E-3</v>
      </c>
      <c r="H16" s="100">
        <f t="shared" si="1"/>
        <v>110.88</v>
      </c>
      <c r="I16" s="101">
        <f>3000*C16*(F16-G16)</f>
        <v>217.263195</v>
      </c>
      <c r="J16" s="94"/>
      <c r="K16" s="94">
        <v>2.5</v>
      </c>
    </row>
    <row r="17" spans="1:11" ht="15.75" thickBot="1" x14ac:dyDescent="0.3">
      <c r="A17" s="99" t="s">
        <v>464</v>
      </c>
      <c r="B17" s="100">
        <v>3</v>
      </c>
      <c r="C17" s="100">
        <f t="shared" si="0"/>
        <v>7.5</v>
      </c>
      <c r="D17" s="100">
        <v>34.5</v>
      </c>
      <c r="E17" s="100">
        <v>22.5</v>
      </c>
      <c r="F17" s="100">
        <v>1.8136751999999999E-2</v>
      </c>
      <c r="G17" s="100">
        <v>8.4806099999999995E-3</v>
      </c>
      <c r="H17" s="100">
        <f t="shared" si="1"/>
        <v>110.88</v>
      </c>
      <c r="I17" s="101">
        <f t="shared" si="2"/>
        <v>217.263195</v>
      </c>
      <c r="J17" s="94"/>
      <c r="K17" s="94">
        <v>2.5</v>
      </c>
    </row>
    <row r="18" spans="1:11" ht="15.75" thickBot="1" x14ac:dyDescent="0.3">
      <c r="A18" s="99" t="s">
        <v>77</v>
      </c>
      <c r="B18" s="100">
        <v>1</v>
      </c>
      <c r="C18" s="100">
        <f t="shared" si="0"/>
        <v>2.5</v>
      </c>
      <c r="D18" s="100">
        <v>34.5</v>
      </c>
      <c r="E18" s="100">
        <v>22.5</v>
      </c>
      <c r="F18" s="100">
        <v>1.8136751999999999E-2</v>
      </c>
      <c r="G18" s="100">
        <v>8.4806099999999995E-3</v>
      </c>
      <c r="H18" s="100">
        <f t="shared" si="1"/>
        <v>36.96</v>
      </c>
      <c r="I18" s="101">
        <f t="shared" si="2"/>
        <v>72.421064999999999</v>
      </c>
      <c r="J18" s="94"/>
      <c r="K18" s="94">
        <v>2.5</v>
      </c>
    </row>
    <row r="19" spans="1:11" ht="15.75" thickBot="1" x14ac:dyDescent="0.3">
      <c r="A19" s="99" t="s">
        <v>76</v>
      </c>
      <c r="B19" s="100">
        <v>1</v>
      </c>
      <c r="C19" s="100">
        <f>B19*K19</f>
        <v>2.5</v>
      </c>
      <c r="D19" s="100">
        <v>34.5</v>
      </c>
      <c r="E19" s="100">
        <v>22.5</v>
      </c>
      <c r="F19" s="100">
        <v>1.8136751999999999E-2</v>
      </c>
      <c r="G19" s="100">
        <v>8.4806099999999995E-3</v>
      </c>
      <c r="H19" s="100">
        <f t="shared" si="1"/>
        <v>36.96</v>
      </c>
      <c r="I19" s="101">
        <f t="shared" si="2"/>
        <v>72.421064999999999</v>
      </c>
      <c r="J19" s="94"/>
      <c r="K19" s="94">
        <v>2.5</v>
      </c>
    </row>
    <row r="20" spans="1:11" ht="15.75" thickBot="1" x14ac:dyDescent="0.3">
      <c r="A20" s="99" t="s">
        <v>73</v>
      </c>
      <c r="B20" s="100">
        <v>1</v>
      </c>
      <c r="C20" s="100">
        <f t="shared" si="0"/>
        <v>2.5</v>
      </c>
      <c r="D20" s="100">
        <v>34.5</v>
      </c>
      <c r="E20" s="100">
        <v>22.5</v>
      </c>
      <c r="F20" s="100">
        <v>1.8136751999999999E-2</v>
      </c>
      <c r="G20" s="100">
        <v>8.4806099999999995E-3</v>
      </c>
      <c r="H20" s="100">
        <f t="shared" si="1"/>
        <v>36.96</v>
      </c>
      <c r="I20" s="101">
        <f t="shared" si="2"/>
        <v>72.421064999999999</v>
      </c>
      <c r="J20" s="94"/>
      <c r="K20" s="94">
        <v>2.5</v>
      </c>
    </row>
    <row r="21" spans="1:11" ht="15.75" thickBot="1" x14ac:dyDescent="0.3">
      <c r="A21" s="99" t="s">
        <v>453</v>
      </c>
      <c r="B21" s="100">
        <v>5</v>
      </c>
      <c r="C21" s="100">
        <f t="shared" si="0"/>
        <v>12.5</v>
      </c>
      <c r="D21" s="100">
        <v>34.5</v>
      </c>
      <c r="E21" s="100">
        <v>22.5</v>
      </c>
      <c r="F21" s="100">
        <v>1.8136751999999999E-2</v>
      </c>
      <c r="G21" s="100">
        <v>8.4806099999999995E-3</v>
      </c>
      <c r="H21" s="100">
        <f t="shared" si="1"/>
        <v>184.8</v>
      </c>
      <c r="I21" s="101">
        <f t="shared" si="2"/>
        <v>362.10532499999999</v>
      </c>
      <c r="J21" s="94"/>
      <c r="K21" s="94">
        <v>2.5</v>
      </c>
    </row>
    <row r="22" spans="1:11" ht="15.75" thickBot="1" x14ac:dyDescent="0.3">
      <c r="A22" s="99" t="s">
        <v>452</v>
      </c>
      <c r="B22" s="100">
        <v>3</v>
      </c>
      <c r="C22" s="100">
        <f t="shared" si="0"/>
        <v>24</v>
      </c>
      <c r="D22" s="100">
        <v>34.5</v>
      </c>
      <c r="E22" s="100">
        <v>22.5</v>
      </c>
      <c r="F22" s="100">
        <v>1.8136751999999999E-2</v>
      </c>
      <c r="G22" s="100">
        <v>8.4806099999999995E-3</v>
      </c>
      <c r="H22" s="100">
        <f t="shared" si="1"/>
        <v>354.81599999999997</v>
      </c>
      <c r="I22" s="101">
        <f t="shared" si="2"/>
        <v>695.24222399999996</v>
      </c>
      <c r="J22" s="94"/>
      <c r="K22" s="94">
        <v>8</v>
      </c>
    </row>
    <row r="23" spans="1:11" ht="15.75" thickBot="1" x14ac:dyDescent="0.3">
      <c r="A23" s="99" t="s">
        <v>501</v>
      </c>
      <c r="B23" s="100">
        <v>4</v>
      </c>
      <c r="C23" s="100">
        <f t="shared" si="0"/>
        <v>32</v>
      </c>
      <c r="D23" s="100">
        <v>34.5</v>
      </c>
      <c r="E23" s="100">
        <v>22.5</v>
      </c>
      <c r="F23" s="100">
        <v>1.8136751999999999E-2</v>
      </c>
      <c r="G23" s="100">
        <v>8.4806099999999995E-3</v>
      </c>
      <c r="H23" s="100">
        <f t="shared" si="1"/>
        <v>473.08799999999997</v>
      </c>
      <c r="I23" s="101">
        <f t="shared" si="2"/>
        <v>926.98963199999992</v>
      </c>
      <c r="J23" s="94"/>
      <c r="K23" s="94">
        <v>8</v>
      </c>
    </row>
    <row r="24" spans="1:11" ht="15.75" thickBot="1" x14ac:dyDescent="0.3">
      <c r="A24" s="99" t="s">
        <v>461</v>
      </c>
      <c r="B24" s="100">
        <v>2</v>
      </c>
      <c r="C24" s="100">
        <f t="shared" si="0"/>
        <v>5</v>
      </c>
      <c r="D24" s="100">
        <v>34.5</v>
      </c>
      <c r="E24" s="100">
        <v>22.5</v>
      </c>
      <c r="F24" s="100">
        <v>1.8136751999999999E-2</v>
      </c>
      <c r="G24" s="100">
        <v>8.4806099999999995E-3</v>
      </c>
      <c r="H24" s="100">
        <f t="shared" si="1"/>
        <v>73.92</v>
      </c>
      <c r="I24" s="101">
        <f t="shared" si="2"/>
        <v>144.84213</v>
      </c>
      <c r="J24" s="94"/>
      <c r="K24" s="94">
        <v>2.5</v>
      </c>
    </row>
    <row r="25" spans="1:11" ht="15.75" thickBot="1" x14ac:dyDescent="0.3">
      <c r="A25" s="99" t="s">
        <v>461</v>
      </c>
      <c r="B25" s="100">
        <v>2</v>
      </c>
      <c r="C25" s="100">
        <f t="shared" si="0"/>
        <v>5</v>
      </c>
      <c r="D25" s="100">
        <v>34.5</v>
      </c>
      <c r="E25" s="100">
        <v>22.5</v>
      </c>
      <c r="F25" s="100">
        <v>1.8136751999999999E-2</v>
      </c>
      <c r="G25" s="100">
        <v>8.4806099999999995E-3</v>
      </c>
      <c r="H25" s="100">
        <f t="shared" si="1"/>
        <v>73.92</v>
      </c>
      <c r="I25" s="101">
        <f t="shared" si="2"/>
        <v>144.84213</v>
      </c>
      <c r="J25" s="94"/>
      <c r="K25" s="94">
        <v>2.5</v>
      </c>
    </row>
    <row r="26" spans="1:11" ht="15.75" thickBot="1" x14ac:dyDescent="0.3">
      <c r="A26" s="99" t="s">
        <v>505</v>
      </c>
      <c r="B26" s="100">
        <v>3</v>
      </c>
      <c r="C26" s="100">
        <f t="shared" si="0"/>
        <v>0</v>
      </c>
      <c r="D26" s="100">
        <v>34.5</v>
      </c>
      <c r="E26" s="100">
        <v>22.5</v>
      </c>
      <c r="F26" s="100">
        <v>1.8136751999999999E-2</v>
      </c>
      <c r="G26" s="100">
        <v>8.4806099999999995E-3</v>
      </c>
      <c r="H26" s="100">
        <f t="shared" si="1"/>
        <v>0</v>
      </c>
      <c r="I26" s="101">
        <f>3000*C26*(F26-G26)</f>
        <v>0</v>
      </c>
      <c r="J26" s="94"/>
      <c r="K26" s="94"/>
    </row>
    <row r="27" spans="1:11" ht="15.75" thickBot="1" x14ac:dyDescent="0.3">
      <c r="A27" s="99" t="s">
        <v>465</v>
      </c>
      <c r="B27" s="100">
        <v>2</v>
      </c>
      <c r="C27" s="100">
        <f t="shared" si="0"/>
        <v>5</v>
      </c>
      <c r="D27" s="100">
        <v>34.5</v>
      </c>
      <c r="E27" s="100">
        <v>22.5</v>
      </c>
      <c r="F27" s="100">
        <v>1.8136751999999999E-2</v>
      </c>
      <c r="G27" s="100">
        <v>8.4806099999999995E-3</v>
      </c>
      <c r="H27" s="100">
        <f t="shared" si="1"/>
        <v>73.92</v>
      </c>
      <c r="I27" s="101">
        <f t="shared" si="2"/>
        <v>144.84213</v>
      </c>
      <c r="J27" s="94"/>
      <c r="K27" s="94">
        <v>2.5</v>
      </c>
    </row>
    <row r="28" spans="1:11" ht="15.75" thickBot="1" x14ac:dyDescent="0.3">
      <c r="A28" s="99" t="s">
        <v>465</v>
      </c>
      <c r="B28" s="100">
        <v>2</v>
      </c>
      <c r="C28" s="100">
        <f>B28*K28</f>
        <v>5</v>
      </c>
      <c r="D28" s="100">
        <v>34.5</v>
      </c>
      <c r="E28" s="100">
        <v>22.5</v>
      </c>
      <c r="F28" s="100">
        <v>1.8136751999999999E-2</v>
      </c>
      <c r="G28" s="100">
        <v>8.4806099999999995E-3</v>
      </c>
      <c r="H28" s="100">
        <f t="shared" si="1"/>
        <v>73.92</v>
      </c>
      <c r="I28" s="101">
        <f t="shared" si="2"/>
        <v>144.84213</v>
      </c>
      <c r="J28" s="94"/>
      <c r="K28" s="94">
        <v>2.5</v>
      </c>
    </row>
    <row r="29" spans="1:11" ht="15.75" thickBot="1" x14ac:dyDescent="0.3">
      <c r="A29" s="99" t="s">
        <v>373</v>
      </c>
      <c r="B29" s="100">
        <v>2</v>
      </c>
      <c r="C29" s="100">
        <f t="shared" si="0"/>
        <v>5</v>
      </c>
      <c r="D29" s="100">
        <v>34.5</v>
      </c>
      <c r="E29" s="100">
        <v>22.5</v>
      </c>
      <c r="F29" s="100">
        <v>1.8136751999999999E-2</v>
      </c>
      <c r="G29" s="100">
        <v>8.4806099999999995E-3</v>
      </c>
      <c r="H29" s="100">
        <f t="shared" si="1"/>
        <v>73.92</v>
      </c>
      <c r="I29" s="101">
        <f t="shared" si="2"/>
        <v>144.84213</v>
      </c>
      <c r="J29" s="94"/>
      <c r="K29" s="94">
        <v>2.5</v>
      </c>
    </row>
    <row r="30" spans="1:11" ht="15.75" thickBot="1" x14ac:dyDescent="0.3">
      <c r="A30" s="99" t="s">
        <v>371</v>
      </c>
      <c r="B30" s="100">
        <v>2</v>
      </c>
      <c r="C30" s="100">
        <f t="shared" si="0"/>
        <v>5</v>
      </c>
      <c r="D30" s="100">
        <v>34.5</v>
      </c>
      <c r="E30" s="100">
        <v>22.5</v>
      </c>
      <c r="F30" s="100">
        <v>1.8136751999999999E-2</v>
      </c>
      <c r="G30" s="100">
        <v>8.4806099999999995E-3</v>
      </c>
      <c r="H30" s="100">
        <f t="shared" si="1"/>
        <v>73.92</v>
      </c>
      <c r="I30" s="101">
        <f t="shared" si="2"/>
        <v>144.84213</v>
      </c>
      <c r="J30" s="94"/>
      <c r="K30" s="94">
        <v>2.5</v>
      </c>
    </row>
    <row r="31" spans="1:11" ht="15.75" thickBot="1" x14ac:dyDescent="0.3">
      <c r="A31" s="99" t="s">
        <v>374</v>
      </c>
      <c r="B31" s="100">
        <v>3</v>
      </c>
      <c r="C31" s="100">
        <f t="shared" si="0"/>
        <v>7.5</v>
      </c>
      <c r="D31" s="100">
        <v>34.5</v>
      </c>
      <c r="E31" s="100">
        <v>22.5</v>
      </c>
      <c r="F31" s="100">
        <v>1.8136751999999999E-2</v>
      </c>
      <c r="G31" s="100">
        <v>8.4806099999999995E-3</v>
      </c>
      <c r="H31" s="100">
        <f t="shared" si="1"/>
        <v>110.88</v>
      </c>
      <c r="I31" s="101">
        <f t="shared" si="2"/>
        <v>217.263195</v>
      </c>
      <c r="J31" s="94"/>
      <c r="K31" s="94">
        <v>2.5</v>
      </c>
    </row>
    <row r="32" spans="1:11" ht="15.75" thickBot="1" x14ac:dyDescent="0.3">
      <c r="A32" s="99" t="s">
        <v>504</v>
      </c>
      <c r="B32" s="100">
        <v>3</v>
      </c>
      <c r="C32" s="100">
        <f t="shared" si="0"/>
        <v>7.5</v>
      </c>
      <c r="D32" s="100">
        <v>34.5</v>
      </c>
      <c r="E32" s="100">
        <v>22.5</v>
      </c>
      <c r="F32" s="100">
        <v>1.8136751999999999E-2</v>
      </c>
      <c r="G32" s="100">
        <v>8.4806099999999995E-3</v>
      </c>
      <c r="H32" s="100">
        <f t="shared" si="1"/>
        <v>110.88</v>
      </c>
      <c r="I32" s="101">
        <f t="shared" si="2"/>
        <v>217.263195</v>
      </c>
      <c r="J32" s="94"/>
      <c r="K32" s="94">
        <v>2.5</v>
      </c>
    </row>
    <row r="33" spans="1:11" ht="15.75" thickBot="1" x14ac:dyDescent="0.3">
      <c r="A33" s="99" t="s">
        <v>462</v>
      </c>
      <c r="B33" s="100"/>
      <c r="C33" s="100">
        <f>B33*K33</f>
        <v>0</v>
      </c>
      <c r="D33" s="100">
        <v>34.5</v>
      </c>
      <c r="E33" s="100">
        <v>22.5</v>
      </c>
      <c r="F33" s="100">
        <v>1.8136751999999999E-2</v>
      </c>
      <c r="G33" s="100">
        <v>8.4806099999999995E-3</v>
      </c>
      <c r="H33" s="100">
        <f t="shared" si="1"/>
        <v>0</v>
      </c>
      <c r="I33" s="101">
        <f t="shared" si="2"/>
        <v>0</v>
      </c>
      <c r="J33" s="94"/>
      <c r="K33" s="94"/>
    </row>
    <row r="34" spans="1:11" ht="15.75" thickBot="1" x14ac:dyDescent="0.3">
      <c r="A34" s="99" t="s">
        <v>36</v>
      </c>
      <c r="B34" s="100">
        <v>4</v>
      </c>
      <c r="C34" s="100">
        <f t="shared" si="0"/>
        <v>32</v>
      </c>
      <c r="D34" s="100">
        <v>34.5</v>
      </c>
      <c r="E34" s="100">
        <v>22.5</v>
      </c>
      <c r="F34" s="100">
        <v>1.8136751999999999E-2</v>
      </c>
      <c r="G34" s="100">
        <v>8.4806099999999995E-3</v>
      </c>
      <c r="H34" s="100">
        <f t="shared" si="1"/>
        <v>473.08799999999997</v>
      </c>
      <c r="I34" s="101">
        <f t="shared" si="2"/>
        <v>926.98963199999992</v>
      </c>
      <c r="J34" s="94"/>
      <c r="K34" s="94">
        <v>8</v>
      </c>
    </row>
    <row r="35" spans="1:11" ht="15.75" thickBot="1" x14ac:dyDescent="0.3">
      <c r="A35" s="99" t="s">
        <v>468</v>
      </c>
      <c r="B35" s="100">
        <v>2</v>
      </c>
      <c r="C35" s="100">
        <f t="shared" si="0"/>
        <v>5</v>
      </c>
      <c r="D35" s="100">
        <v>34.5</v>
      </c>
      <c r="E35" s="100">
        <v>22.5</v>
      </c>
      <c r="F35" s="100">
        <v>1.8136751999999999E-2</v>
      </c>
      <c r="G35" s="100">
        <v>8.4806099999999995E-3</v>
      </c>
      <c r="H35" s="100">
        <f t="shared" si="1"/>
        <v>73.92</v>
      </c>
      <c r="I35" s="101">
        <f t="shared" si="2"/>
        <v>144.84213</v>
      </c>
      <c r="J35" s="94"/>
      <c r="K35" s="94">
        <v>2.5</v>
      </c>
    </row>
    <row r="36" spans="1:11" ht="15.75" thickBot="1" x14ac:dyDescent="0.3">
      <c r="A36" s="99" t="s">
        <v>502</v>
      </c>
      <c r="B36" s="100">
        <v>3</v>
      </c>
      <c r="C36" s="100">
        <f t="shared" si="0"/>
        <v>7.5</v>
      </c>
      <c r="D36" s="100">
        <v>34.5</v>
      </c>
      <c r="E36" s="100">
        <v>22.5</v>
      </c>
      <c r="F36" s="100">
        <v>1.8136751999999999E-2</v>
      </c>
      <c r="G36" s="100">
        <v>8.4806099999999995E-3</v>
      </c>
      <c r="H36" s="100">
        <f>1.232*C36*(D36-E36)</f>
        <v>110.88</v>
      </c>
      <c r="I36" s="101">
        <f>3000*C36*(F36-G36)</f>
        <v>217.263195</v>
      </c>
      <c r="J36" s="94"/>
      <c r="K36" s="94">
        <v>2.5</v>
      </c>
    </row>
    <row r="37" spans="1:11" ht="15.75" thickBot="1" x14ac:dyDescent="0.3">
      <c r="A37" s="99" t="s">
        <v>116</v>
      </c>
      <c r="B37" s="100">
        <v>3</v>
      </c>
      <c r="C37" s="100">
        <f t="shared" si="0"/>
        <v>0</v>
      </c>
      <c r="D37" s="100">
        <v>34.5</v>
      </c>
      <c r="E37" s="100">
        <v>22.5</v>
      </c>
      <c r="F37" s="100">
        <v>1.8136751999999999E-2</v>
      </c>
      <c r="G37" s="100">
        <v>8.4806099999999995E-3</v>
      </c>
      <c r="H37" s="100">
        <f t="shared" si="1"/>
        <v>0</v>
      </c>
      <c r="I37" s="101">
        <f t="shared" si="2"/>
        <v>0</v>
      </c>
      <c r="J37" s="94"/>
      <c r="K37" s="94"/>
    </row>
    <row r="38" spans="1:11" ht="15.75" thickBot="1" x14ac:dyDescent="0.3">
      <c r="A38" s="99" t="s">
        <v>389</v>
      </c>
      <c r="B38" s="100">
        <v>8</v>
      </c>
      <c r="C38" s="100">
        <f t="shared" si="0"/>
        <v>64</v>
      </c>
      <c r="D38" s="100">
        <v>34.5</v>
      </c>
      <c r="E38" s="100">
        <v>22.5</v>
      </c>
      <c r="F38" s="100">
        <v>1.8136751999999999E-2</v>
      </c>
      <c r="G38" s="100">
        <v>8.4806099999999995E-3</v>
      </c>
      <c r="H38" s="100">
        <f t="shared" si="1"/>
        <v>946.17599999999993</v>
      </c>
      <c r="I38" s="101">
        <f t="shared" si="2"/>
        <v>1853.9792639999998</v>
      </c>
      <c r="J38" s="94"/>
      <c r="K38" s="94">
        <v>8</v>
      </c>
    </row>
    <row r="39" spans="1:11" ht="15.75" thickBot="1" x14ac:dyDescent="0.3">
      <c r="A39" s="99" t="s">
        <v>503</v>
      </c>
      <c r="B39" s="100">
        <v>4</v>
      </c>
      <c r="C39" s="100">
        <f t="shared" si="0"/>
        <v>10</v>
      </c>
      <c r="D39" s="100">
        <v>34.5</v>
      </c>
      <c r="E39" s="100">
        <v>22.5</v>
      </c>
      <c r="F39" s="100">
        <v>1.8136751999999999E-2</v>
      </c>
      <c r="G39" s="100">
        <v>8.4806099999999995E-3</v>
      </c>
      <c r="H39" s="100">
        <f t="shared" si="1"/>
        <v>147.84</v>
      </c>
      <c r="I39" s="101">
        <f t="shared" si="2"/>
        <v>289.68425999999999</v>
      </c>
      <c r="J39" s="94"/>
      <c r="K39" s="94">
        <v>2.5</v>
      </c>
    </row>
    <row r="40" spans="1:11" ht="15.75" thickBot="1" x14ac:dyDescent="0.3">
      <c r="A40" s="102" t="s">
        <v>31</v>
      </c>
      <c r="B40" s="103">
        <v>20</v>
      </c>
      <c r="C40" s="103">
        <f>B40*K40</f>
        <v>160</v>
      </c>
      <c r="D40" s="103">
        <v>34.5</v>
      </c>
      <c r="E40" s="103">
        <v>24</v>
      </c>
      <c r="F40" s="103">
        <v>1.8136751999999999E-2</v>
      </c>
      <c r="G40" s="103">
        <v>9.2932350000000004E-3</v>
      </c>
      <c r="H40" s="103">
        <f t="shared" si="1"/>
        <v>2069.7600000000002</v>
      </c>
      <c r="I40" s="104">
        <f t="shared" si="2"/>
        <v>4244.8881599999995</v>
      </c>
      <c r="J40" s="94"/>
      <c r="K40" s="94">
        <v>8</v>
      </c>
    </row>
    <row r="41" spans="1:11" x14ac:dyDescent="0.25">
      <c r="A41" s="102"/>
      <c r="B41" s="103"/>
      <c r="C41" s="103"/>
      <c r="D41" s="103"/>
      <c r="E41" s="103"/>
      <c r="F41" s="103"/>
      <c r="G41" s="103"/>
      <c r="H41" s="103">
        <f>SUM(H4:H40)</f>
        <v>11116.336000000001</v>
      </c>
      <c r="I41" s="104">
        <f>SUM(I4:I40)</f>
        <v>21915.970029000007</v>
      </c>
    </row>
    <row r="43" spans="1:11" ht="24" thickBot="1" x14ac:dyDescent="0.4">
      <c r="A43" s="125" t="s">
        <v>42</v>
      </c>
      <c r="B43" s="125"/>
      <c r="C43" s="125"/>
      <c r="D43" s="125"/>
      <c r="E43" s="125"/>
      <c r="F43" s="125"/>
      <c r="G43" s="125"/>
      <c r="H43" s="125"/>
      <c r="I43" s="125"/>
      <c r="J43" s="108"/>
      <c r="K43" s="108"/>
    </row>
    <row r="44" spans="1:11" ht="15.75" thickBot="1" x14ac:dyDescent="0.3">
      <c r="A44" s="105" t="s">
        <v>20</v>
      </c>
      <c r="B44" s="106" t="s">
        <v>506</v>
      </c>
      <c r="C44" s="106" t="s">
        <v>21</v>
      </c>
      <c r="D44" s="106" t="s">
        <v>13</v>
      </c>
      <c r="E44" s="106" t="s">
        <v>7</v>
      </c>
      <c r="F44" s="106" t="s">
        <v>22</v>
      </c>
      <c r="G44" s="106" t="s">
        <v>23</v>
      </c>
      <c r="H44" s="106" t="s">
        <v>507</v>
      </c>
      <c r="I44" s="107" t="s">
        <v>508</v>
      </c>
      <c r="J44" s="96"/>
      <c r="K44" s="95" t="s">
        <v>496</v>
      </c>
    </row>
    <row r="45" spans="1:11" ht="15.75" thickBot="1" x14ac:dyDescent="0.3">
      <c r="A45" s="99" t="s">
        <v>124</v>
      </c>
      <c r="B45" s="100">
        <v>5</v>
      </c>
      <c r="C45" s="100">
        <f>B45*K45</f>
        <v>65</v>
      </c>
      <c r="D45" s="100">
        <v>34.5</v>
      </c>
      <c r="E45" s="100">
        <v>22.5</v>
      </c>
      <c r="F45" s="100">
        <v>1.813675E-2</v>
      </c>
      <c r="G45" s="100" t="e">
        <f ca="1">_xlfn.IFS(E45=22.5,0.00848061,E45=22,0.00821976,E45=24,0.00929323)</f>
        <v>#NAME?</v>
      </c>
      <c r="H45" s="100">
        <f>1.232*C45*(D45-E45)</f>
        <v>960.96</v>
      </c>
      <c r="I45" s="101" t="e">
        <f ca="1">3000*C45*(F45-G45)</f>
        <v>#NAME?</v>
      </c>
      <c r="J45" s="96"/>
      <c r="K45" s="96">
        <v>13</v>
      </c>
    </row>
    <row r="46" spans="1:11" ht="15.75" thickBot="1" x14ac:dyDescent="0.3">
      <c r="A46" s="99" t="s">
        <v>170</v>
      </c>
      <c r="B46" s="100">
        <v>5</v>
      </c>
      <c r="C46" s="100">
        <f t="shared" ref="C46:C89" si="3">B46*K46</f>
        <v>65</v>
      </c>
      <c r="D46" s="100">
        <v>34.5</v>
      </c>
      <c r="E46" s="100">
        <v>22.5</v>
      </c>
      <c r="F46" s="100">
        <v>1.813675E-2</v>
      </c>
      <c r="G46" s="100" t="e">
        <f t="shared" ref="G46:G89" ca="1" si="4">_xlfn.IFS(E46=22.5,0.00848061,E46=22,0.00821976,E46=24,0.00929323)</f>
        <v>#NAME?</v>
      </c>
      <c r="H46" s="100">
        <f t="shared" ref="H46:H89" si="5">1.232*C46*(D46-E46)</f>
        <v>960.96</v>
      </c>
      <c r="I46" s="101" t="e">
        <f t="shared" ref="I46:I89" ca="1" si="6">3000*C46*(F46-G46)</f>
        <v>#NAME?</v>
      </c>
      <c r="J46" s="96"/>
      <c r="K46" s="96">
        <v>13</v>
      </c>
    </row>
    <row r="47" spans="1:11" ht="15.75" thickBot="1" x14ac:dyDescent="0.3">
      <c r="A47" s="99" t="s">
        <v>125</v>
      </c>
      <c r="B47" s="100">
        <v>5</v>
      </c>
      <c r="C47" s="100">
        <f t="shared" si="3"/>
        <v>65</v>
      </c>
      <c r="D47" s="100">
        <v>34.5</v>
      </c>
      <c r="E47" s="100">
        <v>22.5</v>
      </c>
      <c r="F47" s="100">
        <v>1.813675E-2</v>
      </c>
      <c r="G47" s="100" t="e">
        <f t="shared" ca="1" si="4"/>
        <v>#NAME?</v>
      </c>
      <c r="H47" s="100">
        <f t="shared" si="5"/>
        <v>960.96</v>
      </c>
      <c r="I47" s="101" t="e">
        <f t="shared" ca="1" si="6"/>
        <v>#NAME?</v>
      </c>
      <c r="J47" s="96"/>
      <c r="K47" s="96">
        <v>13</v>
      </c>
    </row>
    <row r="48" spans="1:11" ht="15.75" thickBot="1" x14ac:dyDescent="0.3">
      <c r="A48" s="99" t="s">
        <v>126</v>
      </c>
      <c r="B48" s="100">
        <v>5</v>
      </c>
      <c r="C48" s="100">
        <f t="shared" si="3"/>
        <v>65</v>
      </c>
      <c r="D48" s="100">
        <v>34.5</v>
      </c>
      <c r="E48" s="100">
        <v>22.5</v>
      </c>
      <c r="F48" s="100">
        <v>1.813675E-2</v>
      </c>
      <c r="G48" s="100" t="e">
        <f t="shared" ca="1" si="4"/>
        <v>#NAME?</v>
      </c>
      <c r="H48" s="100">
        <f t="shared" si="5"/>
        <v>960.96</v>
      </c>
      <c r="I48" s="101" t="e">
        <f t="shared" ca="1" si="6"/>
        <v>#NAME?</v>
      </c>
      <c r="J48" s="96"/>
      <c r="K48" s="96">
        <v>13</v>
      </c>
    </row>
    <row r="49" spans="1:11" ht="15.75" thickBot="1" x14ac:dyDescent="0.3">
      <c r="A49" s="99" t="s">
        <v>171</v>
      </c>
      <c r="B49" s="100">
        <v>3</v>
      </c>
      <c r="C49" s="100">
        <f t="shared" si="3"/>
        <v>39</v>
      </c>
      <c r="D49" s="100">
        <v>34.5</v>
      </c>
      <c r="E49" s="100">
        <v>22.5</v>
      </c>
      <c r="F49" s="100">
        <v>1.813675E-2</v>
      </c>
      <c r="G49" s="100" t="e">
        <f t="shared" ca="1" si="4"/>
        <v>#NAME?</v>
      </c>
      <c r="H49" s="100">
        <f t="shared" si="5"/>
        <v>576.57600000000002</v>
      </c>
      <c r="I49" s="101" t="e">
        <f t="shared" ca="1" si="6"/>
        <v>#NAME?</v>
      </c>
      <c r="J49" s="96"/>
      <c r="K49" s="96">
        <v>13</v>
      </c>
    </row>
    <row r="50" spans="1:11" ht="15.75" thickBot="1" x14ac:dyDescent="0.3">
      <c r="A50" s="99" t="s">
        <v>172</v>
      </c>
      <c r="B50" s="100">
        <v>2</v>
      </c>
      <c r="C50" s="100">
        <f t="shared" si="3"/>
        <v>26</v>
      </c>
      <c r="D50" s="100">
        <v>34.5</v>
      </c>
      <c r="E50" s="100">
        <v>22.5</v>
      </c>
      <c r="F50" s="100">
        <v>1.813675E-2</v>
      </c>
      <c r="G50" s="100" t="e">
        <f t="shared" ca="1" si="4"/>
        <v>#NAME?</v>
      </c>
      <c r="H50" s="100">
        <f t="shared" si="5"/>
        <v>384.38399999999996</v>
      </c>
      <c r="I50" s="101" t="e">
        <f t="shared" ca="1" si="6"/>
        <v>#NAME?</v>
      </c>
      <c r="J50" s="96"/>
      <c r="K50" s="96">
        <v>13</v>
      </c>
    </row>
    <row r="51" spans="1:11" ht="15.75" thickBot="1" x14ac:dyDescent="0.3">
      <c r="A51" s="99" t="s">
        <v>173</v>
      </c>
      <c r="B51" s="100">
        <v>2</v>
      </c>
      <c r="C51" s="100">
        <f t="shared" si="3"/>
        <v>26</v>
      </c>
      <c r="D51" s="100">
        <v>34.5</v>
      </c>
      <c r="E51" s="100">
        <v>22.5</v>
      </c>
      <c r="F51" s="100">
        <v>1.813675E-2</v>
      </c>
      <c r="G51" s="100" t="e">
        <f t="shared" ca="1" si="4"/>
        <v>#NAME?</v>
      </c>
      <c r="H51" s="100">
        <f t="shared" si="5"/>
        <v>384.38399999999996</v>
      </c>
      <c r="I51" s="101" t="e">
        <f t="shared" ca="1" si="6"/>
        <v>#NAME?</v>
      </c>
      <c r="J51" s="96"/>
      <c r="K51" s="96">
        <v>13</v>
      </c>
    </row>
    <row r="52" spans="1:11" ht="15.75" thickBot="1" x14ac:dyDescent="0.3">
      <c r="A52" s="99" t="s">
        <v>174</v>
      </c>
      <c r="B52" s="100">
        <v>4</v>
      </c>
      <c r="C52" s="100">
        <f t="shared" si="3"/>
        <v>10</v>
      </c>
      <c r="D52" s="100">
        <v>34.5</v>
      </c>
      <c r="E52" s="100">
        <v>22.5</v>
      </c>
      <c r="F52" s="100">
        <v>1.813675E-2</v>
      </c>
      <c r="G52" s="100" t="e">
        <f t="shared" ca="1" si="4"/>
        <v>#NAME?</v>
      </c>
      <c r="H52" s="100">
        <f t="shared" si="5"/>
        <v>147.84</v>
      </c>
      <c r="I52" s="101" t="e">
        <f t="shared" ca="1" si="6"/>
        <v>#NAME?</v>
      </c>
      <c r="J52" s="96"/>
      <c r="K52" s="96">
        <v>2.5</v>
      </c>
    </row>
    <row r="53" spans="1:11" ht="15.75" thickBot="1" x14ac:dyDescent="0.3">
      <c r="A53" s="99" t="s">
        <v>175</v>
      </c>
      <c r="B53" s="100">
        <v>3</v>
      </c>
      <c r="C53" s="100">
        <f t="shared" si="3"/>
        <v>24</v>
      </c>
      <c r="D53" s="100">
        <v>34.5</v>
      </c>
      <c r="E53" s="100">
        <v>22.5</v>
      </c>
      <c r="F53" s="100">
        <v>1.813675E-2</v>
      </c>
      <c r="G53" s="100" t="e">
        <f t="shared" ca="1" si="4"/>
        <v>#NAME?</v>
      </c>
      <c r="H53" s="100">
        <f t="shared" si="5"/>
        <v>354.81599999999997</v>
      </c>
      <c r="I53" s="101" t="e">
        <f t="shared" ca="1" si="6"/>
        <v>#NAME?</v>
      </c>
      <c r="J53" s="96"/>
      <c r="K53" s="96">
        <v>8</v>
      </c>
    </row>
    <row r="54" spans="1:11" ht="15.75" thickBot="1" x14ac:dyDescent="0.3">
      <c r="A54" s="99" t="s">
        <v>176</v>
      </c>
      <c r="B54" s="100">
        <v>8</v>
      </c>
      <c r="C54" s="100">
        <f t="shared" si="3"/>
        <v>64</v>
      </c>
      <c r="D54" s="100">
        <v>34.5</v>
      </c>
      <c r="E54" s="100">
        <v>22.5</v>
      </c>
      <c r="F54" s="100">
        <v>1.813675E-2</v>
      </c>
      <c r="G54" s="100" t="e">
        <f t="shared" ca="1" si="4"/>
        <v>#NAME?</v>
      </c>
      <c r="H54" s="100">
        <f t="shared" si="5"/>
        <v>946.17599999999993</v>
      </c>
      <c r="I54" s="101" t="e">
        <f t="shared" ca="1" si="6"/>
        <v>#NAME?</v>
      </c>
      <c r="J54" s="96"/>
      <c r="K54" s="96">
        <v>8</v>
      </c>
    </row>
    <row r="55" spans="1:11" ht="15.75" thickBot="1" x14ac:dyDescent="0.3">
      <c r="A55" s="99" t="s">
        <v>177</v>
      </c>
      <c r="B55" s="100">
        <v>1</v>
      </c>
      <c r="C55" s="100">
        <f t="shared" si="3"/>
        <v>2.5</v>
      </c>
      <c r="D55" s="100">
        <v>34.5</v>
      </c>
      <c r="E55" s="100">
        <v>24</v>
      </c>
      <c r="F55" s="100">
        <v>1.813675E-2</v>
      </c>
      <c r="G55" s="100" t="e">
        <f t="shared" ca="1" si="4"/>
        <v>#NAME?</v>
      </c>
      <c r="H55" s="100">
        <f t="shared" si="5"/>
        <v>32.340000000000003</v>
      </c>
      <c r="I55" s="101" t="e">
        <f t="shared" ca="1" si="6"/>
        <v>#NAME?</v>
      </c>
      <c r="J55" s="96"/>
      <c r="K55" s="96">
        <v>2.5</v>
      </c>
    </row>
    <row r="56" spans="1:11" ht="15.75" thickBot="1" x14ac:dyDescent="0.3">
      <c r="A56" s="99" t="s">
        <v>178</v>
      </c>
      <c r="B56" s="100">
        <v>1</v>
      </c>
      <c r="C56" s="100">
        <f t="shared" si="3"/>
        <v>2.5</v>
      </c>
      <c r="D56" s="100">
        <v>34.5</v>
      </c>
      <c r="E56" s="100">
        <v>24</v>
      </c>
      <c r="F56" s="100">
        <v>1.813675E-2</v>
      </c>
      <c r="G56" s="100" t="e">
        <f t="shared" ca="1" si="4"/>
        <v>#NAME?</v>
      </c>
      <c r="H56" s="100">
        <f t="shared" si="5"/>
        <v>32.340000000000003</v>
      </c>
      <c r="I56" s="101" t="e">
        <f t="shared" ca="1" si="6"/>
        <v>#NAME?</v>
      </c>
      <c r="J56" s="96"/>
      <c r="K56" s="96">
        <v>2.5</v>
      </c>
    </row>
    <row r="57" spans="1:11" ht="15.75" thickBot="1" x14ac:dyDescent="0.3">
      <c r="A57" s="99" t="s">
        <v>179</v>
      </c>
      <c r="B57" s="100">
        <v>2</v>
      </c>
      <c r="C57" s="100">
        <f t="shared" si="3"/>
        <v>26</v>
      </c>
      <c r="D57" s="100">
        <v>34.5</v>
      </c>
      <c r="E57" s="100">
        <v>22.5</v>
      </c>
      <c r="F57" s="100">
        <v>1.813675E-2</v>
      </c>
      <c r="G57" s="100" t="e">
        <f t="shared" ca="1" si="4"/>
        <v>#NAME?</v>
      </c>
      <c r="H57" s="100">
        <f t="shared" si="5"/>
        <v>384.38399999999996</v>
      </c>
      <c r="I57" s="101" t="e">
        <f t="shared" ca="1" si="6"/>
        <v>#NAME?</v>
      </c>
      <c r="J57" s="96"/>
      <c r="K57" s="96">
        <v>13</v>
      </c>
    </row>
    <row r="58" spans="1:11" ht="15.75" thickBot="1" x14ac:dyDescent="0.3">
      <c r="A58" s="99" t="s">
        <v>180</v>
      </c>
      <c r="B58" s="100">
        <v>2</v>
      </c>
      <c r="C58" s="100">
        <f t="shared" si="3"/>
        <v>26</v>
      </c>
      <c r="D58" s="100">
        <v>34.5</v>
      </c>
      <c r="E58" s="100">
        <v>22.5</v>
      </c>
      <c r="F58" s="100">
        <v>1.813675E-2</v>
      </c>
      <c r="G58" s="100" t="e">
        <f t="shared" ca="1" si="4"/>
        <v>#NAME?</v>
      </c>
      <c r="H58" s="100">
        <f t="shared" si="5"/>
        <v>384.38399999999996</v>
      </c>
      <c r="I58" s="101" t="e">
        <f t="shared" ca="1" si="6"/>
        <v>#NAME?</v>
      </c>
      <c r="J58" s="96"/>
      <c r="K58" s="96">
        <v>13</v>
      </c>
    </row>
    <row r="59" spans="1:11" ht="15.75" thickBot="1" x14ac:dyDescent="0.3">
      <c r="A59" s="99" t="s">
        <v>181</v>
      </c>
      <c r="B59" s="100">
        <v>3</v>
      </c>
      <c r="C59" s="100">
        <f t="shared" si="3"/>
        <v>39</v>
      </c>
      <c r="D59" s="100">
        <v>34.5</v>
      </c>
      <c r="E59" s="100">
        <v>22.5</v>
      </c>
      <c r="F59" s="100">
        <v>1.813675E-2</v>
      </c>
      <c r="G59" s="100" t="e">
        <f t="shared" ca="1" si="4"/>
        <v>#NAME?</v>
      </c>
      <c r="H59" s="100">
        <f t="shared" si="5"/>
        <v>576.57600000000002</v>
      </c>
      <c r="I59" s="101" t="e">
        <f t="shared" ca="1" si="6"/>
        <v>#NAME?</v>
      </c>
      <c r="J59" s="96"/>
      <c r="K59" s="96">
        <v>13</v>
      </c>
    </row>
    <row r="60" spans="1:11" ht="15.75" thickBot="1" x14ac:dyDescent="0.3">
      <c r="A60" s="99" t="s">
        <v>182</v>
      </c>
      <c r="B60" s="100">
        <v>5</v>
      </c>
      <c r="C60" s="100">
        <f t="shared" si="3"/>
        <v>65</v>
      </c>
      <c r="D60" s="100">
        <v>34.5</v>
      </c>
      <c r="E60" s="100">
        <v>22.5</v>
      </c>
      <c r="F60" s="100">
        <v>1.813675E-2</v>
      </c>
      <c r="G60" s="100" t="e">
        <f t="shared" ca="1" si="4"/>
        <v>#NAME?</v>
      </c>
      <c r="H60" s="100">
        <f t="shared" si="5"/>
        <v>960.96</v>
      </c>
      <c r="I60" s="101" t="e">
        <f t="shared" ca="1" si="6"/>
        <v>#NAME?</v>
      </c>
      <c r="J60" s="96"/>
      <c r="K60" s="96">
        <v>13</v>
      </c>
    </row>
    <row r="61" spans="1:11" ht="15.75" thickBot="1" x14ac:dyDescent="0.3">
      <c r="A61" s="99" t="s">
        <v>183</v>
      </c>
      <c r="B61" s="100">
        <v>2</v>
      </c>
      <c r="C61" s="100">
        <f t="shared" si="3"/>
        <v>26</v>
      </c>
      <c r="D61" s="100">
        <v>34.5</v>
      </c>
      <c r="E61" s="100">
        <v>22.5</v>
      </c>
      <c r="F61" s="100">
        <v>1.813675E-2</v>
      </c>
      <c r="G61" s="100" t="e">
        <f t="shared" ca="1" si="4"/>
        <v>#NAME?</v>
      </c>
      <c r="H61" s="100">
        <f t="shared" si="5"/>
        <v>384.38399999999996</v>
      </c>
      <c r="I61" s="101" t="e">
        <f t="shared" ca="1" si="6"/>
        <v>#NAME?</v>
      </c>
      <c r="J61" s="96"/>
      <c r="K61" s="96">
        <v>13</v>
      </c>
    </row>
    <row r="62" spans="1:11" ht="15.75" thickBot="1" x14ac:dyDescent="0.3">
      <c r="A62" s="99" t="s">
        <v>143</v>
      </c>
      <c r="B62" s="100">
        <v>4</v>
      </c>
      <c r="C62" s="100">
        <f t="shared" si="3"/>
        <v>0</v>
      </c>
      <c r="D62" s="100">
        <v>34.5</v>
      </c>
      <c r="E62" s="100">
        <v>22.5</v>
      </c>
      <c r="F62" s="100">
        <v>1.813675E-2</v>
      </c>
      <c r="G62" s="100" t="e">
        <f t="shared" ca="1" si="4"/>
        <v>#NAME?</v>
      </c>
      <c r="H62" s="100">
        <f t="shared" si="5"/>
        <v>0</v>
      </c>
      <c r="I62" s="101" t="e">
        <f t="shared" ca="1" si="6"/>
        <v>#NAME?</v>
      </c>
      <c r="J62" s="96"/>
      <c r="K62" s="96"/>
    </row>
    <row r="63" spans="1:11" ht="15.75" thickBot="1" x14ac:dyDescent="0.3">
      <c r="A63" s="99" t="s">
        <v>184</v>
      </c>
      <c r="B63" s="100">
        <v>3</v>
      </c>
      <c r="C63" s="100">
        <f t="shared" si="3"/>
        <v>39</v>
      </c>
      <c r="D63" s="100">
        <v>34.5</v>
      </c>
      <c r="E63" s="100">
        <v>22.5</v>
      </c>
      <c r="F63" s="100">
        <v>1.813675E-2</v>
      </c>
      <c r="G63" s="100" t="e">
        <f t="shared" ca="1" si="4"/>
        <v>#NAME?</v>
      </c>
      <c r="H63" s="100">
        <f t="shared" si="5"/>
        <v>576.57600000000002</v>
      </c>
      <c r="I63" s="101" t="e">
        <f t="shared" ca="1" si="6"/>
        <v>#NAME?</v>
      </c>
      <c r="J63" s="96"/>
      <c r="K63" s="96">
        <v>13</v>
      </c>
    </row>
    <row r="64" spans="1:11" ht="15.75" thickBot="1" x14ac:dyDescent="0.3">
      <c r="A64" s="99" t="s">
        <v>186</v>
      </c>
      <c r="B64" s="100">
        <v>3</v>
      </c>
      <c r="C64" s="100">
        <f t="shared" si="3"/>
        <v>39</v>
      </c>
      <c r="D64" s="100">
        <v>34.5</v>
      </c>
      <c r="E64" s="100">
        <v>22.5</v>
      </c>
      <c r="F64" s="100">
        <v>1.813675E-2</v>
      </c>
      <c r="G64" s="100" t="e">
        <f t="shared" ca="1" si="4"/>
        <v>#NAME?</v>
      </c>
      <c r="H64" s="100">
        <f t="shared" si="5"/>
        <v>576.57600000000002</v>
      </c>
      <c r="I64" s="101" t="e">
        <f t="shared" ca="1" si="6"/>
        <v>#NAME?</v>
      </c>
      <c r="J64" s="96"/>
      <c r="K64" s="96">
        <v>13</v>
      </c>
    </row>
    <row r="65" spans="1:11" ht="15.75" thickBot="1" x14ac:dyDescent="0.3">
      <c r="A65" s="99" t="s">
        <v>187</v>
      </c>
      <c r="B65" s="100">
        <v>2</v>
      </c>
      <c r="C65" s="100">
        <f t="shared" si="3"/>
        <v>26</v>
      </c>
      <c r="D65" s="100">
        <v>34.5</v>
      </c>
      <c r="E65" s="100">
        <v>22.5</v>
      </c>
      <c r="F65" s="100">
        <v>1.813675E-2</v>
      </c>
      <c r="G65" s="100" t="e">
        <f t="shared" ca="1" si="4"/>
        <v>#NAME?</v>
      </c>
      <c r="H65" s="100">
        <f t="shared" si="5"/>
        <v>384.38399999999996</v>
      </c>
      <c r="I65" s="101" t="e">
        <f t="shared" ca="1" si="6"/>
        <v>#NAME?</v>
      </c>
      <c r="J65" s="96"/>
      <c r="K65" s="96">
        <v>13</v>
      </c>
    </row>
    <row r="66" spans="1:11" ht="15.75" thickBot="1" x14ac:dyDescent="0.3">
      <c r="A66" s="99" t="s">
        <v>142</v>
      </c>
      <c r="B66" s="100">
        <v>20</v>
      </c>
      <c r="C66" s="100">
        <f t="shared" si="3"/>
        <v>260</v>
      </c>
      <c r="D66" s="100">
        <v>34.5</v>
      </c>
      <c r="E66" s="100">
        <v>22.5</v>
      </c>
      <c r="F66" s="100">
        <v>1.813675E-2</v>
      </c>
      <c r="G66" s="100" t="e">
        <f t="shared" ca="1" si="4"/>
        <v>#NAME?</v>
      </c>
      <c r="H66" s="100">
        <f t="shared" si="5"/>
        <v>3843.84</v>
      </c>
      <c r="I66" s="101" t="e">
        <f t="shared" ca="1" si="6"/>
        <v>#NAME?</v>
      </c>
      <c r="J66" s="96"/>
      <c r="K66" s="96">
        <v>13</v>
      </c>
    </row>
    <row r="67" spans="1:11" ht="15.75" thickBot="1" x14ac:dyDescent="0.3">
      <c r="A67" s="99" t="s">
        <v>188</v>
      </c>
      <c r="B67" s="100">
        <v>3</v>
      </c>
      <c r="C67" s="100">
        <f t="shared" si="3"/>
        <v>39</v>
      </c>
      <c r="D67" s="100">
        <v>34.5</v>
      </c>
      <c r="E67" s="100">
        <v>22.5</v>
      </c>
      <c r="F67" s="100">
        <v>1.813675E-2</v>
      </c>
      <c r="G67" s="100" t="e">
        <f t="shared" ca="1" si="4"/>
        <v>#NAME?</v>
      </c>
      <c r="H67" s="100">
        <f t="shared" si="5"/>
        <v>576.57600000000002</v>
      </c>
      <c r="I67" s="101" t="e">
        <f t="shared" ca="1" si="6"/>
        <v>#NAME?</v>
      </c>
      <c r="J67" s="96"/>
      <c r="K67" s="96">
        <v>13</v>
      </c>
    </row>
    <row r="68" spans="1:11" ht="15.75" thickBot="1" x14ac:dyDescent="0.3">
      <c r="A68" s="99" t="s">
        <v>189</v>
      </c>
      <c r="B68" s="100">
        <v>3</v>
      </c>
      <c r="C68" s="100">
        <f t="shared" si="3"/>
        <v>39</v>
      </c>
      <c r="D68" s="100">
        <v>34.5</v>
      </c>
      <c r="E68" s="100">
        <v>22.5</v>
      </c>
      <c r="F68" s="100">
        <v>1.813675E-2</v>
      </c>
      <c r="G68" s="100" t="e">
        <f t="shared" ca="1" si="4"/>
        <v>#NAME?</v>
      </c>
      <c r="H68" s="100">
        <f t="shared" si="5"/>
        <v>576.57600000000002</v>
      </c>
      <c r="I68" s="101" t="e">
        <f t="shared" ca="1" si="6"/>
        <v>#NAME?</v>
      </c>
      <c r="J68" s="96"/>
      <c r="K68" s="96">
        <v>13</v>
      </c>
    </row>
    <row r="69" spans="1:11" ht="15.75" thickBot="1" x14ac:dyDescent="0.3">
      <c r="A69" s="99" t="s">
        <v>223</v>
      </c>
      <c r="B69" s="100"/>
      <c r="C69" s="100">
        <f t="shared" si="3"/>
        <v>0</v>
      </c>
      <c r="D69" s="100">
        <v>34.5</v>
      </c>
      <c r="E69" s="100">
        <v>24</v>
      </c>
      <c r="F69" s="100">
        <v>1.813675E-2</v>
      </c>
      <c r="G69" s="100" t="e">
        <f t="shared" ca="1" si="4"/>
        <v>#NAME?</v>
      </c>
      <c r="H69" s="100">
        <f t="shared" si="5"/>
        <v>0</v>
      </c>
      <c r="I69" s="101" t="e">
        <f t="shared" ca="1" si="6"/>
        <v>#NAME?</v>
      </c>
      <c r="J69" s="96"/>
      <c r="K69" s="96"/>
    </row>
    <row r="70" spans="1:11" ht="15.75" thickBot="1" x14ac:dyDescent="0.3">
      <c r="A70" s="99" t="s">
        <v>190</v>
      </c>
      <c r="B70" s="100">
        <v>2</v>
      </c>
      <c r="C70" s="100">
        <f t="shared" si="3"/>
        <v>26</v>
      </c>
      <c r="D70" s="100">
        <v>34.5</v>
      </c>
      <c r="E70" s="100">
        <v>22.5</v>
      </c>
      <c r="F70" s="100">
        <v>1.813675E-2</v>
      </c>
      <c r="G70" s="100" t="e">
        <f t="shared" ca="1" si="4"/>
        <v>#NAME?</v>
      </c>
      <c r="H70" s="100">
        <f t="shared" si="5"/>
        <v>384.38399999999996</v>
      </c>
      <c r="I70" s="101" t="e">
        <f t="shared" ca="1" si="6"/>
        <v>#NAME?</v>
      </c>
      <c r="J70" s="96"/>
      <c r="K70" s="96">
        <v>13</v>
      </c>
    </row>
    <row r="71" spans="1:11" ht="15.75" thickBot="1" x14ac:dyDescent="0.3">
      <c r="A71" s="99" t="s">
        <v>191</v>
      </c>
      <c r="B71" s="100">
        <v>2</v>
      </c>
      <c r="C71" s="100">
        <f t="shared" si="3"/>
        <v>26</v>
      </c>
      <c r="D71" s="100">
        <v>34.5</v>
      </c>
      <c r="E71" s="100">
        <v>22.5</v>
      </c>
      <c r="F71" s="100">
        <v>1.813675E-2</v>
      </c>
      <c r="G71" s="100" t="e">
        <f t="shared" ca="1" si="4"/>
        <v>#NAME?</v>
      </c>
      <c r="H71" s="100">
        <f t="shared" si="5"/>
        <v>384.38399999999996</v>
      </c>
      <c r="I71" s="101" t="e">
        <f t="shared" ca="1" si="6"/>
        <v>#NAME?</v>
      </c>
      <c r="J71" s="96"/>
      <c r="K71" s="96">
        <v>13</v>
      </c>
    </row>
    <row r="72" spans="1:11" ht="15.75" thickBot="1" x14ac:dyDescent="0.3">
      <c r="A72" s="99" t="s">
        <v>141</v>
      </c>
      <c r="B72" s="100">
        <v>4</v>
      </c>
      <c r="C72" s="100">
        <f t="shared" si="3"/>
        <v>10</v>
      </c>
      <c r="D72" s="100">
        <v>34.5</v>
      </c>
      <c r="E72" s="100">
        <v>22.5</v>
      </c>
      <c r="F72" s="100">
        <v>1.813675E-2</v>
      </c>
      <c r="G72" s="100" t="e">
        <f t="shared" ca="1" si="4"/>
        <v>#NAME?</v>
      </c>
      <c r="H72" s="100">
        <f t="shared" si="5"/>
        <v>147.84</v>
      </c>
      <c r="I72" s="101" t="e">
        <f t="shared" ca="1" si="6"/>
        <v>#NAME?</v>
      </c>
      <c r="J72" s="96"/>
      <c r="K72" s="96">
        <v>2.5</v>
      </c>
    </row>
    <row r="73" spans="1:11" ht="15.75" thickBot="1" x14ac:dyDescent="0.3">
      <c r="A73" s="99" t="s">
        <v>140</v>
      </c>
      <c r="B73" s="100">
        <v>5</v>
      </c>
      <c r="C73" s="100">
        <f t="shared" si="3"/>
        <v>40</v>
      </c>
      <c r="D73" s="100">
        <v>34.5</v>
      </c>
      <c r="E73" s="100">
        <v>22</v>
      </c>
      <c r="F73" s="100">
        <v>1.813675E-2</v>
      </c>
      <c r="G73" s="100" t="e">
        <f t="shared" ca="1" si="4"/>
        <v>#NAME?</v>
      </c>
      <c r="H73" s="100">
        <f t="shared" si="5"/>
        <v>616</v>
      </c>
      <c r="I73" s="101" t="e">
        <f t="shared" ca="1" si="6"/>
        <v>#NAME?</v>
      </c>
      <c r="J73" s="96"/>
      <c r="K73" s="96">
        <v>8</v>
      </c>
    </row>
    <row r="74" spans="1:11" ht="15.75" thickBot="1" x14ac:dyDescent="0.3">
      <c r="A74" s="99" t="s">
        <v>192</v>
      </c>
      <c r="B74" s="100">
        <v>2</v>
      </c>
      <c r="C74" s="100">
        <f t="shared" si="3"/>
        <v>5</v>
      </c>
      <c r="D74" s="100">
        <v>34.5</v>
      </c>
      <c r="E74" s="100">
        <v>24</v>
      </c>
      <c r="F74" s="100">
        <v>1.813675E-2</v>
      </c>
      <c r="G74" s="100" t="e">
        <f t="shared" ca="1" si="4"/>
        <v>#NAME?</v>
      </c>
      <c r="H74" s="100">
        <f t="shared" si="5"/>
        <v>64.680000000000007</v>
      </c>
      <c r="I74" s="101" t="e">
        <f t="shared" ca="1" si="6"/>
        <v>#NAME?</v>
      </c>
      <c r="J74" s="96"/>
      <c r="K74" s="96">
        <v>2.5</v>
      </c>
    </row>
    <row r="75" spans="1:11" ht="15.75" thickBot="1" x14ac:dyDescent="0.3">
      <c r="A75" s="99" t="s">
        <v>193</v>
      </c>
      <c r="B75" s="100">
        <v>3</v>
      </c>
      <c r="C75" s="100">
        <f t="shared" si="3"/>
        <v>24</v>
      </c>
      <c r="D75" s="100">
        <v>34.5</v>
      </c>
      <c r="E75" s="100">
        <v>22.5</v>
      </c>
      <c r="F75" s="100">
        <v>1.813675E-2</v>
      </c>
      <c r="G75" s="100" t="e">
        <f t="shared" ca="1" si="4"/>
        <v>#NAME?</v>
      </c>
      <c r="H75" s="100">
        <f t="shared" si="5"/>
        <v>354.81599999999997</v>
      </c>
      <c r="I75" s="101" t="e">
        <f t="shared" ca="1" si="6"/>
        <v>#NAME?</v>
      </c>
      <c r="J75" s="96"/>
      <c r="K75" s="96">
        <v>8</v>
      </c>
    </row>
    <row r="76" spans="1:11" ht="15.75" thickBot="1" x14ac:dyDescent="0.3">
      <c r="A76" s="99" t="s">
        <v>194</v>
      </c>
      <c r="B76" s="100">
        <v>4</v>
      </c>
      <c r="C76" s="100">
        <f>B76*K76</f>
        <v>10</v>
      </c>
      <c r="D76" s="100">
        <v>34.5</v>
      </c>
      <c r="E76" s="100">
        <v>22.5</v>
      </c>
      <c r="F76" s="100">
        <v>1.813675E-2</v>
      </c>
      <c r="G76" s="100" t="e">
        <f t="shared" ca="1" si="4"/>
        <v>#NAME?</v>
      </c>
      <c r="H76" s="100">
        <f t="shared" si="5"/>
        <v>147.84</v>
      </c>
      <c r="I76" s="101" t="e">
        <f t="shared" ca="1" si="6"/>
        <v>#NAME?</v>
      </c>
      <c r="J76" s="96"/>
      <c r="K76" s="96">
        <v>2.5</v>
      </c>
    </row>
    <row r="77" spans="1:11" ht="15.75" thickBot="1" x14ac:dyDescent="0.3">
      <c r="A77" s="99" t="s">
        <v>195</v>
      </c>
      <c r="B77" s="100">
        <v>10</v>
      </c>
      <c r="C77" s="100">
        <f t="shared" si="3"/>
        <v>25</v>
      </c>
      <c r="D77" s="100">
        <v>34.5</v>
      </c>
      <c r="E77" s="100">
        <v>22.5</v>
      </c>
      <c r="F77" s="100">
        <v>1.813675E-2</v>
      </c>
      <c r="G77" s="100" t="e">
        <f t="shared" ca="1" si="4"/>
        <v>#NAME?</v>
      </c>
      <c r="H77" s="100">
        <f t="shared" si="5"/>
        <v>369.6</v>
      </c>
      <c r="I77" s="101" t="e">
        <f t="shared" ca="1" si="6"/>
        <v>#NAME?</v>
      </c>
      <c r="J77" s="96"/>
      <c r="K77" s="96">
        <v>2.5</v>
      </c>
    </row>
    <row r="78" spans="1:11" ht="15.75" thickBot="1" x14ac:dyDescent="0.3">
      <c r="A78" s="99" t="s">
        <v>196</v>
      </c>
      <c r="B78" s="100">
        <v>3</v>
      </c>
      <c r="C78" s="100">
        <f t="shared" si="3"/>
        <v>7.5</v>
      </c>
      <c r="D78" s="100">
        <v>34.5</v>
      </c>
      <c r="E78" s="100">
        <v>22.5</v>
      </c>
      <c r="F78" s="100">
        <v>1.813675E-2</v>
      </c>
      <c r="G78" s="100" t="e">
        <f t="shared" ca="1" si="4"/>
        <v>#NAME?</v>
      </c>
      <c r="H78" s="100">
        <f t="shared" si="5"/>
        <v>110.88</v>
      </c>
      <c r="I78" s="101" t="e">
        <f t="shared" ca="1" si="6"/>
        <v>#NAME?</v>
      </c>
      <c r="J78" s="96"/>
      <c r="K78" s="96">
        <v>2.5</v>
      </c>
    </row>
    <row r="79" spans="1:11" ht="15.75" thickBot="1" x14ac:dyDescent="0.3">
      <c r="A79" s="99" t="s">
        <v>197</v>
      </c>
      <c r="B79" s="100">
        <v>4</v>
      </c>
      <c r="C79" s="100">
        <f t="shared" si="3"/>
        <v>60</v>
      </c>
      <c r="D79" s="100">
        <v>34.5</v>
      </c>
      <c r="E79" s="100">
        <v>22</v>
      </c>
      <c r="F79" s="100">
        <v>1.813675E-2</v>
      </c>
      <c r="G79" s="100" t="e">
        <f ca="1">_xlfn.IFS(E79=22.5,0.00848061,E79=22,0.00821976,E79=24,0.00929323)</f>
        <v>#NAME?</v>
      </c>
      <c r="H79" s="100">
        <f t="shared" si="5"/>
        <v>924</v>
      </c>
      <c r="I79" s="101" t="e">
        <f t="shared" ca="1" si="6"/>
        <v>#NAME?</v>
      </c>
      <c r="J79" s="96"/>
      <c r="K79" s="96">
        <v>15</v>
      </c>
    </row>
    <row r="80" spans="1:11" ht="15.75" thickBot="1" x14ac:dyDescent="0.3">
      <c r="A80" s="99" t="s">
        <v>198</v>
      </c>
      <c r="B80" s="100">
        <v>4</v>
      </c>
      <c r="C80" s="100">
        <f t="shared" si="3"/>
        <v>32</v>
      </c>
      <c r="D80" s="100">
        <v>34.5</v>
      </c>
      <c r="E80" s="100">
        <v>22.5</v>
      </c>
      <c r="F80" s="100">
        <v>1.813675E-2</v>
      </c>
      <c r="G80" s="100" t="e">
        <f t="shared" ca="1" si="4"/>
        <v>#NAME?</v>
      </c>
      <c r="H80" s="100">
        <f t="shared" si="5"/>
        <v>473.08799999999997</v>
      </c>
      <c r="I80" s="101" t="e">
        <f t="shared" ca="1" si="6"/>
        <v>#NAME?</v>
      </c>
      <c r="J80" s="96"/>
      <c r="K80" s="96">
        <v>8</v>
      </c>
    </row>
    <row r="81" spans="1:11" ht="15.75" thickBot="1" x14ac:dyDescent="0.3">
      <c r="A81" s="99" t="s">
        <v>509</v>
      </c>
      <c r="B81" s="100">
        <v>2</v>
      </c>
      <c r="C81" s="100">
        <f t="shared" si="3"/>
        <v>5</v>
      </c>
      <c r="D81" s="100">
        <v>34.5</v>
      </c>
      <c r="E81" s="100">
        <v>24</v>
      </c>
      <c r="F81" s="100">
        <v>1.813675E-2</v>
      </c>
      <c r="G81" s="100" t="e">
        <f t="shared" ca="1" si="4"/>
        <v>#NAME?</v>
      </c>
      <c r="H81" s="100">
        <f t="shared" si="5"/>
        <v>64.680000000000007</v>
      </c>
      <c r="I81" s="101" t="e">
        <f t="shared" ca="1" si="6"/>
        <v>#NAME?</v>
      </c>
      <c r="J81" s="96"/>
      <c r="K81" s="96">
        <v>2.5</v>
      </c>
    </row>
    <row r="82" spans="1:11" ht="15.75" thickBot="1" x14ac:dyDescent="0.3">
      <c r="A82" s="99" t="s">
        <v>201</v>
      </c>
      <c r="B82" s="100">
        <v>5</v>
      </c>
      <c r="C82" s="100">
        <f t="shared" si="3"/>
        <v>75</v>
      </c>
      <c r="D82" s="100">
        <v>34.5</v>
      </c>
      <c r="E82" s="100">
        <v>22</v>
      </c>
      <c r="F82" s="100">
        <v>1.813675E-2</v>
      </c>
      <c r="G82" s="100" t="e">
        <f t="shared" ca="1" si="4"/>
        <v>#NAME?</v>
      </c>
      <c r="H82" s="100">
        <f t="shared" si="5"/>
        <v>1155</v>
      </c>
      <c r="I82" s="101" t="e">
        <f t="shared" ca="1" si="6"/>
        <v>#NAME?</v>
      </c>
      <c r="J82" s="96"/>
      <c r="K82" s="96">
        <v>15</v>
      </c>
    </row>
    <row r="83" spans="1:11" ht="15.75" thickBot="1" x14ac:dyDescent="0.3">
      <c r="A83" s="99" t="s">
        <v>202</v>
      </c>
      <c r="B83" s="100">
        <v>2</v>
      </c>
      <c r="C83" s="100">
        <f t="shared" si="3"/>
        <v>5</v>
      </c>
      <c r="D83" s="100">
        <v>34.5</v>
      </c>
      <c r="E83" s="100">
        <v>24</v>
      </c>
      <c r="F83" s="100">
        <v>1.813675E-2</v>
      </c>
      <c r="G83" s="100" t="e">
        <f t="shared" ca="1" si="4"/>
        <v>#NAME?</v>
      </c>
      <c r="H83" s="100">
        <f t="shared" si="5"/>
        <v>64.680000000000007</v>
      </c>
      <c r="I83" s="101" t="e">
        <f t="shared" ca="1" si="6"/>
        <v>#NAME?</v>
      </c>
      <c r="J83" s="96"/>
      <c r="K83" s="96">
        <v>2.5</v>
      </c>
    </row>
    <row r="84" spans="1:11" ht="15.75" thickBot="1" x14ac:dyDescent="0.3">
      <c r="A84" s="99" t="s">
        <v>203</v>
      </c>
      <c r="B84" s="100">
        <v>2</v>
      </c>
      <c r="C84" s="100">
        <f t="shared" si="3"/>
        <v>5</v>
      </c>
      <c r="D84" s="100">
        <v>34.5</v>
      </c>
      <c r="E84" s="100">
        <v>24</v>
      </c>
      <c r="F84" s="100">
        <v>1.813675E-2</v>
      </c>
      <c r="G84" s="100" t="e">
        <f t="shared" ca="1" si="4"/>
        <v>#NAME?</v>
      </c>
      <c r="H84" s="100">
        <f t="shared" si="5"/>
        <v>64.680000000000007</v>
      </c>
      <c r="I84" s="101" t="e">
        <f t="shared" ca="1" si="6"/>
        <v>#NAME?</v>
      </c>
      <c r="J84" s="96"/>
      <c r="K84" s="96">
        <v>2.5</v>
      </c>
    </row>
    <row r="85" spans="1:11" ht="15.75" thickBot="1" x14ac:dyDescent="0.3">
      <c r="A85" s="99" t="s">
        <v>204</v>
      </c>
      <c r="B85" s="100">
        <v>2</v>
      </c>
      <c r="C85" s="100">
        <f t="shared" si="3"/>
        <v>5</v>
      </c>
      <c r="D85" s="100">
        <v>34.5</v>
      </c>
      <c r="E85" s="100">
        <v>24</v>
      </c>
      <c r="F85" s="100">
        <v>1.813675E-2</v>
      </c>
      <c r="G85" s="100" t="e">
        <f t="shared" ca="1" si="4"/>
        <v>#NAME?</v>
      </c>
      <c r="H85" s="100">
        <f t="shared" si="5"/>
        <v>64.680000000000007</v>
      </c>
      <c r="I85" s="101" t="e">
        <f t="shared" ca="1" si="6"/>
        <v>#NAME?</v>
      </c>
      <c r="J85" s="96"/>
      <c r="K85" s="96">
        <v>2.5</v>
      </c>
    </row>
    <row r="86" spans="1:11" ht="15.75" thickBot="1" x14ac:dyDescent="0.3">
      <c r="A86" s="99" t="s">
        <v>229</v>
      </c>
      <c r="B86" s="100">
        <v>5</v>
      </c>
      <c r="C86" s="100">
        <f t="shared" si="3"/>
        <v>12.5</v>
      </c>
      <c r="D86" s="100">
        <v>34.5</v>
      </c>
      <c r="E86" s="100">
        <v>24</v>
      </c>
      <c r="F86" s="100">
        <v>1.813675E-2</v>
      </c>
      <c r="G86" s="100" t="e">
        <f t="shared" ca="1" si="4"/>
        <v>#NAME?</v>
      </c>
      <c r="H86" s="100">
        <f t="shared" si="5"/>
        <v>161.70000000000002</v>
      </c>
      <c r="I86" s="101" t="e">
        <f t="shared" ca="1" si="6"/>
        <v>#NAME?</v>
      </c>
      <c r="J86" s="96"/>
      <c r="K86" s="96">
        <v>2.5</v>
      </c>
    </row>
    <row r="87" spans="1:11" ht="15.75" thickBot="1" x14ac:dyDescent="0.3">
      <c r="A87" s="99" t="s">
        <v>230</v>
      </c>
      <c r="B87" s="100">
        <v>2</v>
      </c>
      <c r="C87" s="100">
        <f t="shared" si="3"/>
        <v>5</v>
      </c>
      <c r="D87" s="100">
        <v>34.5</v>
      </c>
      <c r="E87" s="100">
        <v>24</v>
      </c>
      <c r="F87" s="100">
        <v>1.813675E-2</v>
      </c>
      <c r="G87" s="100" t="e">
        <f t="shared" ca="1" si="4"/>
        <v>#NAME?</v>
      </c>
      <c r="H87" s="100">
        <f t="shared" si="5"/>
        <v>64.680000000000007</v>
      </c>
      <c r="I87" s="101" t="e">
        <f t="shared" ca="1" si="6"/>
        <v>#NAME?</v>
      </c>
      <c r="J87" s="96"/>
      <c r="K87" s="96">
        <v>2.5</v>
      </c>
    </row>
    <row r="88" spans="1:11" ht="15.75" thickBot="1" x14ac:dyDescent="0.3">
      <c r="A88" s="99" t="s">
        <v>132</v>
      </c>
      <c r="B88" s="100">
        <v>3</v>
      </c>
      <c r="C88" s="100">
        <f t="shared" si="3"/>
        <v>24</v>
      </c>
      <c r="D88" s="100">
        <v>34.5</v>
      </c>
      <c r="E88" s="100">
        <v>22.5</v>
      </c>
      <c r="F88" s="100">
        <v>1.813675E-2</v>
      </c>
      <c r="G88" s="100" t="e">
        <f t="shared" ca="1" si="4"/>
        <v>#NAME?</v>
      </c>
      <c r="H88" s="100">
        <f t="shared" si="5"/>
        <v>354.81599999999997</v>
      </c>
      <c r="I88" s="101" t="e">
        <f t="shared" ca="1" si="6"/>
        <v>#NAME?</v>
      </c>
      <c r="J88" s="96"/>
      <c r="K88" s="96">
        <v>8</v>
      </c>
    </row>
    <row r="89" spans="1:11" x14ac:dyDescent="0.25">
      <c r="A89" s="102" t="s">
        <v>130</v>
      </c>
      <c r="B89" s="103">
        <v>3</v>
      </c>
      <c r="C89" s="103">
        <f t="shared" si="3"/>
        <v>24</v>
      </c>
      <c r="D89" s="103">
        <v>34.5</v>
      </c>
      <c r="E89" s="103">
        <v>22.5</v>
      </c>
      <c r="F89" s="103">
        <v>1.813675E-2</v>
      </c>
      <c r="G89" s="103" t="e">
        <f t="shared" ca="1" si="4"/>
        <v>#NAME?</v>
      </c>
      <c r="H89" s="103">
        <f t="shared" si="5"/>
        <v>354.81599999999997</v>
      </c>
      <c r="I89" s="104" t="e">
        <f t="shared" ca="1" si="6"/>
        <v>#NAME?</v>
      </c>
      <c r="J89" s="96"/>
      <c r="K89" s="96">
        <v>8</v>
      </c>
    </row>
    <row r="92" spans="1:11" s="110" customFormat="1" ht="23.25" x14ac:dyDescent="0.35">
      <c r="A92" s="126" t="s">
        <v>60</v>
      </c>
      <c r="B92" s="126"/>
      <c r="C92" s="126"/>
      <c r="D92" s="126"/>
      <c r="E92" s="126"/>
      <c r="F92" s="126"/>
      <c r="G92" s="126"/>
      <c r="H92" s="126"/>
      <c r="I92" s="126"/>
      <c r="J92" s="111"/>
      <c r="K92" s="111"/>
    </row>
    <row r="93" spans="1:11" ht="15.75" thickBot="1" x14ac:dyDescent="0.3">
      <c r="A93" s="105" t="s">
        <v>0</v>
      </c>
      <c r="B93" s="106" t="s">
        <v>506</v>
      </c>
      <c r="C93" s="106" t="s">
        <v>21</v>
      </c>
      <c r="D93" s="106" t="s">
        <v>13</v>
      </c>
      <c r="E93" s="106" t="s">
        <v>7</v>
      </c>
      <c r="F93" s="106" t="s">
        <v>22</v>
      </c>
      <c r="G93" s="106" t="s">
        <v>23</v>
      </c>
      <c r="H93" s="106" t="s">
        <v>507</v>
      </c>
      <c r="I93" s="107" t="s">
        <v>508</v>
      </c>
      <c r="J93" s="96"/>
      <c r="K93" s="95" t="s">
        <v>496</v>
      </c>
    </row>
    <row r="94" spans="1:11" ht="15.75" thickBot="1" x14ac:dyDescent="0.3">
      <c r="A94" s="99" t="s">
        <v>124</v>
      </c>
      <c r="B94" s="100">
        <v>5</v>
      </c>
      <c r="C94" s="100">
        <f>B94*K94</f>
        <v>65</v>
      </c>
      <c r="D94" s="100">
        <v>34.5</v>
      </c>
      <c r="E94" s="100">
        <v>22.5</v>
      </c>
      <c r="F94" s="100">
        <v>1.813675E-2</v>
      </c>
      <c r="G94" s="100" t="e">
        <f ca="1">_xlfn.IFS(E94=22.5,0.00848031,E94=24,0.009293235,E94=22,0.00821976)</f>
        <v>#NAME?</v>
      </c>
      <c r="H94" s="100">
        <f>1.232*C94*(D94-E94)</f>
        <v>960.96</v>
      </c>
      <c r="I94" s="101" t="e">
        <f ca="1">3000*C94*(F94-G94)</f>
        <v>#NAME?</v>
      </c>
      <c r="J94" s="96"/>
      <c r="K94" s="96">
        <v>13</v>
      </c>
    </row>
    <row r="95" spans="1:11" ht="15.75" thickBot="1" x14ac:dyDescent="0.3">
      <c r="A95" s="99" t="s">
        <v>170</v>
      </c>
      <c r="B95" s="100">
        <v>5</v>
      </c>
      <c r="C95" s="100">
        <f t="shared" ref="C95:C123" si="7">B95*K95</f>
        <v>65</v>
      </c>
      <c r="D95" s="100">
        <v>34.5</v>
      </c>
      <c r="E95" s="100">
        <v>22.5</v>
      </c>
      <c r="F95" s="100">
        <v>1.813675E-2</v>
      </c>
      <c r="G95" s="100" t="e">
        <f t="shared" ref="G95:G97" ca="1" si="8">_xlfn.IFS(E95=22.5,0.00848031,E95=24,0.009293235,E95=22,0.00821976)</f>
        <v>#NAME?</v>
      </c>
      <c r="H95" s="100">
        <f t="shared" ref="H95:H123" si="9">1.232*C95*(D95-E95)</f>
        <v>960.96</v>
      </c>
      <c r="I95" s="101" t="e">
        <f t="shared" ref="I95:I123" ca="1" si="10">3000*C95*(F95-G95)</f>
        <v>#NAME?</v>
      </c>
      <c r="J95" s="96"/>
      <c r="K95" s="96">
        <v>13</v>
      </c>
    </row>
    <row r="96" spans="1:11" ht="15.75" thickBot="1" x14ac:dyDescent="0.3">
      <c r="A96" s="99" t="s">
        <v>125</v>
      </c>
      <c r="B96" s="100">
        <v>5</v>
      </c>
      <c r="C96" s="100">
        <f t="shared" si="7"/>
        <v>65</v>
      </c>
      <c r="D96" s="100">
        <v>34.5</v>
      </c>
      <c r="E96" s="100">
        <v>22.5</v>
      </c>
      <c r="F96" s="100">
        <v>1.813675E-2</v>
      </c>
      <c r="G96" s="100" t="e">
        <f t="shared" ca="1" si="8"/>
        <v>#NAME?</v>
      </c>
      <c r="H96" s="100">
        <f t="shared" si="9"/>
        <v>960.96</v>
      </c>
      <c r="I96" s="101" t="e">
        <f t="shared" ca="1" si="10"/>
        <v>#NAME?</v>
      </c>
      <c r="J96" s="96"/>
      <c r="K96" s="96">
        <v>13</v>
      </c>
    </row>
    <row r="97" spans="1:11" ht="15.75" thickBot="1" x14ac:dyDescent="0.3">
      <c r="A97" s="99" t="s">
        <v>126</v>
      </c>
      <c r="B97" s="100">
        <v>5</v>
      </c>
      <c r="C97" s="100">
        <f t="shared" si="7"/>
        <v>65</v>
      </c>
      <c r="D97" s="100">
        <v>34.5</v>
      </c>
      <c r="E97" s="100">
        <v>22.5</v>
      </c>
      <c r="F97" s="100">
        <v>1.813675E-2</v>
      </c>
      <c r="G97" s="100" t="e">
        <f t="shared" ca="1" si="8"/>
        <v>#NAME?</v>
      </c>
      <c r="H97" s="100">
        <f t="shared" si="9"/>
        <v>960.96</v>
      </c>
      <c r="I97" s="101" t="e">
        <f t="shared" ca="1" si="10"/>
        <v>#NAME?</v>
      </c>
      <c r="J97" s="96"/>
      <c r="K97" s="96">
        <v>13</v>
      </c>
    </row>
    <row r="98" spans="1:11" ht="15.75" thickBot="1" x14ac:dyDescent="0.3">
      <c r="A98" s="99" t="s">
        <v>171</v>
      </c>
      <c r="B98" s="100">
        <v>3</v>
      </c>
      <c r="C98" s="100">
        <f t="shared" si="7"/>
        <v>39</v>
      </c>
      <c r="D98" s="100">
        <v>34.5</v>
      </c>
      <c r="E98" s="100">
        <v>22.5</v>
      </c>
      <c r="F98" s="100">
        <v>1.813675E-2</v>
      </c>
      <c r="G98" s="100" t="e">
        <f ca="1">_xlfn.IFS(E98=22.5,0.00848031,E98=24,0.009293235,E98=22,0.00821976)</f>
        <v>#NAME?</v>
      </c>
      <c r="H98" s="100">
        <f t="shared" si="9"/>
        <v>576.57600000000002</v>
      </c>
      <c r="I98" s="101" t="e">
        <f t="shared" ca="1" si="10"/>
        <v>#NAME?</v>
      </c>
      <c r="J98" s="96"/>
      <c r="K98" s="96">
        <v>13</v>
      </c>
    </row>
    <row r="99" spans="1:11" ht="15.75" thickBot="1" x14ac:dyDescent="0.3">
      <c r="A99" s="99" t="s">
        <v>172</v>
      </c>
      <c r="B99" s="100">
        <v>2</v>
      </c>
      <c r="C99" s="100">
        <f t="shared" si="7"/>
        <v>26</v>
      </c>
      <c r="D99" s="100">
        <v>34.5</v>
      </c>
      <c r="E99" s="100">
        <v>22.5</v>
      </c>
      <c r="F99" s="100">
        <v>1.813675E-2</v>
      </c>
      <c r="G99" s="100" t="e">
        <f t="shared" ref="G99:G123" ca="1" si="11">_xlfn.IFS(E99=22.5,0.00848031,E99=24,0.009293235,E99=22,0.00821976)</f>
        <v>#NAME?</v>
      </c>
      <c r="H99" s="100">
        <f t="shared" si="9"/>
        <v>384.38399999999996</v>
      </c>
      <c r="I99" s="101" t="e">
        <f t="shared" ca="1" si="10"/>
        <v>#NAME?</v>
      </c>
      <c r="J99" s="96"/>
      <c r="K99" s="96">
        <v>13</v>
      </c>
    </row>
    <row r="100" spans="1:11" ht="15.75" thickBot="1" x14ac:dyDescent="0.3">
      <c r="A100" s="99" t="s">
        <v>173</v>
      </c>
      <c r="B100" s="100">
        <v>2</v>
      </c>
      <c r="C100" s="100">
        <f t="shared" si="7"/>
        <v>26</v>
      </c>
      <c r="D100" s="100">
        <v>34.5</v>
      </c>
      <c r="E100" s="100">
        <v>22.5</v>
      </c>
      <c r="F100" s="100">
        <v>1.813675E-2</v>
      </c>
      <c r="G100" s="100" t="e">
        <f t="shared" ca="1" si="11"/>
        <v>#NAME?</v>
      </c>
      <c r="H100" s="100">
        <f t="shared" si="9"/>
        <v>384.38399999999996</v>
      </c>
      <c r="I100" s="101" t="e">
        <f t="shared" ca="1" si="10"/>
        <v>#NAME?</v>
      </c>
      <c r="J100" s="96"/>
      <c r="K100" s="96">
        <v>13</v>
      </c>
    </row>
    <row r="101" spans="1:11" ht="15.75" thickBot="1" x14ac:dyDescent="0.3">
      <c r="A101" s="99" t="s">
        <v>174</v>
      </c>
      <c r="B101" s="100">
        <v>4</v>
      </c>
      <c r="C101" s="100">
        <f t="shared" si="7"/>
        <v>10</v>
      </c>
      <c r="D101" s="100">
        <v>34.5</v>
      </c>
      <c r="E101" s="100">
        <v>22.5</v>
      </c>
      <c r="F101" s="100">
        <v>1.813675E-2</v>
      </c>
      <c r="G101" s="100" t="e">
        <f t="shared" ca="1" si="11"/>
        <v>#NAME?</v>
      </c>
      <c r="H101" s="100">
        <f t="shared" si="9"/>
        <v>147.84</v>
      </c>
      <c r="I101" s="101" t="e">
        <f t="shared" ca="1" si="10"/>
        <v>#NAME?</v>
      </c>
      <c r="J101" s="96"/>
      <c r="K101" s="96">
        <v>2.5</v>
      </c>
    </row>
    <row r="102" spans="1:11" ht="15.75" thickBot="1" x14ac:dyDescent="0.3">
      <c r="A102" s="99" t="s">
        <v>175</v>
      </c>
      <c r="B102" s="100">
        <v>3</v>
      </c>
      <c r="C102" s="100">
        <f>B102*K102</f>
        <v>24</v>
      </c>
      <c r="D102" s="100">
        <v>34.5</v>
      </c>
      <c r="E102" s="100">
        <v>22.5</v>
      </c>
      <c r="F102" s="100">
        <v>1.813675E-2</v>
      </c>
      <c r="G102" s="100" t="e">
        <f t="shared" ca="1" si="11"/>
        <v>#NAME?</v>
      </c>
      <c r="H102" s="100">
        <f t="shared" si="9"/>
        <v>354.81599999999997</v>
      </c>
      <c r="I102" s="101" t="e">
        <f t="shared" ca="1" si="10"/>
        <v>#NAME?</v>
      </c>
      <c r="J102" s="96"/>
      <c r="K102" s="96">
        <v>8</v>
      </c>
    </row>
    <row r="103" spans="1:11" ht="15.75" thickBot="1" x14ac:dyDescent="0.3">
      <c r="A103" s="99" t="s">
        <v>179</v>
      </c>
      <c r="B103" s="100">
        <v>2</v>
      </c>
      <c r="C103" s="100">
        <f t="shared" si="7"/>
        <v>26</v>
      </c>
      <c r="D103" s="100">
        <v>34.5</v>
      </c>
      <c r="E103" s="100">
        <v>22.5</v>
      </c>
      <c r="F103" s="100">
        <v>1.813675E-2</v>
      </c>
      <c r="G103" s="100" t="e">
        <f t="shared" ca="1" si="11"/>
        <v>#NAME?</v>
      </c>
      <c r="H103" s="100">
        <f t="shared" si="9"/>
        <v>384.38399999999996</v>
      </c>
      <c r="I103" s="101" t="e">
        <f t="shared" ca="1" si="10"/>
        <v>#NAME?</v>
      </c>
      <c r="J103" s="96"/>
      <c r="K103" s="96">
        <v>13</v>
      </c>
    </row>
    <row r="104" spans="1:11" ht="15.75" thickBot="1" x14ac:dyDescent="0.3">
      <c r="A104" s="99" t="s">
        <v>180</v>
      </c>
      <c r="B104" s="100">
        <v>2</v>
      </c>
      <c r="C104" s="100">
        <f t="shared" si="7"/>
        <v>26</v>
      </c>
      <c r="D104" s="100">
        <v>34.5</v>
      </c>
      <c r="E104" s="100">
        <v>22.5</v>
      </c>
      <c r="F104" s="100">
        <v>1.813675E-2</v>
      </c>
      <c r="G104" s="100" t="e">
        <f t="shared" ca="1" si="11"/>
        <v>#NAME?</v>
      </c>
      <c r="H104" s="100">
        <f t="shared" si="9"/>
        <v>384.38399999999996</v>
      </c>
      <c r="I104" s="101" t="e">
        <f t="shared" ca="1" si="10"/>
        <v>#NAME?</v>
      </c>
      <c r="J104" s="96"/>
      <c r="K104" s="96">
        <v>13</v>
      </c>
    </row>
    <row r="105" spans="1:11" ht="15.75" thickBot="1" x14ac:dyDescent="0.3">
      <c r="A105" s="99" t="s">
        <v>181</v>
      </c>
      <c r="B105" s="100">
        <v>3</v>
      </c>
      <c r="C105" s="100">
        <f t="shared" si="7"/>
        <v>39</v>
      </c>
      <c r="D105" s="100">
        <v>34.5</v>
      </c>
      <c r="E105" s="100">
        <v>22.5</v>
      </c>
      <c r="F105" s="100">
        <v>1.813675E-2</v>
      </c>
      <c r="G105" s="100" t="e">
        <f t="shared" ca="1" si="11"/>
        <v>#NAME?</v>
      </c>
      <c r="H105" s="100">
        <f t="shared" si="9"/>
        <v>576.57600000000002</v>
      </c>
      <c r="I105" s="101" t="e">
        <f t="shared" ca="1" si="10"/>
        <v>#NAME?</v>
      </c>
      <c r="J105" s="96"/>
      <c r="K105" s="96">
        <v>13</v>
      </c>
    </row>
    <row r="106" spans="1:11" ht="15.75" thickBot="1" x14ac:dyDescent="0.3">
      <c r="A106" s="99" t="s">
        <v>183</v>
      </c>
      <c r="B106" s="100">
        <v>2</v>
      </c>
      <c r="C106" s="100">
        <f t="shared" si="7"/>
        <v>26</v>
      </c>
      <c r="D106" s="100">
        <v>34.5</v>
      </c>
      <c r="E106" s="100">
        <v>22.5</v>
      </c>
      <c r="F106" s="100">
        <v>1.813675E-2</v>
      </c>
      <c r="G106" s="100" t="e">
        <f t="shared" ca="1" si="11"/>
        <v>#NAME?</v>
      </c>
      <c r="H106" s="100">
        <f t="shared" si="9"/>
        <v>384.38399999999996</v>
      </c>
      <c r="I106" s="101" t="e">
        <f t="shared" ca="1" si="10"/>
        <v>#NAME?</v>
      </c>
      <c r="J106" s="96"/>
      <c r="K106" s="96">
        <v>13</v>
      </c>
    </row>
    <row r="107" spans="1:11" ht="15.75" thickBot="1" x14ac:dyDescent="0.3">
      <c r="A107" s="99" t="s">
        <v>187</v>
      </c>
      <c r="B107" s="100">
        <v>2</v>
      </c>
      <c r="C107" s="100">
        <f t="shared" si="7"/>
        <v>26</v>
      </c>
      <c r="D107" s="100">
        <v>34.5</v>
      </c>
      <c r="E107" s="100">
        <v>22.5</v>
      </c>
      <c r="F107" s="100">
        <v>1.813675E-2</v>
      </c>
      <c r="G107" s="100" t="e">
        <f t="shared" ca="1" si="11"/>
        <v>#NAME?</v>
      </c>
      <c r="H107" s="100">
        <f t="shared" si="9"/>
        <v>384.38399999999996</v>
      </c>
      <c r="I107" s="101" t="e">
        <f t="shared" ca="1" si="10"/>
        <v>#NAME?</v>
      </c>
      <c r="J107" s="96"/>
      <c r="K107" s="96">
        <v>13</v>
      </c>
    </row>
    <row r="108" spans="1:11" ht="15.75" thickBot="1" x14ac:dyDescent="0.3">
      <c r="A108" s="99" t="s">
        <v>184</v>
      </c>
      <c r="B108" s="100">
        <v>3</v>
      </c>
      <c r="C108" s="100">
        <f t="shared" si="7"/>
        <v>39</v>
      </c>
      <c r="D108" s="100">
        <v>34.5</v>
      </c>
      <c r="E108" s="100">
        <v>22.5</v>
      </c>
      <c r="F108" s="100">
        <v>1.813675E-2</v>
      </c>
      <c r="G108" s="100" t="e">
        <f t="shared" ca="1" si="11"/>
        <v>#NAME?</v>
      </c>
      <c r="H108" s="100">
        <f t="shared" si="9"/>
        <v>576.57600000000002</v>
      </c>
      <c r="I108" s="101" t="e">
        <f t="shared" ca="1" si="10"/>
        <v>#NAME?</v>
      </c>
      <c r="J108" s="96"/>
      <c r="K108" s="96">
        <v>13</v>
      </c>
    </row>
    <row r="109" spans="1:11" ht="15.75" thickBot="1" x14ac:dyDescent="0.3">
      <c r="A109" s="99" t="s">
        <v>186</v>
      </c>
      <c r="B109" s="100">
        <v>3</v>
      </c>
      <c r="C109" s="100">
        <f t="shared" si="7"/>
        <v>39</v>
      </c>
      <c r="D109" s="100">
        <v>34.5</v>
      </c>
      <c r="E109" s="100">
        <v>22.5</v>
      </c>
      <c r="F109" s="100">
        <v>1.813675E-2</v>
      </c>
      <c r="G109" s="100" t="e">
        <f t="shared" ca="1" si="11"/>
        <v>#NAME?</v>
      </c>
      <c r="H109" s="100">
        <f t="shared" si="9"/>
        <v>576.57600000000002</v>
      </c>
      <c r="I109" s="101" t="e">
        <f t="shared" ca="1" si="10"/>
        <v>#NAME?</v>
      </c>
      <c r="J109" s="96"/>
      <c r="K109" s="96">
        <v>13</v>
      </c>
    </row>
    <row r="110" spans="1:11" ht="15.75" thickBot="1" x14ac:dyDescent="0.3">
      <c r="A110" s="99" t="s">
        <v>190</v>
      </c>
      <c r="B110" s="100">
        <v>2</v>
      </c>
      <c r="C110" s="100">
        <f t="shared" si="7"/>
        <v>26</v>
      </c>
      <c r="D110" s="100">
        <v>34.5</v>
      </c>
      <c r="E110" s="100">
        <v>22.5</v>
      </c>
      <c r="F110" s="100">
        <v>1.813675E-2</v>
      </c>
      <c r="G110" s="100" t="e">
        <f t="shared" ca="1" si="11"/>
        <v>#NAME?</v>
      </c>
      <c r="H110" s="100">
        <f t="shared" si="9"/>
        <v>384.38399999999996</v>
      </c>
      <c r="I110" s="101" t="e">
        <f t="shared" ca="1" si="10"/>
        <v>#NAME?</v>
      </c>
      <c r="J110" s="96"/>
      <c r="K110" s="96">
        <v>13</v>
      </c>
    </row>
    <row r="111" spans="1:11" ht="15.75" thickBot="1" x14ac:dyDescent="0.3">
      <c r="A111" s="99" t="s">
        <v>191</v>
      </c>
      <c r="B111" s="100">
        <v>2</v>
      </c>
      <c r="C111" s="100">
        <f t="shared" si="7"/>
        <v>26</v>
      </c>
      <c r="D111" s="100">
        <v>34.5</v>
      </c>
      <c r="E111" s="100">
        <v>22.5</v>
      </c>
      <c r="F111" s="100">
        <v>1.813675E-2</v>
      </c>
      <c r="G111" s="100" t="e">
        <f t="shared" ca="1" si="11"/>
        <v>#NAME?</v>
      </c>
      <c r="H111" s="100">
        <f t="shared" si="9"/>
        <v>384.38399999999996</v>
      </c>
      <c r="I111" s="101" t="e">
        <f t="shared" ca="1" si="10"/>
        <v>#NAME?</v>
      </c>
      <c r="J111" s="96"/>
      <c r="K111" s="96">
        <v>13</v>
      </c>
    </row>
    <row r="112" spans="1:11" ht="15.75" thickBot="1" x14ac:dyDescent="0.3">
      <c r="A112" s="99" t="s">
        <v>307</v>
      </c>
      <c r="B112" s="100">
        <v>2</v>
      </c>
      <c r="C112" s="100">
        <f t="shared" si="7"/>
        <v>26</v>
      </c>
      <c r="D112" s="100">
        <v>34.5</v>
      </c>
      <c r="E112" s="100">
        <v>22.5</v>
      </c>
      <c r="F112" s="100">
        <v>1.813675E-2</v>
      </c>
      <c r="G112" s="100" t="e">
        <f t="shared" ca="1" si="11"/>
        <v>#NAME?</v>
      </c>
      <c r="H112" s="100">
        <f t="shared" si="9"/>
        <v>384.38399999999996</v>
      </c>
      <c r="I112" s="101" t="e">
        <f t="shared" ca="1" si="10"/>
        <v>#NAME?</v>
      </c>
      <c r="J112" s="96"/>
      <c r="K112" s="96">
        <v>13</v>
      </c>
    </row>
    <row r="113" spans="1:11" ht="15.75" thickBot="1" x14ac:dyDescent="0.3">
      <c r="A113" s="99" t="s">
        <v>308</v>
      </c>
      <c r="B113" s="100">
        <v>2</v>
      </c>
      <c r="C113" s="100">
        <f t="shared" si="7"/>
        <v>26</v>
      </c>
      <c r="D113" s="100">
        <v>34.5</v>
      </c>
      <c r="E113" s="100">
        <v>22.5</v>
      </c>
      <c r="F113" s="100">
        <v>1.813675E-2</v>
      </c>
      <c r="G113" s="100" t="e">
        <f t="shared" ca="1" si="11"/>
        <v>#NAME?</v>
      </c>
      <c r="H113" s="100">
        <f t="shared" si="9"/>
        <v>384.38399999999996</v>
      </c>
      <c r="I113" s="101" t="e">
        <f t="shared" ca="1" si="10"/>
        <v>#NAME?</v>
      </c>
      <c r="J113" s="96"/>
      <c r="K113" s="96">
        <v>13</v>
      </c>
    </row>
    <row r="114" spans="1:11" ht="15.75" thickBot="1" x14ac:dyDescent="0.3">
      <c r="A114" s="99" t="s">
        <v>309</v>
      </c>
      <c r="B114" s="100">
        <v>2</v>
      </c>
      <c r="C114" s="100">
        <f t="shared" si="7"/>
        <v>26</v>
      </c>
      <c r="D114" s="100">
        <v>34.5</v>
      </c>
      <c r="E114" s="100">
        <v>22.5</v>
      </c>
      <c r="F114" s="100">
        <v>1.813675E-2</v>
      </c>
      <c r="G114" s="100" t="e">
        <f t="shared" ca="1" si="11"/>
        <v>#NAME?</v>
      </c>
      <c r="H114" s="100">
        <f t="shared" si="9"/>
        <v>384.38399999999996</v>
      </c>
      <c r="I114" s="101" t="e">
        <f t="shared" ca="1" si="10"/>
        <v>#NAME?</v>
      </c>
      <c r="J114" s="96"/>
      <c r="K114" s="96">
        <v>13</v>
      </c>
    </row>
    <row r="115" spans="1:11" ht="15.75" thickBot="1" x14ac:dyDescent="0.3">
      <c r="A115" s="99" t="s">
        <v>310</v>
      </c>
      <c r="B115" s="100">
        <v>2</v>
      </c>
      <c r="C115" s="100">
        <f t="shared" si="7"/>
        <v>26</v>
      </c>
      <c r="D115" s="100">
        <v>34.5</v>
      </c>
      <c r="E115" s="100">
        <v>22.5</v>
      </c>
      <c r="F115" s="100">
        <v>1.813675E-2</v>
      </c>
      <c r="G115" s="100" t="e">
        <f t="shared" ca="1" si="11"/>
        <v>#NAME?</v>
      </c>
      <c r="H115" s="100">
        <f t="shared" si="9"/>
        <v>384.38399999999996</v>
      </c>
      <c r="I115" s="101" t="e">
        <f t="shared" ca="1" si="10"/>
        <v>#NAME?</v>
      </c>
      <c r="J115" s="96"/>
      <c r="K115" s="96">
        <v>13</v>
      </c>
    </row>
    <row r="116" spans="1:11" ht="15.75" thickBot="1" x14ac:dyDescent="0.3">
      <c r="A116" s="99" t="s">
        <v>312</v>
      </c>
      <c r="B116" s="100">
        <v>2</v>
      </c>
      <c r="C116" s="100">
        <f t="shared" si="7"/>
        <v>26</v>
      </c>
      <c r="D116" s="100">
        <v>34.5</v>
      </c>
      <c r="E116" s="100">
        <v>22.5</v>
      </c>
      <c r="F116" s="100">
        <v>1.813675E-2</v>
      </c>
      <c r="G116" s="100" t="e">
        <f t="shared" ca="1" si="11"/>
        <v>#NAME?</v>
      </c>
      <c r="H116" s="100">
        <f t="shared" si="9"/>
        <v>384.38399999999996</v>
      </c>
      <c r="I116" s="101" t="e">
        <f t="shared" ca="1" si="10"/>
        <v>#NAME?</v>
      </c>
      <c r="J116" s="96"/>
      <c r="K116" s="96">
        <v>13</v>
      </c>
    </row>
    <row r="117" spans="1:11" ht="15.75" thickBot="1" x14ac:dyDescent="0.3">
      <c r="A117" s="99" t="s">
        <v>313</v>
      </c>
      <c r="B117" s="100">
        <v>2</v>
      </c>
      <c r="C117" s="100">
        <f t="shared" si="7"/>
        <v>0</v>
      </c>
      <c r="D117" s="100">
        <v>34.5</v>
      </c>
      <c r="E117" s="100">
        <v>22.5</v>
      </c>
      <c r="F117" s="100">
        <v>1.813675E-2</v>
      </c>
      <c r="G117" s="100" t="e">
        <f t="shared" ca="1" si="11"/>
        <v>#NAME?</v>
      </c>
      <c r="H117" s="100">
        <f t="shared" si="9"/>
        <v>0</v>
      </c>
      <c r="I117" s="101" t="e">
        <f t="shared" ca="1" si="10"/>
        <v>#NAME?</v>
      </c>
      <c r="J117" s="96"/>
      <c r="K117" s="96"/>
    </row>
    <row r="118" spans="1:11" ht="15.75" thickBot="1" x14ac:dyDescent="0.3">
      <c r="A118" s="99" t="s">
        <v>314</v>
      </c>
      <c r="B118" s="100">
        <v>2</v>
      </c>
      <c r="C118" s="100">
        <f t="shared" si="7"/>
        <v>5</v>
      </c>
      <c r="D118" s="100">
        <v>34.5</v>
      </c>
      <c r="E118" s="100">
        <v>22.5</v>
      </c>
      <c r="F118" s="100">
        <v>1.813675E-2</v>
      </c>
      <c r="G118" s="100" t="e">
        <f t="shared" ca="1" si="11"/>
        <v>#NAME?</v>
      </c>
      <c r="H118" s="100">
        <f t="shared" si="9"/>
        <v>73.92</v>
      </c>
      <c r="I118" s="101" t="e">
        <f t="shared" ca="1" si="10"/>
        <v>#NAME?</v>
      </c>
      <c r="J118" s="96"/>
      <c r="K118" s="96">
        <v>2.5</v>
      </c>
    </row>
    <row r="119" spans="1:11" ht="15.75" thickBot="1" x14ac:dyDescent="0.3">
      <c r="A119" s="99" t="s">
        <v>317</v>
      </c>
      <c r="B119" s="100">
        <v>2</v>
      </c>
      <c r="C119" s="100">
        <f t="shared" si="7"/>
        <v>5</v>
      </c>
      <c r="D119" s="100">
        <v>34.5</v>
      </c>
      <c r="E119" s="100">
        <v>22.5</v>
      </c>
      <c r="F119" s="100">
        <v>1.813675E-2</v>
      </c>
      <c r="G119" s="100" t="e">
        <f t="shared" ca="1" si="11"/>
        <v>#NAME?</v>
      </c>
      <c r="H119" s="100">
        <f t="shared" si="9"/>
        <v>73.92</v>
      </c>
      <c r="I119" s="101" t="e">
        <f t="shared" ca="1" si="10"/>
        <v>#NAME?</v>
      </c>
      <c r="J119" s="96"/>
      <c r="K119" s="96">
        <v>2.5</v>
      </c>
    </row>
    <row r="120" spans="1:11" ht="15.75" thickBot="1" x14ac:dyDescent="0.3">
      <c r="A120" s="99" t="s">
        <v>73</v>
      </c>
      <c r="B120" s="100">
        <v>1</v>
      </c>
      <c r="C120" s="100">
        <f t="shared" si="7"/>
        <v>2.5</v>
      </c>
      <c r="D120" s="100">
        <v>34.5</v>
      </c>
      <c r="E120" s="100">
        <v>22.5</v>
      </c>
      <c r="F120" s="100">
        <v>1.813675E-2</v>
      </c>
      <c r="G120" s="100" t="e">
        <f t="shared" ca="1" si="11"/>
        <v>#NAME?</v>
      </c>
      <c r="H120" s="100">
        <f t="shared" si="9"/>
        <v>36.96</v>
      </c>
      <c r="I120" s="101" t="e">
        <f t="shared" ca="1" si="10"/>
        <v>#NAME?</v>
      </c>
      <c r="J120" s="96"/>
      <c r="K120" s="96">
        <v>2.5</v>
      </c>
    </row>
    <row r="121" spans="1:11" ht="15.75" thickBot="1" x14ac:dyDescent="0.3">
      <c r="A121" s="99" t="s">
        <v>76</v>
      </c>
      <c r="B121" s="100">
        <v>1</v>
      </c>
      <c r="C121" s="100">
        <f t="shared" si="7"/>
        <v>2.5</v>
      </c>
      <c r="D121" s="100">
        <v>34.5</v>
      </c>
      <c r="E121" s="100">
        <v>22.5</v>
      </c>
      <c r="F121" s="100">
        <v>1.813675E-2</v>
      </c>
      <c r="G121" s="100" t="e">
        <f t="shared" ca="1" si="11"/>
        <v>#NAME?</v>
      </c>
      <c r="H121" s="100">
        <f t="shared" si="9"/>
        <v>36.96</v>
      </c>
      <c r="I121" s="101" t="e">
        <f t="shared" ca="1" si="10"/>
        <v>#NAME?</v>
      </c>
      <c r="J121" s="96"/>
      <c r="K121" s="96">
        <v>2.5</v>
      </c>
    </row>
    <row r="122" spans="1:11" ht="15.75" thickBot="1" x14ac:dyDescent="0.3">
      <c r="A122" s="99" t="s">
        <v>77</v>
      </c>
      <c r="B122" s="100">
        <v>1</v>
      </c>
      <c r="C122" s="100">
        <f t="shared" si="7"/>
        <v>2.5</v>
      </c>
      <c r="D122" s="100">
        <v>34.5</v>
      </c>
      <c r="E122" s="100">
        <v>22.5</v>
      </c>
      <c r="F122" s="100">
        <v>1.813675E-2</v>
      </c>
      <c r="G122" s="100" t="e">
        <f t="shared" ca="1" si="11"/>
        <v>#NAME?</v>
      </c>
      <c r="H122" s="100">
        <f t="shared" si="9"/>
        <v>36.96</v>
      </c>
      <c r="I122" s="101" t="e">
        <f t="shared" ca="1" si="10"/>
        <v>#NAME?</v>
      </c>
      <c r="J122" s="96"/>
      <c r="K122" s="96">
        <v>2.5</v>
      </c>
    </row>
    <row r="123" spans="1:11" x14ac:dyDescent="0.25">
      <c r="A123" s="102" t="s">
        <v>320</v>
      </c>
      <c r="B123" s="103">
        <v>10</v>
      </c>
      <c r="C123" s="103">
        <f t="shared" si="7"/>
        <v>80</v>
      </c>
      <c r="D123" s="103">
        <v>34.5</v>
      </c>
      <c r="E123" s="103">
        <v>22.5</v>
      </c>
      <c r="F123" s="103">
        <v>1.813675E-2</v>
      </c>
      <c r="G123" s="103" t="e">
        <f t="shared" ca="1" si="11"/>
        <v>#NAME?</v>
      </c>
      <c r="H123" s="103">
        <f t="shared" si="9"/>
        <v>1182.72</v>
      </c>
      <c r="I123" s="104" t="e">
        <f t="shared" ca="1" si="10"/>
        <v>#NAME?</v>
      </c>
      <c r="J123" s="96"/>
      <c r="K123" s="96">
        <v>8</v>
      </c>
    </row>
  </sheetData>
  <mergeCells count="4">
    <mergeCell ref="A2:I2"/>
    <mergeCell ref="A1:I1"/>
    <mergeCell ref="A43:I43"/>
    <mergeCell ref="A92:I9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85" zoomScaleNormal="85" workbookViewId="0">
      <selection sqref="A1:H1"/>
    </sheetView>
  </sheetViews>
  <sheetFormatPr defaultRowHeight="15" x14ac:dyDescent="0.25"/>
  <cols>
    <col min="1" max="1" width="39.7109375" style="94" customWidth="1"/>
    <col min="2" max="2" width="6.28515625" style="94" customWidth="1"/>
    <col min="3" max="3" width="14.28515625" style="94" customWidth="1"/>
    <col min="4" max="4" width="10.7109375" style="94" customWidth="1"/>
    <col min="5" max="6" width="9.140625" style="94"/>
    <col min="7" max="7" width="9.28515625" style="94" customWidth="1"/>
    <col min="8" max="8" width="9.140625" style="94"/>
    <col min="9" max="16384" width="9.140625" style="96"/>
  </cols>
  <sheetData>
    <row r="1" spans="1:9" ht="24.75" customHeight="1" x14ac:dyDescent="0.25">
      <c r="A1" s="137" t="s">
        <v>513</v>
      </c>
      <c r="B1" s="137"/>
      <c r="C1" s="137"/>
      <c r="D1" s="137"/>
      <c r="E1" s="137"/>
      <c r="F1" s="137"/>
      <c r="G1" s="137"/>
      <c r="H1" s="137"/>
      <c r="I1" s="116"/>
    </row>
    <row r="2" spans="1:9" ht="24" thickBot="1" x14ac:dyDescent="0.4">
      <c r="A2" s="125" t="s">
        <v>161</v>
      </c>
      <c r="B2" s="125"/>
      <c r="C2" s="125"/>
      <c r="D2" s="125"/>
      <c r="E2" s="125"/>
      <c r="F2" s="125"/>
      <c r="G2" s="125"/>
      <c r="H2" s="125"/>
      <c r="I2" s="108"/>
    </row>
    <row r="3" spans="1:9" ht="15.75" thickBot="1" x14ac:dyDescent="0.3">
      <c r="A3" s="105" t="s">
        <v>20</v>
      </c>
      <c r="B3" s="106" t="s">
        <v>495</v>
      </c>
      <c r="C3" s="106" t="s">
        <v>510</v>
      </c>
      <c r="D3" s="106" t="s">
        <v>511</v>
      </c>
      <c r="E3" s="106" t="s">
        <v>512</v>
      </c>
      <c r="F3" s="106" t="s">
        <v>342</v>
      </c>
      <c r="G3" s="106" t="s">
        <v>24</v>
      </c>
      <c r="H3" s="107" t="s">
        <v>25</v>
      </c>
    </row>
    <row r="4" spans="1:9" ht="15.75" thickBot="1" x14ac:dyDescent="0.3">
      <c r="A4" s="99" t="s">
        <v>241</v>
      </c>
      <c r="B4" s="100">
        <v>3</v>
      </c>
      <c r="C4" s="100">
        <v>70</v>
      </c>
      <c r="D4" s="100">
        <v>0.6</v>
      </c>
      <c r="E4" s="100">
        <v>0.4</v>
      </c>
      <c r="F4" s="100">
        <v>0.92</v>
      </c>
      <c r="G4" s="100">
        <f t="shared" ref="G4:G40" si="0">B4*C4*D4*F4</f>
        <v>115.92</v>
      </c>
      <c r="H4" s="101">
        <f t="shared" ref="H4:H40" si="1">C4*E4*F4</f>
        <v>25.76</v>
      </c>
    </row>
    <row r="5" spans="1:9" ht="15.75" thickBot="1" x14ac:dyDescent="0.3">
      <c r="A5" s="99" t="s">
        <v>244</v>
      </c>
      <c r="B5" s="100">
        <v>6</v>
      </c>
      <c r="C5" s="100">
        <v>150</v>
      </c>
      <c r="D5" s="100">
        <v>0.5</v>
      </c>
      <c r="E5" s="100">
        <v>0.5</v>
      </c>
      <c r="F5" s="100">
        <v>0.92</v>
      </c>
      <c r="G5" s="100">
        <f t="shared" si="0"/>
        <v>414</v>
      </c>
      <c r="H5" s="101">
        <f t="shared" si="1"/>
        <v>69</v>
      </c>
    </row>
    <row r="6" spans="1:9" ht="15.75" thickBot="1" x14ac:dyDescent="0.3">
      <c r="A6" s="99" t="s">
        <v>246</v>
      </c>
      <c r="B6" s="100">
        <v>6</v>
      </c>
      <c r="C6" s="100">
        <v>100</v>
      </c>
      <c r="D6" s="100">
        <v>0.6</v>
      </c>
      <c r="E6" s="100">
        <v>0.4</v>
      </c>
      <c r="F6" s="100">
        <v>0.92</v>
      </c>
      <c r="G6" s="100">
        <f t="shared" si="0"/>
        <v>331.2</v>
      </c>
      <c r="H6" s="101">
        <f t="shared" si="1"/>
        <v>36.800000000000004</v>
      </c>
    </row>
    <row r="7" spans="1:9" ht="15.75" thickBot="1" x14ac:dyDescent="0.3">
      <c r="A7" s="99" t="s">
        <v>248</v>
      </c>
      <c r="B7" s="100">
        <v>2</v>
      </c>
      <c r="C7" s="100">
        <v>150</v>
      </c>
      <c r="D7" s="100">
        <v>0.5</v>
      </c>
      <c r="E7" s="100">
        <v>0.5</v>
      </c>
      <c r="F7" s="100">
        <v>0.92</v>
      </c>
      <c r="G7" s="100">
        <f t="shared" si="0"/>
        <v>138</v>
      </c>
      <c r="H7" s="101">
        <f t="shared" si="1"/>
        <v>69</v>
      </c>
    </row>
    <row r="8" spans="1:9" ht="15.75" thickBot="1" x14ac:dyDescent="0.3">
      <c r="A8" s="99" t="s">
        <v>250</v>
      </c>
      <c r="B8" s="100">
        <v>4</v>
      </c>
      <c r="C8" s="100">
        <v>150</v>
      </c>
      <c r="D8" s="100">
        <v>0.5</v>
      </c>
      <c r="E8" s="100">
        <v>0.5</v>
      </c>
      <c r="F8" s="100">
        <v>0.92</v>
      </c>
      <c r="G8" s="100">
        <f t="shared" si="0"/>
        <v>276</v>
      </c>
      <c r="H8" s="101">
        <f t="shared" si="1"/>
        <v>69</v>
      </c>
    </row>
    <row r="9" spans="1:9" ht="15.75" thickBot="1" x14ac:dyDescent="0.3">
      <c r="A9" s="99" t="s">
        <v>251</v>
      </c>
      <c r="B9" s="100">
        <v>2</v>
      </c>
      <c r="C9" s="100">
        <v>150</v>
      </c>
      <c r="D9" s="100">
        <v>0.55000000000000004</v>
      </c>
      <c r="E9" s="100">
        <v>0.45</v>
      </c>
      <c r="F9" s="100">
        <v>0.92</v>
      </c>
      <c r="G9" s="100">
        <f t="shared" si="0"/>
        <v>151.80000000000001</v>
      </c>
      <c r="H9" s="101">
        <f t="shared" si="1"/>
        <v>62.1</v>
      </c>
    </row>
    <row r="10" spans="1:9" ht="15.75" thickBot="1" x14ac:dyDescent="0.3">
      <c r="A10" s="99" t="s">
        <v>253</v>
      </c>
      <c r="B10" s="100">
        <v>5</v>
      </c>
      <c r="C10" s="100">
        <v>150</v>
      </c>
      <c r="D10" s="100">
        <v>0.55000000000000004</v>
      </c>
      <c r="E10" s="100">
        <v>0.45</v>
      </c>
      <c r="F10" s="100">
        <v>0.92</v>
      </c>
      <c r="G10" s="100">
        <f t="shared" si="0"/>
        <v>379.50000000000006</v>
      </c>
      <c r="H10" s="101">
        <f t="shared" si="1"/>
        <v>62.1</v>
      </c>
    </row>
    <row r="11" spans="1:9" ht="15.75" thickBot="1" x14ac:dyDescent="0.3">
      <c r="A11" s="99" t="s">
        <v>254</v>
      </c>
      <c r="B11" s="100">
        <v>4</v>
      </c>
      <c r="C11" s="100">
        <v>100</v>
      </c>
      <c r="D11" s="100">
        <v>0.6</v>
      </c>
      <c r="E11" s="100">
        <v>0.4</v>
      </c>
      <c r="F11" s="100">
        <v>0.92</v>
      </c>
      <c r="G11" s="100">
        <f t="shared" si="0"/>
        <v>220.8</v>
      </c>
      <c r="H11" s="101">
        <f t="shared" si="1"/>
        <v>36.800000000000004</v>
      </c>
    </row>
    <row r="12" spans="1:9" ht="15.75" thickBot="1" x14ac:dyDescent="0.3">
      <c r="A12" s="99" t="s">
        <v>255</v>
      </c>
      <c r="B12" s="100">
        <v>6</v>
      </c>
      <c r="C12" s="100">
        <v>100</v>
      </c>
      <c r="D12" s="100">
        <v>0.6</v>
      </c>
      <c r="E12" s="100">
        <v>0.4</v>
      </c>
      <c r="F12" s="100">
        <v>0.92</v>
      </c>
      <c r="G12" s="100">
        <f t="shared" si="0"/>
        <v>331.2</v>
      </c>
      <c r="H12" s="101">
        <f t="shared" si="1"/>
        <v>36.800000000000004</v>
      </c>
    </row>
    <row r="13" spans="1:9" ht="15.75" thickBot="1" x14ac:dyDescent="0.3">
      <c r="A13" s="99" t="s">
        <v>256</v>
      </c>
      <c r="B13" s="100">
        <v>4</v>
      </c>
      <c r="C13" s="100">
        <v>150</v>
      </c>
      <c r="D13" s="100">
        <v>0.5</v>
      </c>
      <c r="E13" s="100">
        <v>0.5</v>
      </c>
      <c r="F13" s="100">
        <v>0.92</v>
      </c>
      <c r="G13" s="100">
        <f t="shared" si="0"/>
        <v>276</v>
      </c>
      <c r="H13" s="101">
        <f t="shared" si="1"/>
        <v>69</v>
      </c>
    </row>
    <row r="14" spans="1:9" ht="15.75" thickBot="1" x14ac:dyDescent="0.3">
      <c r="A14" s="99" t="s">
        <v>258</v>
      </c>
      <c r="B14" s="100">
        <v>2</v>
      </c>
      <c r="C14" s="100">
        <v>150</v>
      </c>
      <c r="D14" s="100">
        <v>0.5</v>
      </c>
      <c r="E14" s="100">
        <v>0.5</v>
      </c>
      <c r="F14" s="100">
        <v>0.92</v>
      </c>
      <c r="G14" s="100">
        <f t="shared" si="0"/>
        <v>138</v>
      </c>
      <c r="H14" s="101">
        <f t="shared" si="1"/>
        <v>69</v>
      </c>
    </row>
    <row r="15" spans="1:9" ht="15.75" thickBot="1" x14ac:dyDescent="0.3">
      <c r="A15" s="99" t="s">
        <v>259</v>
      </c>
      <c r="B15" s="100">
        <v>2</v>
      </c>
      <c r="C15" s="100">
        <v>150</v>
      </c>
      <c r="D15" s="100">
        <v>0.5</v>
      </c>
      <c r="E15" s="100">
        <v>0.5</v>
      </c>
      <c r="F15" s="100">
        <v>0.92</v>
      </c>
      <c r="G15" s="100">
        <f t="shared" si="0"/>
        <v>138</v>
      </c>
      <c r="H15" s="101">
        <f t="shared" si="1"/>
        <v>69</v>
      </c>
    </row>
    <row r="16" spans="1:9" ht="15.75" thickBot="1" x14ac:dyDescent="0.3">
      <c r="A16" s="99" t="s">
        <v>261</v>
      </c>
      <c r="B16" s="100">
        <v>3</v>
      </c>
      <c r="C16" s="100">
        <v>150</v>
      </c>
      <c r="D16" s="100">
        <v>0.5</v>
      </c>
      <c r="E16" s="100">
        <v>0.5</v>
      </c>
      <c r="F16" s="100">
        <v>0.92</v>
      </c>
      <c r="G16" s="100">
        <f t="shared" si="0"/>
        <v>207</v>
      </c>
      <c r="H16" s="101">
        <f t="shared" si="1"/>
        <v>69</v>
      </c>
    </row>
    <row r="17" spans="1:8" ht="15.75" thickBot="1" x14ac:dyDescent="0.3">
      <c r="A17" s="99" t="s">
        <v>262</v>
      </c>
      <c r="B17" s="100">
        <v>3</v>
      </c>
      <c r="C17" s="100">
        <v>150</v>
      </c>
      <c r="D17" s="100">
        <v>0.5</v>
      </c>
      <c r="E17" s="100">
        <v>0.5</v>
      </c>
      <c r="F17" s="100">
        <v>0.92</v>
      </c>
      <c r="G17" s="100">
        <f t="shared" si="0"/>
        <v>207</v>
      </c>
      <c r="H17" s="101">
        <f t="shared" si="1"/>
        <v>69</v>
      </c>
    </row>
    <row r="18" spans="1:8" ht="15.75" thickBot="1" x14ac:dyDescent="0.3">
      <c r="A18" s="99" t="s">
        <v>263</v>
      </c>
      <c r="B18" s="100">
        <v>1</v>
      </c>
      <c r="C18" s="100">
        <v>150</v>
      </c>
      <c r="D18" s="100">
        <v>0.55000000000000004</v>
      </c>
      <c r="E18" s="100">
        <v>0.45</v>
      </c>
      <c r="F18" s="100">
        <v>0.92</v>
      </c>
      <c r="G18" s="100">
        <f t="shared" si="0"/>
        <v>75.900000000000006</v>
      </c>
      <c r="H18" s="101">
        <f t="shared" si="1"/>
        <v>62.1</v>
      </c>
    </row>
    <row r="19" spans="1:8" ht="15.75" thickBot="1" x14ac:dyDescent="0.3">
      <c r="A19" s="99" t="s">
        <v>264</v>
      </c>
      <c r="B19" s="100">
        <v>1</v>
      </c>
      <c r="C19" s="100">
        <v>150</v>
      </c>
      <c r="D19" s="100">
        <v>0.55000000000000004</v>
      </c>
      <c r="E19" s="100">
        <v>0.45</v>
      </c>
      <c r="F19" s="100">
        <v>0.92</v>
      </c>
      <c r="G19" s="100">
        <f t="shared" si="0"/>
        <v>75.900000000000006</v>
      </c>
      <c r="H19" s="101">
        <f t="shared" si="1"/>
        <v>62.1</v>
      </c>
    </row>
    <row r="20" spans="1:8" ht="15.75" thickBot="1" x14ac:dyDescent="0.3">
      <c r="A20" s="99" t="s">
        <v>265</v>
      </c>
      <c r="B20" s="100">
        <v>1</v>
      </c>
      <c r="C20" s="100">
        <v>150</v>
      </c>
      <c r="D20" s="100">
        <v>0.55000000000000004</v>
      </c>
      <c r="E20" s="100">
        <v>0.45</v>
      </c>
      <c r="F20" s="100">
        <v>0.92</v>
      </c>
      <c r="G20" s="100">
        <f t="shared" si="0"/>
        <v>75.900000000000006</v>
      </c>
      <c r="H20" s="101">
        <f t="shared" si="1"/>
        <v>62.1</v>
      </c>
    </row>
    <row r="21" spans="1:8" ht="15.75" thickBot="1" x14ac:dyDescent="0.3">
      <c r="A21" s="99" t="s">
        <v>267</v>
      </c>
      <c r="B21" s="100">
        <v>5</v>
      </c>
      <c r="C21" s="100">
        <v>150</v>
      </c>
      <c r="D21" s="100">
        <v>0.5</v>
      </c>
      <c r="E21" s="100">
        <v>0.5</v>
      </c>
      <c r="F21" s="100">
        <v>0.92</v>
      </c>
      <c r="G21" s="100">
        <f t="shared" si="0"/>
        <v>345</v>
      </c>
      <c r="H21" s="101">
        <f t="shared" si="1"/>
        <v>69</v>
      </c>
    </row>
    <row r="22" spans="1:8" ht="15.75" thickBot="1" x14ac:dyDescent="0.3">
      <c r="A22" s="99" t="s">
        <v>268</v>
      </c>
      <c r="B22" s="100">
        <v>3</v>
      </c>
      <c r="C22" s="100">
        <v>100</v>
      </c>
      <c r="D22" s="100">
        <v>0.6</v>
      </c>
      <c r="E22" s="100">
        <v>0.4</v>
      </c>
      <c r="F22" s="100">
        <v>0.92</v>
      </c>
      <c r="G22" s="100">
        <f t="shared" si="0"/>
        <v>165.6</v>
      </c>
      <c r="H22" s="101">
        <f t="shared" si="1"/>
        <v>36.800000000000004</v>
      </c>
    </row>
    <row r="23" spans="1:8" ht="15.75" thickBot="1" x14ac:dyDescent="0.3">
      <c r="A23" s="99" t="s">
        <v>269</v>
      </c>
      <c r="B23" s="100">
        <v>4</v>
      </c>
      <c r="C23" s="100">
        <v>100</v>
      </c>
      <c r="D23" s="100">
        <v>0.6</v>
      </c>
      <c r="E23" s="100">
        <v>0.4</v>
      </c>
      <c r="F23" s="100">
        <v>0.92</v>
      </c>
      <c r="G23" s="100">
        <f t="shared" si="0"/>
        <v>220.8</v>
      </c>
      <c r="H23" s="101">
        <f t="shared" si="1"/>
        <v>36.800000000000004</v>
      </c>
    </row>
    <row r="24" spans="1:8" ht="15.75" thickBot="1" x14ac:dyDescent="0.3">
      <c r="A24" s="99" t="s">
        <v>270</v>
      </c>
      <c r="B24" s="100">
        <v>2</v>
      </c>
      <c r="C24" s="100">
        <v>100</v>
      </c>
      <c r="D24" s="100">
        <v>0.6</v>
      </c>
      <c r="E24" s="100">
        <v>0.4</v>
      </c>
      <c r="F24" s="100">
        <v>0.92</v>
      </c>
      <c r="G24" s="100">
        <f t="shared" si="0"/>
        <v>110.4</v>
      </c>
      <c r="H24" s="101">
        <f t="shared" si="1"/>
        <v>36.800000000000004</v>
      </c>
    </row>
    <row r="25" spans="1:8" ht="15.75" thickBot="1" x14ac:dyDescent="0.3">
      <c r="A25" s="99" t="s">
        <v>271</v>
      </c>
      <c r="B25" s="100">
        <v>2</v>
      </c>
      <c r="C25" s="100">
        <v>100</v>
      </c>
      <c r="D25" s="100">
        <v>0.6</v>
      </c>
      <c r="E25" s="100">
        <v>0.4</v>
      </c>
      <c r="F25" s="100">
        <v>0.92</v>
      </c>
      <c r="G25" s="100">
        <f t="shared" si="0"/>
        <v>110.4</v>
      </c>
      <c r="H25" s="101">
        <f t="shared" si="1"/>
        <v>36.800000000000004</v>
      </c>
    </row>
    <row r="26" spans="1:8" ht="15.75" thickBot="1" x14ac:dyDescent="0.3">
      <c r="A26" s="99" t="s">
        <v>273</v>
      </c>
      <c r="B26" s="100">
        <v>3</v>
      </c>
      <c r="C26" s="100">
        <v>150</v>
      </c>
      <c r="D26" s="100">
        <v>0.55000000000000004</v>
      </c>
      <c r="E26" s="100">
        <v>0.45</v>
      </c>
      <c r="F26" s="100">
        <v>0.92</v>
      </c>
      <c r="G26" s="100">
        <f t="shared" si="0"/>
        <v>227.70000000000005</v>
      </c>
      <c r="H26" s="101">
        <f t="shared" si="1"/>
        <v>62.1</v>
      </c>
    </row>
    <row r="27" spans="1:8" ht="15.75" thickBot="1" x14ac:dyDescent="0.3">
      <c r="A27" s="99" t="s">
        <v>274</v>
      </c>
      <c r="B27" s="100">
        <v>2</v>
      </c>
      <c r="C27" s="100">
        <v>100</v>
      </c>
      <c r="D27" s="100">
        <v>0.6</v>
      </c>
      <c r="E27" s="100">
        <v>0.4</v>
      </c>
      <c r="F27" s="100">
        <v>0.92</v>
      </c>
      <c r="G27" s="100">
        <f t="shared" si="0"/>
        <v>110.4</v>
      </c>
      <c r="H27" s="101">
        <f t="shared" si="1"/>
        <v>36.800000000000004</v>
      </c>
    </row>
    <row r="28" spans="1:8" ht="15.75" thickBot="1" x14ac:dyDescent="0.3">
      <c r="A28" s="99" t="s">
        <v>275</v>
      </c>
      <c r="B28" s="100">
        <v>2</v>
      </c>
      <c r="C28" s="100">
        <v>100</v>
      </c>
      <c r="D28" s="100">
        <v>0.6</v>
      </c>
      <c r="E28" s="100">
        <v>0.4</v>
      </c>
      <c r="F28" s="100">
        <v>0.92</v>
      </c>
      <c r="G28" s="100">
        <f t="shared" si="0"/>
        <v>110.4</v>
      </c>
      <c r="H28" s="101">
        <f t="shared" si="1"/>
        <v>36.800000000000004</v>
      </c>
    </row>
    <row r="29" spans="1:8" ht="15.75" thickBot="1" x14ac:dyDescent="0.3">
      <c r="A29" s="99" t="s">
        <v>280</v>
      </c>
      <c r="B29" s="100">
        <v>2</v>
      </c>
      <c r="C29" s="100">
        <v>150</v>
      </c>
      <c r="D29" s="100">
        <v>0.55000000000000004</v>
      </c>
      <c r="E29" s="100">
        <v>0.45</v>
      </c>
      <c r="F29" s="100">
        <v>0.92</v>
      </c>
      <c r="G29" s="100">
        <f t="shared" si="0"/>
        <v>151.80000000000001</v>
      </c>
      <c r="H29" s="101">
        <f t="shared" si="1"/>
        <v>62.1</v>
      </c>
    </row>
    <row r="30" spans="1:8" ht="15.75" thickBot="1" x14ac:dyDescent="0.3">
      <c r="A30" s="99" t="s">
        <v>284</v>
      </c>
      <c r="B30" s="100">
        <v>2</v>
      </c>
      <c r="C30" s="100">
        <v>150</v>
      </c>
      <c r="D30" s="100">
        <v>0.55000000000000004</v>
      </c>
      <c r="E30" s="100">
        <v>0.45</v>
      </c>
      <c r="F30" s="100">
        <v>0.92</v>
      </c>
      <c r="G30" s="100">
        <f t="shared" si="0"/>
        <v>151.80000000000001</v>
      </c>
      <c r="H30" s="101">
        <f t="shared" si="1"/>
        <v>62.1</v>
      </c>
    </row>
    <row r="31" spans="1:8" ht="15.75" thickBot="1" x14ac:dyDescent="0.3">
      <c r="A31" s="99" t="s">
        <v>285</v>
      </c>
      <c r="B31" s="100">
        <v>3</v>
      </c>
      <c r="C31" s="100">
        <v>100</v>
      </c>
      <c r="D31" s="100">
        <v>0.6</v>
      </c>
      <c r="E31" s="100">
        <v>0.4</v>
      </c>
      <c r="F31" s="100">
        <v>0.92</v>
      </c>
      <c r="G31" s="100">
        <f t="shared" si="0"/>
        <v>165.6</v>
      </c>
      <c r="H31" s="101">
        <f t="shared" si="1"/>
        <v>36.800000000000004</v>
      </c>
    </row>
    <row r="32" spans="1:8" ht="15.75" thickBot="1" x14ac:dyDescent="0.3">
      <c r="A32" s="99" t="s">
        <v>287</v>
      </c>
      <c r="B32" s="100">
        <v>3</v>
      </c>
      <c r="C32" s="100">
        <v>150</v>
      </c>
      <c r="D32" s="100">
        <v>0.55000000000000004</v>
      </c>
      <c r="E32" s="100">
        <v>0.45</v>
      </c>
      <c r="F32" s="100">
        <v>0.92</v>
      </c>
      <c r="G32" s="100">
        <f t="shared" si="0"/>
        <v>227.70000000000005</v>
      </c>
      <c r="H32" s="101">
        <f t="shared" si="1"/>
        <v>62.1</v>
      </c>
    </row>
    <row r="33" spans="1:9" ht="15.75" thickBot="1" x14ac:dyDescent="0.3">
      <c r="A33" s="99" t="s">
        <v>288</v>
      </c>
      <c r="B33" s="100"/>
      <c r="C33" s="100"/>
      <c r="D33" s="100"/>
      <c r="E33" s="100"/>
      <c r="F33" s="100">
        <v>0.92</v>
      </c>
      <c r="G33" s="100">
        <f t="shared" si="0"/>
        <v>0</v>
      </c>
      <c r="H33" s="101">
        <f t="shared" si="1"/>
        <v>0</v>
      </c>
    </row>
    <row r="34" spans="1:9" ht="15.75" thickBot="1" x14ac:dyDescent="0.3">
      <c r="A34" s="99" t="s">
        <v>289</v>
      </c>
      <c r="B34" s="100">
        <v>4</v>
      </c>
      <c r="C34" s="100">
        <v>100</v>
      </c>
      <c r="D34" s="100">
        <v>0.6</v>
      </c>
      <c r="E34" s="100">
        <v>0.4</v>
      </c>
      <c r="F34" s="100">
        <v>0.92</v>
      </c>
      <c r="G34" s="100">
        <f t="shared" si="0"/>
        <v>220.8</v>
      </c>
      <c r="H34" s="101">
        <f t="shared" si="1"/>
        <v>36.800000000000004</v>
      </c>
    </row>
    <row r="35" spans="1:9" ht="15.75" thickBot="1" x14ac:dyDescent="0.3">
      <c r="A35" s="99" t="s">
        <v>293</v>
      </c>
      <c r="B35" s="100">
        <v>2</v>
      </c>
      <c r="C35" s="100">
        <v>150</v>
      </c>
      <c r="D35" s="100">
        <v>0.5</v>
      </c>
      <c r="E35" s="100">
        <v>0.5</v>
      </c>
      <c r="F35" s="100">
        <v>0.92</v>
      </c>
      <c r="G35" s="100">
        <f t="shared" si="0"/>
        <v>138</v>
      </c>
      <c r="H35" s="101">
        <f t="shared" si="1"/>
        <v>69</v>
      </c>
    </row>
    <row r="36" spans="1:9" ht="15.75" thickBot="1" x14ac:dyDescent="0.3">
      <c r="A36" s="99" t="s">
        <v>294</v>
      </c>
      <c r="B36" s="100">
        <v>3</v>
      </c>
      <c r="C36" s="100">
        <v>150</v>
      </c>
      <c r="D36" s="100">
        <v>0.55000000000000004</v>
      </c>
      <c r="E36" s="100">
        <v>0.45</v>
      </c>
      <c r="F36" s="100">
        <v>0.92</v>
      </c>
      <c r="G36" s="100">
        <f t="shared" si="0"/>
        <v>227.70000000000005</v>
      </c>
      <c r="H36" s="101">
        <f t="shared" si="1"/>
        <v>62.1</v>
      </c>
    </row>
    <row r="37" spans="1:9" ht="15.75" thickBot="1" x14ac:dyDescent="0.3">
      <c r="A37" s="99" t="s">
        <v>295</v>
      </c>
      <c r="B37" s="100">
        <v>3</v>
      </c>
      <c r="C37" s="100">
        <v>100</v>
      </c>
      <c r="D37" s="100">
        <v>0.6</v>
      </c>
      <c r="E37" s="100">
        <v>0.4</v>
      </c>
      <c r="F37" s="100">
        <v>0.92</v>
      </c>
      <c r="G37" s="100">
        <f t="shared" si="0"/>
        <v>165.6</v>
      </c>
      <c r="H37" s="101">
        <f t="shared" si="1"/>
        <v>36.800000000000004</v>
      </c>
    </row>
    <row r="38" spans="1:9" ht="15.75" thickBot="1" x14ac:dyDescent="0.3">
      <c r="A38" s="99" t="s">
        <v>296</v>
      </c>
      <c r="B38" s="100">
        <v>8</v>
      </c>
      <c r="C38" s="100">
        <v>100</v>
      </c>
      <c r="D38" s="100">
        <v>0.6</v>
      </c>
      <c r="E38" s="100">
        <v>0.4</v>
      </c>
      <c r="F38" s="100">
        <v>0.92</v>
      </c>
      <c r="G38" s="100">
        <f t="shared" si="0"/>
        <v>441.6</v>
      </c>
      <c r="H38" s="101">
        <f t="shared" si="1"/>
        <v>36.800000000000004</v>
      </c>
    </row>
    <row r="39" spans="1:9" ht="15.75" thickBot="1" x14ac:dyDescent="0.3">
      <c r="A39" s="99" t="s">
        <v>297</v>
      </c>
      <c r="B39" s="100">
        <v>4</v>
      </c>
      <c r="C39" s="100">
        <v>100</v>
      </c>
      <c r="D39" s="100">
        <v>0.6</v>
      </c>
      <c r="E39" s="100">
        <v>0.4</v>
      </c>
      <c r="F39" s="100">
        <v>0.92</v>
      </c>
      <c r="G39" s="100">
        <f t="shared" si="0"/>
        <v>220.8</v>
      </c>
      <c r="H39" s="101">
        <f t="shared" si="1"/>
        <v>36.800000000000004</v>
      </c>
    </row>
    <row r="40" spans="1:9" x14ac:dyDescent="0.25">
      <c r="A40" s="102" t="s">
        <v>299</v>
      </c>
      <c r="B40" s="103">
        <v>20</v>
      </c>
      <c r="C40" s="103">
        <v>100</v>
      </c>
      <c r="D40" s="103">
        <v>0.6</v>
      </c>
      <c r="E40" s="103">
        <v>0.4</v>
      </c>
      <c r="F40" s="103">
        <v>0.92</v>
      </c>
      <c r="G40" s="103">
        <f t="shared" si="0"/>
        <v>1104</v>
      </c>
      <c r="H40" s="104">
        <f t="shared" si="1"/>
        <v>36.800000000000004</v>
      </c>
    </row>
    <row r="43" spans="1:9" ht="24" customHeight="1" thickBot="1" x14ac:dyDescent="0.4">
      <c r="A43" s="125" t="s">
        <v>42</v>
      </c>
      <c r="B43" s="125"/>
      <c r="C43" s="125"/>
      <c r="D43" s="125"/>
      <c r="E43" s="125"/>
      <c r="F43" s="125"/>
      <c r="G43" s="125"/>
      <c r="H43" s="125"/>
      <c r="I43" s="108"/>
    </row>
    <row r="44" spans="1:9" ht="15.75" customHeight="1" thickBot="1" x14ac:dyDescent="0.3">
      <c r="A44" s="105" t="s">
        <v>20</v>
      </c>
      <c r="B44" s="106" t="s">
        <v>495</v>
      </c>
      <c r="C44" s="106" t="s">
        <v>510</v>
      </c>
      <c r="D44" s="106" t="s">
        <v>511</v>
      </c>
      <c r="E44" s="106" t="s">
        <v>512</v>
      </c>
      <c r="F44" s="106" t="s">
        <v>342</v>
      </c>
      <c r="G44" s="106" t="s">
        <v>24</v>
      </c>
      <c r="H44" s="107" t="s">
        <v>25</v>
      </c>
    </row>
    <row r="45" spans="1:9" ht="15.75" customHeight="1" thickBot="1" x14ac:dyDescent="0.3">
      <c r="A45" s="48" t="s">
        <v>124</v>
      </c>
      <c r="B45" s="112">
        <v>5</v>
      </c>
      <c r="C45" s="112">
        <v>70</v>
      </c>
      <c r="D45" s="112">
        <v>0.75</v>
      </c>
      <c r="E45" s="112">
        <v>0.25</v>
      </c>
      <c r="F45" s="112">
        <v>0.92</v>
      </c>
      <c r="G45" s="112">
        <f>B45*C45*D45*F45</f>
        <v>241.5</v>
      </c>
      <c r="H45" s="113">
        <f>B45*C45*E45</f>
        <v>87.5</v>
      </c>
    </row>
    <row r="46" spans="1:9" ht="15.75" customHeight="1" thickBot="1" x14ac:dyDescent="0.3">
      <c r="A46" s="48" t="s">
        <v>170</v>
      </c>
      <c r="B46" s="112">
        <v>5</v>
      </c>
      <c r="C46" s="112">
        <v>70</v>
      </c>
      <c r="D46" s="112">
        <v>0.75</v>
      </c>
      <c r="E46" s="112">
        <v>0.25</v>
      </c>
      <c r="F46" s="112">
        <v>0.92</v>
      </c>
      <c r="G46" s="112">
        <f t="shared" ref="G46:G88" si="2">B46*C46*D46*F46</f>
        <v>241.5</v>
      </c>
      <c r="H46" s="113">
        <f t="shared" ref="H46:H88" si="3">B46*C46*E46</f>
        <v>87.5</v>
      </c>
    </row>
    <row r="47" spans="1:9" ht="15.75" customHeight="1" thickBot="1" x14ac:dyDescent="0.3">
      <c r="A47" s="48" t="s">
        <v>125</v>
      </c>
      <c r="B47" s="112">
        <v>5</v>
      </c>
      <c r="C47" s="112">
        <v>70</v>
      </c>
      <c r="D47" s="112">
        <v>0.75</v>
      </c>
      <c r="E47" s="112">
        <v>0.25</v>
      </c>
      <c r="F47" s="112">
        <v>0.92</v>
      </c>
      <c r="G47" s="112">
        <f t="shared" si="2"/>
        <v>241.5</v>
      </c>
      <c r="H47" s="113">
        <f t="shared" si="3"/>
        <v>87.5</v>
      </c>
    </row>
    <row r="48" spans="1:9" ht="15.75" customHeight="1" thickBot="1" x14ac:dyDescent="0.3">
      <c r="A48" s="48" t="s">
        <v>126</v>
      </c>
      <c r="B48" s="112">
        <v>5</v>
      </c>
      <c r="C48" s="112">
        <v>70</v>
      </c>
      <c r="D48" s="112">
        <v>0.75</v>
      </c>
      <c r="E48" s="112">
        <v>0.25</v>
      </c>
      <c r="F48" s="112">
        <v>0.92</v>
      </c>
      <c r="G48" s="112">
        <f t="shared" si="2"/>
        <v>241.5</v>
      </c>
      <c r="H48" s="113">
        <f t="shared" si="3"/>
        <v>87.5</v>
      </c>
    </row>
    <row r="49" spans="1:8" ht="15.75" customHeight="1" thickBot="1" x14ac:dyDescent="0.3">
      <c r="A49" s="48" t="s">
        <v>171</v>
      </c>
      <c r="B49" s="112">
        <v>3</v>
      </c>
      <c r="C49" s="112">
        <v>70</v>
      </c>
      <c r="D49" s="112">
        <v>0.75</v>
      </c>
      <c r="E49" s="112">
        <v>0.25</v>
      </c>
      <c r="F49" s="112">
        <v>0.92</v>
      </c>
      <c r="G49" s="112">
        <f t="shared" si="2"/>
        <v>144.9</v>
      </c>
      <c r="H49" s="113">
        <f t="shared" si="3"/>
        <v>52.5</v>
      </c>
    </row>
    <row r="50" spans="1:8" ht="15.75" customHeight="1" thickBot="1" x14ac:dyDescent="0.3">
      <c r="A50" s="48" t="s">
        <v>172</v>
      </c>
      <c r="B50" s="112">
        <v>2</v>
      </c>
      <c r="C50" s="112">
        <v>70</v>
      </c>
      <c r="D50" s="112">
        <v>0.75</v>
      </c>
      <c r="E50" s="112">
        <v>0.25</v>
      </c>
      <c r="F50" s="112">
        <v>0.92</v>
      </c>
      <c r="G50" s="112">
        <f t="shared" si="2"/>
        <v>96.600000000000009</v>
      </c>
      <c r="H50" s="113">
        <f t="shared" si="3"/>
        <v>35</v>
      </c>
    </row>
    <row r="51" spans="1:8" ht="15.75" thickBot="1" x14ac:dyDescent="0.3">
      <c r="A51" s="48" t="s">
        <v>173</v>
      </c>
      <c r="B51" s="112">
        <v>2</v>
      </c>
      <c r="C51" s="112">
        <v>70</v>
      </c>
      <c r="D51" s="112">
        <v>0.75</v>
      </c>
      <c r="E51" s="112">
        <v>0.25</v>
      </c>
      <c r="F51" s="112">
        <v>0.92</v>
      </c>
      <c r="G51" s="112">
        <f t="shared" si="2"/>
        <v>96.600000000000009</v>
      </c>
      <c r="H51" s="113">
        <f t="shared" si="3"/>
        <v>35</v>
      </c>
    </row>
    <row r="52" spans="1:8" ht="15.75" thickBot="1" x14ac:dyDescent="0.3">
      <c r="A52" s="48" t="s">
        <v>174</v>
      </c>
      <c r="B52" s="112">
        <v>4</v>
      </c>
      <c r="C52" s="112">
        <v>100</v>
      </c>
      <c r="D52" s="112">
        <v>0.6</v>
      </c>
      <c r="E52" s="112">
        <v>0.4</v>
      </c>
      <c r="F52" s="112">
        <v>0.92</v>
      </c>
      <c r="G52" s="112">
        <f t="shared" si="2"/>
        <v>220.8</v>
      </c>
      <c r="H52" s="113">
        <f t="shared" si="3"/>
        <v>160</v>
      </c>
    </row>
    <row r="53" spans="1:8" ht="15.75" thickBot="1" x14ac:dyDescent="0.3">
      <c r="A53" s="48" t="s">
        <v>175</v>
      </c>
      <c r="B53" s="112">
        <v>3</v>
      </c>
      <c r="C53" s="112">
        <v>70</v>
      </c>
      <c r="D53" s="112">
        <v>0.75</v>
      </c>
      <c r="E53" s="112">
        <v>0.25</v>
      </c>
      <c r="F53" s="112">
        <v>0.92</v>
      </c>
      <c r="G53" s="112">
        <f t="shared" si="2"/>
        <v>144.9</v>
      </c>
      <c r="H53" s="113">
        <f t="shared" si="3"/>
        <v>52.5</v>
      </c>
    </row>
    <row r="54" spans="1:8" ht="15.75" thickBot="1" x14ac:dyDescent="0.3">
      <c r="A54" s="48" t="s">
        <v>176</v>
      </c>
      <c r="B54" s="112">
        <v>8</v>
      </c>
      <c r="C54" s="112">
        <v>100</v>
      </c>
      <c r="D54" s="112">
        <v>0.6</v>
      </c>
      <c r="E54" s="112">
        <v>0.4</v>
      </c>
      <c r="F54" s="112">
        <v>0.92</v>
      </c>
      <c r="G54" s="112">
        <f t="shared" si="2"/>
        <v>441.6</v>
      </c>
      <c r="H54" s="113">
        <f t="shared" si="3"/>
        <v>320</v>
      </c>
    </row>
    <row r="55" spans="1:8" ht="15.75" thickBot="1" x14ac:dyDescent="0.3">
      <c r="A55" s="48" t="s">
        <v>177</v>
      </c>
      <c r="B55" s="112">
        <v>1</v>
      </c>
      <c r="C55" s="112">
        <v>150</v>
      </c>
      <c r="D55" s="112">
        <v>0.5</v>
      </c>
      <c r="E55" s="112">
        <v>0.5</v>
      </c>
      <c r="F55" s="112">
        <v>0.92</v>
      </c>
      <c r="G55" s="112">
        <f t="shared" si="2"/>
        <v>69</v>
      </c>
      <c r="H55" s="113">
        <f t="shared" si="3"/>
        <v>75</v>
      </c>
    </row>
    <row r="56" spans="1:8" ht="15.75" thickBot="1" x14ac:dyDescent="0.3">
      <c r="A56" s="48" t="s">
        <v>178</v>
      </c>
      <c r="B56" s="112">
        <v>1</v>
      </c>
      <c r="C56" s="112">
        <v>150</v>
      </c>
      <c r="D56" s="112">
        <v>0.5</v>
      </c>
      <c r="E56" s="112">
        <v>0.5</v>
      </c>
      <c r="F56" s="112">
        <v>0.92</v>
      </c>
      <c r="G56" s="112">
        <f t="shared" si="2"/>
        <v>69</v>
      </c>
      <c r="H56" s="113">
        <f t="shared" si="3"/>
        <v>75</v>
      </c>
    </row>
    <row r="57" spans="1:8" ht="15.75" thickBot="1" x14ac:dyDescent="0.3">
      <c r="A57" s="48" t="s">
        <v>179</v>
      </c>
      <c r="B57" s="112">
        <v>2</v>
      </c>
      <c r="C57" s="112">
        <v>70</v>
      </c>
      <c r="D57" s="112">
        <v>0.75</v>
      </c>
      <c r="E57" s="112">
        <v>0.25</v>
      </c>
      <c r="F57" s="112">
        <v>0.92</v>
      </c>
      <c r="G57" s="112">
        <f t="shared" si="2"/>
        <v>96.600000000000009</v>
      </c>
      <c r="H57" s="113">
        <f t="shared" si="3"/>
        <v>35</v>
      </c>
    </row>
    <row r="58" spans="1:8" ht="15.75" thickBot="1" x14ac:dyDescent="0.3">
      <c r="A58" s="48" t="s">
        <v>180</v>
      </c>
      <c r="B58" s="112">
        <v>2</v>
      </c>
      <c r="C58" s="112">
        <v>70</v>
      </c>
      <c r="D58" s="112">
        <v>0.75</v>
      </c>
      <c r="E58" s="112">
        <v>0.25</v>
      </c>
      <c r="F58" s="112">
        <v>0.92</v>
      </c>
      <c r="G58" s="112">
        <f t="shared" si="2"/>
        <v>96.600000000000009</v>
      </c>
      <c r="H58" s="113">
        <f t="shared" si="3"/>
        <v>35</v>
      </c>
    </row>
    <row r="59" spans="1:8" ht="15.75" thickBot="1" x14ac:dyDescent="0.3">
      <c r="A59" s="48" t="s">
        <v>181</v>
      </c>
      <c r="B59" s="112">
        <v>3</v>
      </c>
      <c r="C59" s="112">
        <v>70</v>
      </c>
      <c r="D59" s="112">
        <v>0.75</v>
      </c>
      <c r="E59" s="112">
        <v>0.25</v>
      </c>
      <c r="F59" s="112">
        <v>0.92</v>
      </c>
      <c r="G59" s="112">
        <f t="shared" si="2"/>
        <v>144.9</v>
      </c>
      <c r="H59" s="113">
        <f t="shared" si="3"/>
        <v>52.5</v>
      </c>
    </row>
    <row r="60" spans="1:8" ht="15.75" thickBot="1" x14ac:dyDescent="0.3">
      <c r="A60" s="48" t="s">
        <v>182</v>
      </c>
      <c r="B60" s="112">
        <v>5</v>
      </c>
      <c r="C60" s="112">
        <v>100</v>
      </c>
      <c r="D60" s="112">
        <v>0.6</v>
      </c>
      <c r="E60" s="112">
        <v>0.4</v>
      </c>
      <c r="F60" s="112">
        <v>0.92</v>
      </c>
      <c r="G60" s="112">
        <f t="shared" si="2"/>
        <v>276</v>
      </c>
      <c r="H60" s="113">
        <f t="shared" si="3"/>
        <v>200</v>
      </c>
    </row>
    <row r="61" spans="1:8" ht="15.75" thickBot="1" x14ac:dyDescent="0.3">
      <c r="A61" s="48" t="s">
        <v>183</v>
      </c>
      <c r="B61" s="112">
        <v>2</v>
      </c>
      <c r="C61" s="112">
        <v>70</v>
      </c>
      <c r="D61" s="112">
        <v>0.75</v>
      </c>
      <c r="E61" s="112">
        <v>0.25</v>
      </c>
      <c r="F61" s="112">
        <v>0.92</v>
      </c>
      <c r="G61" s="112">
        <f t="shared" si="2"/>
        <v>96.600000000000009</v>
      </c>
      <c r="H61" s="113">
        <f t="shared" si="3"/>
        <v>35</v>
      </c>
    </row>
    <row r="62" spans="1:8" ht="15.75" thickBot="1" x14ac:dyDescent="0.3">
      <c r="A62" s="48" t="s">
        <v>143</v>
      </c>
      <c r="B62" s="112">
        <v>4</v>
      </c>
      <c r="C62" s="112">
        <v>100</v>
      </c>
      <c r="D62" s="112">
        <v>0.6</v>
      </c>
      <c r="E62" s="112">
        <v>0.4</v>
      </c>
      <c r="F62" s="112">
        <v>0.92</v>
      </c>
      <c r="G62" s="112">
        <f t="shared" si="2"/>
        <v>220.8</v>
      </c>
      <c r="H62" s="113">
        <f t="shared" si="3"/>
        <v>160</v>
      </c>
    </row>
    <row r="63" spans="1:8" ht="15.75" thickBot="1" x14ac:dyDescent="0.3">
      <c r="A63" s="48" t="s">
        <v>184</v>
      </c>
      <c r="B63" s="112">
        <v>3</v>
      </c>
      <c r="C63" s="112">
        <v>70</v>
      </c>
      <c r="D63" s="112">
        <v>0.75</v>
      </c>
      <c r="E63" s="112">
        <v>0.25</v>
      </c>
      <c r="F63" s="112">
        <v>0.92</v>
      </c>
      <c r="G63" s="112">
        <f t="shared" si="2"/>
        <v>144.9</v>
      </c>
      <c r="H63" s="113">
        <f t="shared" si="3"/>
        <v>52.5</v>
      </c>
    </row>
    <row r="64" spans="1:8" ht="15.75" thickBot="1" x14ac:dyDescent="0.3">
      <c r="A64" s="48" t="s">
        <v>186</v>
      </c>
      <c r="B64" s="112">
        <v>3</v>
      </c>
      <c r="C64" s="112">
        <v>70</v>
      </c>
      <c r="D64" s="112">
        <v>0.75</v>
      </c>
      <c r="E64" s="112">
        <v>0.25</v>
      </c>
      <c r="F64" s="112">
        <v>0.92</v>
      </c>
      <c r="G64" s="112">
        <f t="shared" si="2"/>
        <v>144.9</v>
      </c>
      <c r="H64" s="113">
        <f t="shared" si="3"/>
        <v>52.5</v>
      </c>
    </row>
    <row r="65" spans="1:8" ht="15.75" thickBot="1" x14ac:dyDescent="0.3">
      <c r="A65" s="48" t="s">
        <v>187</v>
      </c>
      <c r="B65" s="112">
        <v>2</v>
      </c>
      <c r="C65" s="112">
        <v>70</v>
      </c>
      <c r="D65" s="112">
        <v>0.75</v>
      </c>
      <c r="E65" s="112">
        <v>0.25</v>
      </c>
      <c r="F65" s="112">
        <v>0.92</v>
      </c>
      <c r="G65" s="112">
        <f t="shared" si="2"/>
        <v>96.600000000000009</v>
      </c>
      <c r="H65" s="113">
        <f t="shared" si="3"/>
        <v>35</v>
      </c>
    </row>
    <row r="66" spans="1:8" ht="15.75" thickBot="1" x14ac:dyDescent="0.3">
      <c r="A66" s="48" t="s">
        <v>142</v>
      </c>
      <c r="B66" s="112">
        <v>20</v>
      </c>
      <c r="C66" s="112">
        <v>175</v>
      </c>
      <c r="D66" s="112">
        <v>0.5</v>
      </c>
      <c r="E66" s="112">
        <v>0.5</v>
      </c>
      <c r="F66" s="112">
        <v>0.92</v>
      </c>
      <c r="G66" s="112">
        <f t="shared" si="2"/>
        <v>1610</v>
      </c>
      <c r="H66" s="113">
        <f t="shared" si="3"/>
        <v>1750</v>
      </c>
    </row>
    <row r="67" spans="1:8" ht="15.75" thickBot="1" x14ac:dyDescent="0.3">
      <c r="A67" s="48" t="s">
        <v>188</v>
      </c>
      <c r="B67" s="112">
        <v>3</v>
      </c>
      <c r="C67" s="112">
        <v>70</v>
      </c>
      <c r="D67" s="112">
        <v>0.75</v>
      </c>
      <c r="E67" s="112">
        <v>0.25</v>
      </c>
      <c r="F67" s="112">
        <v>0.92</v>
      </c>
      <c r="G67" s="112">
        <f t="shared" si="2"/>
        <v>144.9</v>
      </c>
      <c r="H67" s="113">
        <f t="shared" si="3"/>
        <v>52.5</v>
      </c>
    </row>
    <row r="68" spans="1:8" ht="15.75" thickBot="1" x14ac:dyDescent="0.3">
      <c r="A68" s="48" t="s">
        <v>189</v>
      </c>
      <c r="B68" s="112">
        <v>3</v>
      </c>
      <c r="C68" s="112">
        <v>70</v>
      </c>
      <c r="D68" s="112">
        <v>0.75</v>
      </c>
      <c r="E68" s="112">
        <v>0.25</v>
      </c>
      <c r="F68" s="112">
        <v>0.92</v>
      </c>
      <c r="G68" s="112">
        <f t="shared" si="2"/>
        <v>144.9</v>
      </c>
      <c r="H68" s="113">
        <f t="shared" si="3"/>
        <v>52.5</v>
      </c>
    </row>
    <row r="69" spans="1:8" ht="15.75" thickBot="1" x14ac:dyDescent="0.3">
      <c r="A69" s="48" t="s">
        <v>190</v>
      </c>
      <c r="B69" s="112">
        <v>2</v>
      </c>
      <c r="C69" s="112">
        <v>70</v>
      </c>
      <c r="D69" s="112">
        <v>0.75</v>
      </c>
      <c r="E69" s="112">
        <v>0.25</v>
      </c>
      <c r="F69" s="112">
        <v>0.92</v>
      </c>
      <c r="G69" s="112">
        <f t="shared" si="2"/>
        <v>96.600000000000009</v>
      </c>
      <c r="H69" s="113">
        <f t="shared" si="3"/>
        <v>35</v>
      </c>
    </row>
    <row r="70" spans="1:8" ht="15.75" thickBot="1" x14ac:dyDescent="0.3">
      <c r="A70" s="48" t="s">
        <v>191</v>
      </c>
      <c r="B70" s="112">
        <v>2</v>
      </c>
      <c r="C70" s="112">
        <v>70</v>
      </c>
      <c r="D70" s="112">
        <v>0.75</v>
      </c>
      <c r="E70" s="112">
        <v>0.25</v>
      </c>
      <c r="F70" s="112">
        <v>0.92</v>
      </c>
      <c r="G70" s="112">
        <f t="shared" si="2"/>
        <v>96.600000000000009</v>
      </c>
      <c r="H70" s="113">
        <f t="shared" si="3"/>
        <v>35</v>
      </c>
    </row>
    <row r="71" spans="1:8" ht="15.75" thickBot="1" x14ac:dyDescent="0.3">
      <c r="A71" s="48" t="s">
        <v>141</v>
      </c>
      <c r="B71" s="112">
        <v>4</v>
      </c>
      <c r="C71" s="112">
        <v>150</v>
      </c>
      <c r="D71" s="112">
        <v>0.55000000000000004</v>
      </c>
      <c r="E71" s="112">
        <v>0.45</v>
      </c>
      <c r="F71" s="112">
        <v>0.92</v>
      </c>
      <c r="G71" s="112">
        <f t="shared" si="2"/>
        <v>303.60000000000002</v>
      </c>
      <c r="H71" s="113">
        <f t="shared" si="3"/>
        <v>270</v>
      </c>
    </row>
    <row r="72" spans="1:8" ht="15.75" thickBot="1" x14ac:dyDescent="0.3">
      <c r="A72" s="48" t="s">
        <v>140</v>
      </c>
      <c r="B72" s="112">
        <v>5</v>
      </c>
      <c r="C72" s="112">
        <v>150</v>
      </c>
      <c r="D72" s="112">
        <v>0.5</v>
      </c>
      <c r="E72" s="112">
        <v>0.5</v>
      </c>
      <c r="F72" s="112">
        <v>0.92</v>
      </c>
      <c r="G72" s="112">
        <f t="shared" si="2"/>
        <v>345</v>
      </c>
      <c r="H72" s="113">
        <f t="shared" si="3"/>
        <v>375</v>
      </c>
    </row>
    <row r="73" spans="1:8" ht="15.75" thickBot="1" x14ac:dyDescent="0.3">
      <c r="A73" s="48" t="s">
        <v>192</v>
      </c>
      <c r="B73" s="112">
        <v>2</v>
      </c>
      <c r="C73" s="112">
        <v>150</v>
      </c>
      <c r="D73" s="112">
        <v>0.5</v>
      </c>
      <c r="E73" s="112">
        <v>0.5</v>
      </c>
      <c r="F73" s="112">
        <v>0.92</v>
      </c>
      <c r="G73" s="112">
        <f t="shared" si="2"/>
        <v>138</v>
      </c>
      <c r="H73" s="113">
        <f t="shared" si="3"/>
        <v>150</v>
      </c>
    </row>
    <row r="74" spans="1:8" ht="15.75" thickBot="1" x14ac:dyDescent="0.3">
      <c r="A74" s="48" t="s">
        <v>193</v>
      </c>
      <c r="B74" s="112">
        <v>3</v>
      </c>
      <c r="C74" s="112">
        <v>150</v>
      </c>
      <c r="D74" s="112">
        <v>0.5</v>
      </c>
      <c r="E74" s="112">
        <v>0.5</v>
      </c>
      <c r="F74" s="112">
        <v>0.92</v>
      </c>
      <c r="G74" s="112">
        <f t="shared" si="2"/>
        <v>207</v>
      </c>
      <c r="H74" s="113">
        <f t="shared" si="3"/>
        <v>225</v>
      </c>
    </row>
    <row r="75" spans="1:8" ht="15.75" thickBot="1" x14ac:dyDescent="0.3">
      <c r="A75" s="48" t="s">
        <v>194</v>
      </c>
      <c r="B75" s="112">
        <v>4</v>
      </c>
      <c r="C75" s="112">
        <v>70</v>
      </c>
      <c r="D75" s="112">
        <v>0.75</v>
      </c>
      <c r="E75" s="112">
        <v>0.25</v>
      </c>
      <c r="F75" s="112">
        <v>0.92</v>
      </c>
      <c r="G75" s="112">
        <f t="shared" si="2"/>
        <v>193.20000000000002</v>
      </c>
      <c r="H75" s="113">
        <f t="shared" si="3"/>
        <v>70</v>
      </c>
    </row>
    <row r="76" spans="1:8" ht="15.75" thickBot="1" x14ac:dyDescent="0.3">
      <c r="A76" s="48" t="s">
        <v>195</v>
      </c>
      <c r="B76" s="112">
        <v>10</v>
      </c>
      <c r="C76" s="112">
        <v>70</v>
      </c>
      <c r="D76" s="112">
        <v>0.75</v>
      </c>
      <c r="E76" s="112">
        <v>0.25</v>
      </c>
      <c r="F76" s="112">
        <v>0.92</v>
      </c>
      <c r="G76" s="112">
        <f t="shared" si="2"/>
        <v>483</v>
      </c>
      <c r="H76" s="113">
        <f t="shared" si="3"/>
        <v>175</v>
      </c>
    </row>
    <row r="77" spans="1:8" ht="15.75" thickBot="1" x14ac:dyDescent="0.3">
      <c r="A77" s="48" t="s">
        <v>196</v>
      </c>
      <c r="B77" s="112">
        <v>3</v>
      </c>
      <c r="C77" s="112">
        <v>100</v>
      </c>
      <c r="D77" s="112">
        <v>0.6</v>
      </c>
      <c r="E77" s="112">
        <v>0.4</v>
      </c>
      <c r="F77" s="112">
        <v>0.92</v>
      </c>
      <c r="G77" s="112">
        <f t="shared" si="2"/>
        <v>165.6</v>
      </c>
      <c r="H77" s="113">
        <f t="shared" si="3"/>
        <v>120</v>
      </c>
    </row>
    <row r="78" spans="1:8" ht="15.75" thickBot="1" x14ac:dyDescent="0.3">
      <c r="A78" s="48" t="s">
        <v>197</v>
      </c>
      <c r="B78" s="112">
        <v>4</v>
      </c>
      <c r="C78" s="112">
        <v>150</v>
      </c>
      <c r="D78" s="112">
        <v>0.5</v>
      </c>
      <c r="E78" s="112">
        <v>0.5</v>
      </c>
      <c r="F78" s="112">
        <v>0.92</v>
      </c>
      <c r="G78" s="112">
        <f t="shared" si="2"/>
        <v>276</v>
      </c>
      <c r="H78" s="113">
        <f t="shared" si="3"/>
        <v>300</v>
      </c>
    </row>
    <row r="79" spans="1:8" ht="15.75" thickBot="1" x14ac:dyDescent="0.3">
      <c r="A79" s="48" t="s">
        <v>198</v>
      </c>
      <c r="B79" s="112">
        <v>4</v>
      </c>
      <c r="C79" s="112">
        <v>100</v>
      </c>
      <c r="D79" s="112">
        <v>0.6</v>
      </c>
      <c r="E79" s="112">
        <v>0.4</v>
      </c>
      <c r="F79" s="112">
        <v>0.92</v>
      </c>
      <c r="G79" s="112">
        <f t="shared" si="2"/>
        <v>220.8</v>
      </c>
      <c r="H79" s="113">
        <f t="shared" si="3"/>
        <v>160</v>
      </c>
    </row>
    <row r="80" spans="1:8" ht="15.75" thickBot="1" x14ac:dyDescent="0.3">
      <c r="A80" s="48" t="s">
        <v>199</v>
      </c>
      <c r="B80" s="112">
        <v>2</v>
      </c>
      <c r="C80" s="112">
        <v>100</v>
      </c>
      <c r="D80" s="112">
        <v>0.6</v>
      </c>
      <c r="E80" s="112">
        <v>0.4</v>
      </c>
      <c r="F80" s="112">
        <v>0.92</v>
      </c>
      <c r="G80" s="112">
        <f t="shared" si="2"/>
        <v>110.4</v>
      </c>
      <c r="H80" s="113">
        <f t="shared" si="3"/>
        <v>80</v>
      </c>
    </row>
    <row r="81" spans="1:9" ht="15.75" thickBot="1" x14ac:dyDescent="0.3">
      <c r="A81" s="48" t="s">
        <v>201</v>
      </c>
      <c r="B81" s="112">
        <v>5</v>
      </c>
      <c r="C81" s="112">
        <v>150</v>
      </c>
      <c r="D81" s="112">
        <v>0.5</v>
      </c>
      <c r="E81" s="112">
        <v>0.5</v>
      </c>
      <c r="F81" s="112">
        <v>0.92</v>
      </c>
      <c r="G81" s="112">
        <f t="shared" si="2"/>
        <v>345</v>
      </c>
      <c r="H81" s="113">
        <f t="shared" si="3"/>
        <v>375</v>
      </c>
    </row>
    <row r="82" spans="1:9" ht="15.75" thickBot="1" x14ac:dyDescent="0.3">
      <c r="A82" s="48" t="s">
        <v>202</v>
      </c>
      <c r="B82" s="112">
        <v>2</v>
      </c>
      <c r="C82" s="112">
        <v>150</v>
      </c>
      <c r="D82" s="112">
        <v>0.5</v>
      </c>
      <c r="E82" s="112">
        <v>0.5</v>
      </c>
      <c r="F82" s="112">
        <v>0.92</v>
      </c>
      <c r="G82" s="112">
        <f t="shared" si="2"/>
        <v>138</v>
      </c>
      <c r="H82" s="113">
        <f t="shared" si="3"/>
        <v>150</v>
      </c>
    </row>
    <row r="83" spans="1:9" ht="15.75" thickBot="1" x14ac:dyDescent="0.3">
      <c r="A83" s="48" t="s">
        <v>203</v>
      </c>
      <c r="B83" s="112">
        <v>2</v>
      </c>
      <c r="C83" s="112">
        <v>150</v>
      </c>
      <c r="D83" s="112">
        <v>0.5</v>
      </c>
      <c r="E83" s="112">
        <v>0.5</v>
      </c>
      <c r="F83" s="112">
        <v>0.92</v>
      </c>
      <c r="G83" s="112">
        <f t="shared" si="2"/>
        <v>138</v>
      </c>
      <c r="H83" s="113">
        <f t="shared" si="3"/>
        <v>150</v>
      </c>
    </row>
    <row r="84" spans="1:9" ht="15.75" thickBot="1" x14ac:dyDescent="0.3">
      <c r="A84" s="48" t="s">
        <v>204</v>
      </c>
      <c r="B84" s="112">
        <v>2</v>
      </c>
      <c r="C84" s="112">
        <v>150</v>
      </c>
      <c r="D84" s="112">
        <v>0.5</v>
      </c>
      <c r="E84" s="112">
        <v>0.5</v>
      </c>
      <c r="F84" s="112">
        <v>0.92</v>
      </c>
      <c r="G84" s="112">
        <f t="shared" si="2"/>
        <v>138</v>
      </c>
      <c r="H84" s="113">
        <f t="shared" si="3"/>
        <v>150</v>
      </c>
    </row>
    <row r="85" spans="1:9" ht="15.75" thickBot="1" x14ac:dyDescent="0.3">
      <c r="A85" s="48" t="s">
        <v>229</v>
      </c>
      <c r="B85" s="112">
        <v>5</v>
      </c>
      <c r="C85" s="112">
        <v>100</v>
      </c>
      <c r="D85" s="112">
        <v>0.6</v>
      </c>
      <c r="E85" s="112">
        <v>0.4</v>
      </c>
      <c r="F85" s="112">
        <v>0.92</v>
      </c>
      <c r="G85" s="112">
        <f t="shared" si="2"/>
        <v>276</v>
      </c>
      <c r="H85" s="113">
        <f t="shared" si="3"/>
        <v>200</v>
      </c>
    </row>
    <row r="86" spans="1:9" ht="15.75" thickBot="1" x14ac:dyDescent="0.3">
      <c r="A86" s="48" t="s">
        <v>230</v>
      </c>
      <c r="B86" s="112">
        <v>2</v>
      </c>
      <c r="C86" s="112">
        <v>150</v>
      </c>
      <c r="D86" s="112">
        <v>0.55000000000000004</v>
      </c>
      <c r="E86" s="112">
        <v>0.45</v>
      </c>
      <c r="F86" s="112">
        <v>0.92</v>
      </c>
      <c r="G86" s="112">
        <f t="shared" si="2"/>
        <v>151.80000000000001</v>
      </c>
      <c r="H86" s="113">
        <f t="shared" si="3"/>
        <v>135</v>
      </c>
    </row>
    <row r="87" spans="1:9" ht="15.75" thickBot="1" x14ac:dyDescent="0.3">
      <c r="A87" s="48" t="s">
        <v>132</v>
      </c>
      <c r="B87" s="112">
        <v>3</v>
      </c>
      <c r="C87" s="112">
        <v>150</v>
      </c>
      <c r="D87" s="112">
        <v>0.5</v>
      </c>
      <c r="E87" s="112">
        <v>0.5</v>
      </c>
      <c r="F87" s="112">
        <v>0.92</v>
      </c>
      <c r="G87" s="112">
        <f t="shared" si="2"/>
        <v>207</v>
      </c>
      <c r="H87" s="113">
        <f t="shared" si="3"/>
        <v>225</v>
      </c>
    </row>
    <row r="88" spans="1:9" x14ac:dyDescent="0.25">
      <c r="A88" s="81" t="s">
        <v>130</v>
      </c>
      <c r="B88" s="114">
        <v>3</v>
      </c>
      <c r="C88" s="114">
        <v>70</v>
      </c>
      <c r="D88" s="114">
        <v>0.75</v>
      </c>
      <c r="E88" s="114">
        <v>0.25</v>
      </c>
      <c r="F88" s="114">
        <v>0.92</v>
      </c>
      <c r="G88" s="114">
        <f t="shared" si="2"/>
        <v>144.9</v>
      </c>
      <c r="H88" s="115">
        <f t="shared" si="3"/>
        <v>52.5</v>
      </c>
    </row>
    <row r="91" spans="1:9" ht="23.25" x14ac:dyDescent="0.35">
      <c r="A91" s="126" t="s">
        <v>60</v>
      </c>
      <c r="B91" s="126"/>
      <c r="C91" s="126"/>
      <c r="D91" s="126"/>
      <c r="E91" s="126"/>
      <c r="F91" s="126"/>
      <c r="G91" s="126"/>
      <c r="H91" s="126"/>
      <c r="I91" s="111"/>
    </row>
    <row r="92" spans="1:9" ht="15.75" thickBot="1" x14ac:dyDescent="0.3">
      <c r="A92" s="105" t="s">
        <v>20</v>
      </c>
      <c r="B92" s="106" t="s">
        <v>495</v>
      </c>
      <c r="C92" s="106" t="s">
        <v>510</v>
      </c>
      <c r="D92" s="106" t="s">
        <v>511</v>
      </c>
      <c r="E92" s="106" t="s">
        <v>512</v>
      </c>
      <c r="F92" s="106" t="s">
        <v>342</v>
      </c>
      <c r="G92" s="106" t="s">
        <v>24</v>
      </c>
      <c r="H92" s="107" t="s">
        <v>25</v>
      </c>
    </row>
    <row r="93" spans="1:9" ht="15.75" thickBot="1" x14ac:dyDescent="0.3">
      <c r="A93" s="48" t="s">
        <v>124</v>
      </c>
      <c r="B93" s="112">
        <v>5</v>
      </c>
      <c r="C93" s="112">
        <v>70</v>
      </c>
      <c r="D93" s="112">
        <v>0.75</v>
      </c>
      <c r="E93" s="112">
        <v>0.25</v>
      </c>
      <c r="F93" s="112">
        <v>0.92</v>
      </c>
      <c r="G93" s="112">
        <f>B93*C93*D93*F93</f>
        <v>241.5</v>
      </c>
      <c r="H93" s="113">
        <f>B93*C93*E93*F93</f>
        <v>80.5</v>
      </c>
    </row>
    <row r="94" spans="1:9" ht="15.75" thickBot="1" x14ac:dyDescent="0.3">
      <c r="A94" s="48" t="s">
        <v>170</v>
      </c>
      <c r="B94" s="112">
        <v>5</v>
      </c>
      <c r="C94" s="112">
        <v>70</v>
      </c>
      <c r="D94" s="112">
        <v>0.75</v>
      </c>
      <c r="E94" s="112">
        <v>0.25</v>
      </c>
      <c r="F94" s="112">
        <v>0.92</v>
      </c>
      <c r="G94" s="112">
        <f t="shared" ref="G94:G122" si="4">B94*C94*D94*F94</f>
        <v>241.5</v>
      </c>
      <c r="H94" s="113">
        <f t="shared" ref="H94:H122" si="5">B94*C94*E94*F94</f>
        <v>80.5</v>
      </c>
    </row>
    <row r="95" spans="1:9" ht="15.75" thickBot="1" x14ac:dyDescent="0.3">
      <c r="A95" s="48" t="s">
        <v>125</v>
      </c>
      <c r="B95" s="112">
        <v>5</v>
      </c>
      <c r="C95" s="112">
        <v>70</v>
      </c>
      <c r="D95" s="112">
        <v>0.75</v>
      </c>
      <c r="E95" s="112">
        <v>0.25</v>
      </c>
      <c r="F95" s="112">
        <v>0.92</v>
      </c>
      <c r="G95" s="112">
        <f t="shared" si="4"/>
        <v>241.5</v>
      </c>
      <c r="H95" s="113">
        <f t="shared" si="5"/>
        <v>80.5</v>
      </c>
    </row>
    <row r="96" spans="1:9" ht="15.75" thickBot="1" x14ac:dyDescent="0.3">
      <c r="A96" s="48" t="s">
        <v>126</v>
      </c>
      <c r="B96" s="112">
        <v>5</v>
      </c>
      <c r="C96" s="112">
        <v>70</v>
      </c>
      <c r="D96" s="112">
        <v>0.75</v>
      </c>
      <c r="E96" s="112">
        <v>0.25</v>
      </c>
      <c r="F96" s="112">
        <v>0.92</v>
      </c>
      <c r="G96" s="112">
        <f t="shared" si="4"/>
        <v>241.5</v>
      </c>
      <c r="H96" s="113">
        <f t="shared" si="5"/>
        <v>80.5</v>
      </c>
    </row>
    <row r="97" spans="1:8" ht="15.75" thickBot="1" x14ac:dyDescent="0.3">
      <c r="A97" s="48" t="s">
        <v>171</v>
      </c>
      <c r="B97" s="112">
        <v>3</v>
      </c>
      <c r="C97" s="112">
        <v>70</v>
      </c>
      <c r="D97" s="112">
        <v>0.75</v>
      </c>
      <c r="E97" s="112">
        <v>0.25</v>
      </c>
      <c r="F97" s="112">
        <v>0.92</v>
      </c>
      <c r="G97" s="112">
        <f t="shared" si="4"/>
        <v>144.9</v>
      </c>
      <c r="H97" s="113">
        <f t="shared" si="5"/>
        <v>48.300000000000004</v>
      </c>
    </row>
    <row r="98" spans="1:8" ht="15.75" thickBot="1" x14ac:dyDescent="0.3">
      <c r="A98" s="48" t="s">
        <v>172</v>
      </c>
      <c r="B98" s="112">
        <v>2</v>
      </c>
      <c r="C98" s="112">
        <v>70</v>
      </c>
      <c r="D98" s="112">
        <v>0.75</v>
      </c>
      <c r="E98" s="112">
        <v>0.25</v>
      </c>
      <c r="F98" s="112">
        <v>0.92</v>
      </c>
      <c r="G98" s="112">
        <f t="shared" si="4"/>
        <v>96.600000000000009</v>
      </c>
      <c r="H98" s="113">
        <f t="shared" si="5"/>
        <v>32.200000000000003</v>
      </c>
    </row>
    <row r="99" spans="1:8" ht="15.75" thickBot="1" x14ac:dyDescent="0.3">
      <c r="A99" s="48" t="s">
        <v>173</v>
      </c>
      <c r="B99" s="112">
        <v>2</v>
      </c>
      <c r="C99" s="112">
        <v>70</v>
      </c>
      <c r="D99" s="112">
        <v>0.75</v>
      </c>
      <c r="E99" s="112">
        <v>0.25</v>
      </c>
      <c r="F99" s="112">
        <v>0.92</v>
      </c>
      <c r="G99" s="112">
        <f t="shared" si="4"/>
        <v>96.600000000000009</v>
      </c>
      <c r="H99" s="113">
        <f t="shared" si="5"/>
        <v>32.200000000000003</v>
      </c>
    </row>
    <row r="100" spans="1:8" ht="15.75" thickBot="1" x14ac:dyDescent="0.3">
      <c r="A100" s="48" t="s">
        <v>174</v>
      </c>
      <c r="B100" s="112">
        <v>4</v>
      </c>
      <c r="C100" s="112">
        <v>150</v>
      </c>
      <c r="D100" s="112">
        <v>0.55000000000000004</v>
      </c>
      <c r="E100" s="112">
        <v>0.45</v>
      </c>
      <c r="F100" s="112">
        <v>0.92</v>
      </c>
      <c r="G100" s="112">
        <f t="shared" si="4"/>
        <v>303.60000000000002</v>
      </c>
      <c r="H100" s="113">
        <f t="shared" si="5"/>
        <v>248.4</v>
      </c>
    </row>
    <row r="101" spans="1:8" ht="15.75" thickBot="1" x14ac:dyDescent="0.3">
      <c r="A101" s="48" t="s">
        <v>175</v>
      </c>
      <c r="B101" s="112">
        <v>3</v>
      </c>
      <c r="C101" s="112">
        <v>100</v>
      </c>
      <c r="D101" s="112">
        <v>0.6</v>
      </c>
      <c r="E101" s="112">
        <v>0.4</v>
      </c>
      <c r="F101" s="112">
        <v>0.92</v>
      </c>
      <c r="G101" s="112">
        <f t="shared" si="4"/>
        <v>165.6</v>
      </c>
      <c r="H101" s="113">
        <f t="shared" si="5"/>
        <v>110.4</v>
      </c>
    </row>
    <row r="102" spans="1:8" ht="15.75" thickBot="1" x14ac:dyDescent="0.3">
      <c r="A102" s="48" t="s">
        <v>179</v>
      </c>
      <c r="B102" s="112">
        <v>2</v>
      </c>
      <c r="C102" s="112">
        <v>70</v>
      </c>
      <c r="D102" s="112">
        <v>0.75</v>
      </c>
      <c r="E102" s="112">
        <v>0.25</v>
      </c>
      <c r="F102" s="112">
        <v>0.92</v>
      </c>
      <c r="G102" s="112">
        <f t="shared" si="4"/>
        <v>96.600000000000009</v>
      </c>
      <c r="H102" s="113">
        <f t="shared" si="5"/>
        <v>32.200000000000003</v>
      </c>
    </row>
    <row r="103" spans="1:8" ht="15.75" thickBot="1" x14ac:dyDescent="0.3">
      <c r="A103" s="48" t="s">
        <v>180</v>
      </c>
      <c r="B103" s="112">
        <v>2</v>
      </c>
      <c r="C103" s="112">
        <v>70</v>
      </c>
      <c r="D103" s="112">
        <v>0.75</v>
      </c>
      <c r="E103" s="112">
        <v>0.25</v>
      </c>
      <c r="F103" s="112">
        <v>0.92</v>
      </c>
      <c r="G103" s="112">
        <f t="shared" si="4"/>
        <v>96.600000000000009</v>
      </c>
      <c r="H103" s="113">
        <f t="shared" si="5"/>
        <v>32.200000000000003</v>
      </c>
    </row>
    <row r="104" spans="1:8" ht="15.75" thickBot="1" x14ac:dyDescent="0.3">
      <c r="A104" s="48" t="s">
        <v>181</v>
      </c>
      <c r="B104" s="112">
        <v>3</v>
      </c>
      <c r="C104" s="112">
        <v>70</v>
      </c>
      <c r="D104" s="112">
        <v>0.75</v>
      </c>
      <c r="E104" s="112">
        <v>0.25</v>
      </c>
      <c r="F104" s="112">
        <v>0.92</v>
      </c>
      <c r="G104" s="112">
        <f t="shared" si="4"/>
        <v>144.9</v>
      </c>
      <c r="H104" s="113">
        <f t="shared" si="5"/>
        <v>48.300000000000004</v>
      </c>
    </row>
    <row r="105" spans="1:8" ht="15.75" thickBot="1" x14ac:dyDescent="0.3">
      <c r="A105" s="48" t="s">
        <v>183</v>
      </c>
      <c r="B105" s="112">
        <v>2</v>
      </c>
      <c r="C105" s="112">
        <v>70</v>
      </c>
      <c r="D105" s="112">
        <v>0.75</v>
      </c>
      <c r="E105" s="112">
        <v>0.25</v>
      </c>
      <c r="F105" s="112">
        <v>0.92</v>
      </c>
      <c r="G105" s="112">
        <f t="shared" si="4"/>
        <v>96.600000000000009</v>
      </c>
      <c r="H105" s="113">
        <f t="shared" si="5"/>
        <v>32.200000000000003</v>
      </c>
    </row>
    <row r="106" spans="1:8" ht="15.75" thickBot="1" x14ac:dyDescent="0.3">
      <c r="A106" s="48" t="s">
        <v>187</v>
      </c>
      <c r="B106" s="112">
        <v>2</v>
      </c>
      <c r="C106" s="112">
        <v>70</v>
      </c>
      <c r="D106" s="112">
        <v>0.75</v>
      </c>
      <c r="E106" s="112">
        <v>0.25</v>
      </c>
      <c r="F106" s="112">
        <v>0.92</v>
      </c>
      <c r="G106" s="112">
        <f t="shared" si="4"/>
        <v>96.600000000000009</v>
      </c>
      <c r="H106" s="113">
        <f t="shared" si="5"/>
        <v>32.200000000000003</v>
      </c>
    </row>
    <row r="107" spans="1:8" ht="15.75" thickBot="1" x14ac:dyDescent="0.3">
      <c r="A107" s="48" t="s">
        <v>184</v>
      </c>
      <c r="B107" s="112">
        <v>3</v>
      </c>
      <c r="C107" s="112">
        <v>70</v>
      </c>
      <c r="D107" s="112">
        <v>0.75</v>
      </c>
      <c r="E107" s="112">
        <v>0.25</v>
      </c>
      <c r="F107" s="112">
        <v>0.92</v>
      </c>
      <c r="G107" s="112">
        <f t="shared" si="4"/>
        <v>144.9</v>
      </c>
      <c r="H107" s="113">
        <f t="shared" si="5"/>
        <v>48.300000000000004</v>
      </c>
    </row>
    <row r="108" spans="1:8" ht="15.75" thickBot="1" x14ac:dyDescent="0.3">
      <c r="A108" s="48" t="s">
        <v>186</v>
      </c>
      <c r="B108" s="112">
        <v>3</v>
      </c>
      <c r="C108" s="112">
        <v>70</v>
      </c>
      <c r="D108" s="112">
        <v>0.75</v>
      </c>
      <c r="E108" s="112">
        <v>0.25</v>
      </c>
      <c r="F108" s="112">
        <v>0.92</v>
      </c>
      <c r="G108" s="112">
        <f t="shared" si="4"/>
        <v>144.9</v>
      </c>
      <c r="H108" s="113">
        <f t="shared" si="5"/>
        <v>48.300000000000004</v>
      </c>
    </row>
    <row r="109" spans="1:8" ht="15.75" thickBot="1" x14ac:dyDescent="0.3">
      <c r="A109" s="48" t="s">
        <v>190</v>
      </c>
      <c r="B109" s="112">
        <v>2</v>
      </c>
      <c r="C109" s="112">
        <v>70</v>
      </c>
      <c r="D109" s="112">
        <v>0.75</v>
      </c>
      <c r="E109" s="112">
        <v>0.25</v>
      </c>
      <c r="F109" s="112">
        <v>0.92</v>
      </c>
      <c r="G109" s="112">
        <f t="shared" si="4"/>
        <v>96.600000000000009</v>
      </c>
      <c r="H109" s="113">
        <f t="shared" si="5"/>
        <v>32.200000000000003</v>
      </c>
    </row>
    <row r="110" spans="1:8" ht="15.75" thickBot="1" x14ac:dyDescent="0.3">
      <c r="A110" s="48" t="s">
        <v>191</v>
      </c>
      <c r="B110" s="112">
        <v>2</v>
      </c>
      <c r="C110" s="112">
        <v>70</v>
      </c>
      <c r="D110" s="112">
        <v>0.75</v>
      </c>
      <c r="E110" s="112">
        <v>0.25</v>
      </c>
      <c r="F110" s="112">
        <v>0.92</v>
      </c>
      <c r="G110" s="112">
        <f t="shared" si="4"/>
        <v>96.600000000000009</v>
      </c>
      <c r="H110" s="113">
        <f t="shared" si="5"/>
        <v>32.200000000000003</v>
      </c>
    </row>
    <row r="111" spans="1:8" ht="15.75" thickBot="1" x14ac:dyDescent="0.3">
      <c r="A111" s="48" t="s">
        <v>307</v>
      </c>
      <c r="B111" s="112">
        <v>2</v>
      </c>
      <c r="C111" s="112">
        <v>70</v>
      </c>
      <c r="D111" s="112">
        <v>0.75</v>
      </c>
      <c r="E111" s="112">
        <v>0.25</v>
      </c>
      <c r="F111" s="112">
        <v>0.92</v>
      </c>
      <c r="G111" s="112">
        <f t="shared" si="4"/>
        <v>96.600000000000009</v>
      </c>
      <c r="H111" s="113">
        <f t="shared" si="5"/>
        <v>32.200000000000003</v>
      </c>
    </row>
    <row r="112" spans="1:8" ht="15.75" thickBot="1" x14ac:dyDescent="0.3">
      <c r="A112" s="48" t="s">
        <v>308</v>
      </c>
      <c r="B112" s="112">
        <v>2</v>
      </c>
      <c r="C112" s="112">
        <v>70</v>
      </c>
      <c r="D112" s="112">
        <v>0.75</v>
      </c>
      <c r="E112" s="112">
        <v>0.25</v>
      </c>
      <c r="F112" s="112">
        <v>0.92</v>
      </c>
      <c r="G112" s="112">
        <f t="shared" si="4"/>
        <v>96.600000000000009</v>
      </c>
      <c r="H112" s="113">
        <f t="shared" si="5"/>
        <v>32.200000000000003</v>
      </c>
    </row>
    <row r="113" spans="1:8" ht="15.75" thickBot="1" x14ac:dyDescent="0.3">
      <c r="A113" s="48" t="s">
        <v>309</v>
      </c>
      <c r="B113" s="112">
        <v>2</v>
      </c>
      <c r="C113" s="112">
        <v>70</v>
      </c>
      <c r="D113" s="112">
        <v>0.75</v>
      </c>
      <c r="E113" s="112">
        <v>0.25</v>
      </c>
      <c r="F113" s="112">
        <v>0.92</v>
      </c>
      <c r="G113" s="112">
        <f t="shared" si="4"/>
        <v>96.600000000000009</v>
      </c>
      <c r="H113" s="113">
        <f t="shared" si="5"/>
        <v>32.200000000000003</v>
      </c>
    </row>
    <row r="114" spans="1:8" ht="15.75" thickBot="1" x14ac:dyDescent="0.3">
      <c r="A114" s="48" t="s">
        <v>310</v>
      </c>
      <c r="B114" s="112">
        <v>2</v>
      </c>
      <c r="C114" s="112">
        <v>70</v>
      </c>
      <c r="D114" s="112">
        <v>0.75</v>
      </c>
      <c r="E114" s="112">
        <v>0.25</v>
      </c>
      <c r="F114" s="112">
        <v>0.92</v>
      </c>
      <c r="G114" s="112">
        <f t="shared" si="4"/>
        <v>96.600000000000009</v>
      </c>
      <c r="H114" s="113">
        <f t="shared" si="5"/>
        <v>32.200000000000003</v>
      </c>
    </row>
    <row r="115" spans="1:8" ht="15.75" thickBot="1" x14ac:dyDescent="0.3">
      <c r="A115" s="48" t="s">
        <v>312</v>
      </c>
      <c r="B115" s="112">
        <v>2</v>
      </c>
      <c r="C115" s="112">
        <v>70</v>
      </c>
      <c r="D115" s="112">
        <v>0.75</v>
      </c>
      <c r="E115" s="112">
        <v>0.25</v>
      </c>
      <c r="F115" s="112">
        <v>0.92</v>
      </c>
      <c r="G115" s="112">
        <f t="shared" si="4"/>
        <v>96.600000000000009</v>
      </c>
      <c r="H115" s="113">
        <f t="shared" si="5"/>
        <v>32.200000000000003</v>
      </c>
    </row>
    <row r="116" spans="1:8" ht="15.75" thickBot="1" x14ac:dyDescent="0.3">
      <c r="A116" s="48" t="s">
        <v>313</v>
      </c>
      <c r="B116" s="112">
        <v>2</v>
      </c>
      <c r="C116" s="112">
        <v>70</v>
      </c>
      <c r="D116" s="112">
        <v>0.75</v>
      </c>
      <c r="E116" s="112">
        <v>0.25</v>
      </c>
      <c r="F116" s="112">
        <v>0.92</v>
      </c>
      <c r="G116" s="112">
        <f t="shared" si="4"/>
        <v>96.600000000000009</v>
      </c>
      <c r="H116" s="113">
        <f t="shared" si="5"/>
        <v>32.200000000000003</v>
      </c>
    </row>
    <row r="117" spans="1:8" ht="15.75" thickBot="1" x14ac:dyDescent="0.3">
      <c r="A117" s="48" t="s">
        <v>314</v>
      </c>
      <c r="B117" s="112">
        <v>2</v>
      </c>
      <c r="C117" s="112">
        <v>70</v>
      </c>
      <c r="D117" s="112">
        <v>0.75</v>
      </c>
      <c r="E117" s="112">
        <v>0.25</v>
      </c>
      <c r="F117" s="112">
        <v>0.92</v>
      </c>
      <c r="G117" s="112">
        <f t="shared" si="4"/>
        <v>96.600000000000009</v>
      </c>
      <c r="H117" s="113">
        <f t="shared" si="5"/>
        <v>32.200000000000003</v>
      </c>
    </row>
    <row r="118" spans="1:8" ht="15.75" thickBot="1" x14ac:dyDescent="0.3">
      <c r="A118" s="48" t="s">
        <v>317</v>
      </c>
      <c r="B118" s="112">
        <v>2</v>
      </c>
      <c r="C118" s="112">
        <v>70</v>
      </c>
      <c r="D118" s="112">
        <v>0.75</v>
      </c>
      <c r="E118" s="112">
        <v>0.25</v>
      </c>
      <c r="F118" s="112">
        <v>0.92</v>
      </c>
      <c r="G118" s="112">
        <f t="shared" si="4"/>
        <v>96.600000000000009</v>
      </c>
      <c r="H118" s="113">
        <f t="shared" si="5"/>
        <v>32.200000000000003</v>
      </c>
    </row>
    <row r="119" spans="1:8" ht="15.75" thickBot="1" x14ac:dyDescent="0.3">
      <c r="A119" s="48" t="s">
        <v>73</v>
      </c>
      <c r="B119" s="112">
        <v>1</v>
      </c>
      <c r="C119" s="112">
        <v>150</v>
      </c>
      <c r="D119" s="112">
        <v>0.55000000000000004</v>
      </c>
      <c r="E119" s="112">
        <v>0.45</v>
      </c>
      <c r="F119" s="112">
        <v>0.92</v>
      </c>
      <c r="G119" s="112">
        <f t="shared" si="4"/>
        <v>75.900000000000006</v>
      </c>
      <c r="H119" s="113">
        <f t="shared" si="5"/>
        <v>62.1</v>
      </c>
    </row>
    <row r="120" spans="1:8" ht="15.75" thickBot="1" x14ac:dyDescent="0.3">
      <c r="A120" s="48" t="s">
        <v>76</v>
      </c>
      <c r="B120" s="112">
        <v>1</v>
      </c>
      <c r="C120" s="112">
        <v>150</v>
      </c>
      <c r="D120" s="112">
        <v>0.55000000000000004</v>
      </c>
      <c r="E120" s="112">
        <v>0.45</v>
      </c>
      <c r="F120" s="112">
        <v>0.92</v>
      </c>
      <c r="G120" s="112">
        <f t="shared" si="4"/>
        <v>75.900000000000006</v>
      </c>
      <c r="H120" s="113">
        <f t="shared" si="5"/>
        <v>62.1</v>
      </c>
    </row>
    <row r="121" spans="1:8" ht="15.75" thickBot="1" x14ac:dyDescent="0.3">
      <c r="A121" s="48" t="s">
        <v>77</v>
      </c>
      <c r="B121" s="112">
        <v>1</v>
      </c>
      <c r="C121" s="112">
        <v>150</v>
      </c>
      <c r="D121" s="112">
        <v>0.55000000000000004</v>
      </c>
      <c r="E121" s="112">
        <v>0.45</v>
      </c>
      <c r="F121" s="112">
        <v>0.92</v>
      </c>
      <c r="G121" s="112">
        <f t="shared" si="4"/>
        <v>75.900000000000006</v>
      </c>
      <c r="H121" s="113">
        <f t="shared" si="5"/>
        <v>62.1</v>
      </c>
    </row>
    <row r="122" spans="1:8" x14ac:dyDescent="0.25">
      <c r="A122" s="81" t="s">
        <v>320</v>
      </c>
      <c r="B122" s="114">
        <v>10</v>
      </c>
      <c r="C122" s="114">
        <v>100</v>
      </c>
      <c r="D122" s="114">
        <v>0.6</v>
      </c>
      <c r="E122" s="114">
        <v>0.4</v>
      </c>
      <c r="F122" s="114">
        <v>0.92</v>
      </c>
      <c r="G122" s="114">
        <f t="shared" si="4"/>
        <v>552</v>
      </c>
      <c r="H122" s="115">
        <f t="shared" si="5"/>
        <v>368</v>
      </c>
    </row>
  </sheetData>
  <mergeCells count="4">
    <mergeCell ref="A91:H91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5"/>
  <sheetViews>
    <sheetView workbookViewId="0">
      <selection activeCell="A121" sqref="A121:F165"/>
    </sheetView>
  </sheetViews>
  <sheetFormatPr defaultRowHeight="15" x14ac:dyDescent="0.25"/>
  <cols>
    <col min="1" max="1" width="37" style="92" customWidth="1"/>
    <col min="2" max="5" width="9.140625" style="92"/>
    <col min="6" max="6" width="12" style="92" customWidth="1"/>
    <col min="7" max="16384" width="9.140625" style="91"/>
  </cols>
  <sheetData>
    <row r="1" spans="1:9" ht="23.25" x14ac:dyDescent="0.25">
      <c r="A1" s="137" t="s">
        <v>513</v>
      </c>
      <c r="B1" s="137"/>
      <c r="C1" s="137"/>
      <c r="D1" s="137"/>
      <c r="E1" s="137"/>
      <c r="F1" s="137"/>
      <c r="G1" s="116"/>
      <c r="H1" s="116"/>
    </row>
    <row r="2" spans="1:9" ht="24" thickBot="1" x14ac:dyDescent="0.4">
      <c r="A2" s="125" t="s">
        <v>161</v>
      </c>
      <c r="B2" s="125"/>
      <c r="C2" s="125"/>
      <c r="D2" s="125"/>
      <c r="E2" s="125"/>
      <c r="F2" s="125"/>
      <c r="G2" s="108"/>
      <c r="H2" s="108"/>
    </row>
    <row r="3" spans="1:9" ht="15.75" thickBot="1" x14ac:dyDescent="0.3">
      <c r="A3" s="97" t="s">
        <v>20</v>
      </c>
      <c r="B3" s="76" t="s">
        <v>49</v>
      </c>
      <c r="C3" s="76" t="s">
        <v>515</v>
      </c>
      <c r="D3" s="76" t="s">
        <v>516</v>
      </c>
      <c r="E3" s="76" t="s">
        <v>342</v>
      </c>
      <c r="F3" s="98" t="s">
        <v>24</v>
      </c>
      <c r="I3" s="123" t="s">
        <v>54</v>
      </c>
    </row>
    <row r="4" spans="1:9" ht="15.75" thickBot="1" x14ac:dyDescent="0.3">
      <c r="A4" s="87" t="s">
        <v>238</v>
      </c>
      <c r="B4" s="88">
        <f>13*I4</f>
        <v>486.70179999999999</v>
      </c>
      <c r="C4" s="88">
        <v>0.75</v>
      </c>
      <c r="D4" s="88">
        <v>1.2</v>
      </c>
      <c r="E4" s="88">
        <v>0.94</v>
      </c>
      <c r="F4" s="117">
        <f>B4*C4*D4*E4</f>
        <v>411.74972279999997</v>
      </c>
      <c r="I4" s="124">
        <v>37.438600000000001</v>
      </c>
    </row>
    <row r="5" spans="1:9" ht="15.75" thickBot="1" x14ac:dyDescent="0.3">
      <c r="A5" s="87" t="s">
        <v>239</v>
      </c>
      <c r="B5" s="88">
        <f t="shared" ref="B5:B62" si="0">13*I5</f>
        <v>125.46559999999999</v>
      </c>
      <c r="C5" s="88">
        <v>0.75</v>
      </c>
      <c r="D5" s="88">
        <v>1.2</v>
      </c>
      <c r="E5" s="88">
        <v>0.94</v>
      </c>
      <c r="F5" s="117">
        <f t="shared" ref="F5:F61" si="1">B5*C5*D5*E5</f>
        <v>106.14389759999999</v>
      </c>
      <c r="I5" s="124">
        <v>9.6511999999999993</v>
      </c>
    </row>
    <row r="6" spans="1:9" ht="15.75" thickBot="1" x14ac:dyDescent="0.3">
      <c r="A6" s="87" t="s">
        <v>240</v>
      </c>
      <c r="B6" s="88">
        <f t="shared" si="0"/>
        <v>101.6275</v>
      </c>
      <c r="C6" s="88">
        <v>0.5</v>
      </c>
      <c r="D6" s="88">
        <v>1.2</v>
      </c>
      <c r="E6" s="88">
        <v>0.94</v>
      </c>
      <c r="F6" s="117">
        <f t="shared" si="1"/>
        <v>57.317909999999991</v>
      </c>
      <c r="I6" s="124">
        <v>7.8174999999999999</v>
      </c>
    </row>
    <row r="7" spans="1:9" ht="15.75" thickBot="1" x14ac:dyDescent="0.3">
      <c r="A7" s="87" t="s">
        <v>241</v>
      </c>
      <c r="B7" s="88">
        <f t="shared" si="0"/>
        <v>212.02350000000001</v>
      </c>
      <c r="C7" s="88">
        <v>0.5</v>
      </c>
      <c r="D7" s="88">
        <v>1.2</v>
      </c>
      <c r="E7" s="88">
        <v>0.94</v>
      </c>
      <c r="F7" s="117">
        <f t="shared" si="1"/>
        <v>119.581254</v>
      </c>
      <c r="I7" s="124">
        <v>16.3095</v>
      </c>
    </row>
    <row r="8" spans="1:9" ht="15.75" thickBot="1" x14ac:dyDescent="0.3">
      <c r="A8" s="87" t="s">
        <v>242</v>
      </c>
      <c r="B8" s="88">
        <f t="shared" si="0"/>
        <v>237.88829999999999</v>
      </c>
      <c r="C8" s="88">
        <v>0.5</v>
      </c>
      <c r="D8" s="88">
        <v>1.2</v>
      </c>
      <c r="E8" s="88">
        <v>0.94</v>
      </c>
      <c r="F8" s="117">
        <f t="shared" si="1"/>
        <v>134.1690012</v>
      </c>
      <c r="I8" s="124">
        <v>18.299099999999999</v>
      </c>
    </row>
    <row r="9" spans="1:9" ht="15.75" thickBot="1" x14ac:dyDescent="0.3">
      <c r="A9" s="87" t="s">
        <v>243</v>
      </c>
      <c r="B9" s="88">
        <f t="shared" si="0"/>
        <v>238.50319999999999</v>
      </c>
      <c r="C9" s="88">
        <v>0.5</v>
      </c>
      <c r="D9" s="88">
        <v>1.2</v>
      </c>
      <c r="E9" s="88">
        <v>0.94</v>
      </c>
      <c r="F9" s="117">
        <f t="shared" si="1"/>
        <v>134.51580479999998</v>
      </c>
      <c r="I9" s="124">
        <v>18.346399999999999</v>
      </c>
    </row>
    <row r="10" spans="1:9" ht="15.75" thickBot="1" x14ac:dyDescent="0.3">
      <c r="A10" s="87" t="s">
        <v>244</v>
      </c>
      <c r="B10" s="88">
        <f t="shared" si="0"/>
        <v>304.05180000000001</v>
      </c>
      <c r="C10" s="88">
        <v>0.5</v>
      </c>
      <c r="D10" s="88">
        <v>1.2</v>
      </c>
      <c r="E10" s="88">
        <v>0.94</v>
      </c>
      <c r="F10" s="117">
        <f t="shared" si="1"/>
        <v>171.4852152</v>
      </c>
      <c r="I10" s="124">
        <v>23.3886</v>
      </c>
    </row>
    <row r="11" spans="1:9" ht="15.75" thickBot="1" x14ac:dyDescent="0.3">
      <c r="A11" s="87" t="s">
        <v>245</v>
      </c>
      <c r="B11" s="88">
        <f t="shared" si="0"/>
        <v>72.930000000000007</v>
      </c>
      <c r="C11" s="88">
        <v>0.75</v>
      </c>
      <c r="D11" s="88">
        <v>1.2</v>
      </c>
      <c r="E11" s="88">
        <v>0.94</v>
      </c>
      <c r="F11" s="117">
        <f t="shared" si="1"/>
        <v>61.698779999999999</v>
      </c>
      <c r="I11" s="124">
        <v>5.61</v>
      </c>
    </row>
    <row r="12" spans="1:9" ht="15.75" thickBot="1" x14ac:dyDescent="0.3">
      <c r="A12" s="87" t="s">
        <v>246</v>
      </c>
      <c r="B12" s="88">
        <f t="shared" si="0"/>
        <v>548.50250000000005</v>
      </c>
      <c r="C12" s="88">
        <v>0.75</v>
      </c>
      <c r="D12" s="88">
        <v>1.2</v>
      </c>
      <c r="E12" s="88">
        <v>0.94</v>
      </c>
      <c r="F12" s="117">
        <f t="shared" si="1"/>
        <v>464.03311500000001</v>
      </c>
      <c r="I12" s="124">
        <v>42.192500000000003</v>
      </c>
    </row>
    <row r="13" spans="1:9" ht="15.75" thickBot="1" x14ac:dyDescent="0.3">
      <c r="A13" s="87" t="s">
        <v>247</v>
      </c>
      <c r="B13" s="88">
        <f t="shared" si="0"/>
        <v>255.29139999999998</v>
      </c>
      <c r="C13" s="88">
        <v>0.5</v>
      </c>
      <c r="D13" s="88">
        <v>1.2</v>
      </c>
      <c r="E13" s="88">
        <v>0.94</v>
      </c>
      <c r="F13" s="117">
        <f t="shared" si="1"/>
        <v>143.98434959999997</v>
      </c>
      <c r="I13" s="124">
        <v>19.637799999999999</v>
      </c>
    </row>
    <row r="14" spans="1:9" ht="15.75" thickBot="1" x14ac:dyDescent="0.3">
      <c r="A14" s="87" t="s">
        <v>248</v>
      </c>
      <c r="B14" s="88">
        <f t="shared" si="0"/>
        <v>406.76089999999999</v>
      </c>
      <c r="C14" s="88">
        <v>0.5</v>
      </c>
      <c r="D14" s="88">
        <v>1.2</v>
      </c>
      <c r="E14" s="88">
        <v>0.94</v>
      </c>
      <c r="F14" s="117">
        <f t="shared" si="1"/>
        <v>229.41314759999997</v>
      </c>
      <c r="I14" s="124">
        <v>31.289300000000001</v>
      </c>
    </row>
    <row r="15" spans="1:9" ht="15.75" thickBot="1" x14ac:dyDescent="0.3">
      <c r="A15" s="87" t="s">
        <v>249</v>
      </c>
      <c r="B15" s="88">
        <f t="shared" si="0"/>
        <v>51.703599999999994</v>
      </c>
      <c r="C15" s="88">
        <v>0.5</v>
      </c>
      <c r="D15" s="88">
        <v>1.2</v>
      </c>
      <c r="E15" s="88">
        <v>0.94</v>
      </c>
      <c r="F15" s="117">
        <f t="shared" si="1"/>
        <v>29.160830399999995</v>
      </c>
      <c r="I15" s="124">
        <v>3.9771999999999998</v>
      </c>
    </row>
    <row r="16" spans="1:9" ht="15.75" thickBot="1" x14ac:dyDescent="0.3">
      <c r="A16" s="87" t="s">
        <v>250</v>
      </c>
      <c r="B16" s="88">
        <f t="shared" si="0"/>
        <v>269.73309999999998</v>
      </c>
      <c r="C16" s="88">
        <v>0.75</v>
      </c>
      <c r="D16" s="88">
        <v>1.2</v>
      </c>
      <c r="E16" s="88">
        <v>0.94</v>
      </c>
      <c r="F16" s="117">
        <f t="shared" si="1"/>
        <v>228.19420259999998</v>
      </c>
      <c r="I16" s="124">
        <v>20.748699999999999</v>
      </c>
    </row>
    <row r="17" spans="1:9" ht="15.75" thickBot="1" x14ac:dyDescent="0.3">
      <c r="A17" s="87" t="s">
        <v>251</v>
      </c>
      <c r="B17" s="88">
        <f t="shared" si="0"/>
        <v>233.3656</v>
      </c>
      <c r="C17" s="88">
        <v>0.75</v>
      </c>
      <c r="D17" s="88">
        <v>1.2</v>
      </c>
      <c r="E17" s="88">
        <v>0.94</v>
      </c>
      <c r="F17" s="117">
        <f t="shared" si="1"/>
        <v>197.4272976</v>
      </c>
      <c r="I17" s="124">
        <v>17.9512</v>
      </c>
    </row>
    <row r="18" spans="1:9" ht="15.75" thickBot="1" x14ac:dyDescent="0.3">
      <c r="A18" s="87" t="s">
        <v>252</v>
      </c>
      <c r="B18" s="88">
        <f t="shared" si="0"/>
        <v>242.2004</v>
      </c>
      <c r="C18" s="88">
        <v>0.75</v>
      </c>
      <c r="D18" s="88">
        <v>1.2</v>
      </c>
      <c r="E18" s="88">
        <v>0.94</v>
      </c>
      <c r="F18" s="117">
        <f t="shared" si="1"/>
        <v>204.90153839999999</v>
      </c>
      <c r="I18" s="124">
        <v>18.630800000000001</v>
      </c>
    </row>
    <row r="19" spans="1:9" ht="15.75" thickBot="1" x14ac:dyDescent="0.3">
      <c r="A19" s="87" t="s">
        <v>253</v>
      </c>
      <c r="B19" s="88">
        <f t="shared" si="0"/>
        <v>222.79139999999998</v>
      </c>
      <c r="C19" s="88">
        <v>0.5</v>
      </c>
      <c r="D19" s="88">
        <v>1.2</v>
      </c>
      <c r="E19" s="88">
        <v>0.94</v>
      </c>
      <c r="F19" s="117">
        <f t="shared" si="1"/>
        <v>125.65434959999999</v>
      </c>
      <c r="I19" s="124">
        <v>17.137799999999999</v>
      </c>
    </row>
    <row r="20" spans="1:9" ht="15.75" thickBot="1" x14ac:dyDescent="0.3">
      <c r="A20" s="87" t="s">
        <v>254</v>
      </c>
      <c r="B20" s="88">
        <f t="shared" si="0"/>
        <v>150.88059999999999</v>
      </c>
      <c r="C20" s="88">
        <v>0.5</v>
      </c>
      <c r="D20" s="88">
        <v>1.2</v>
      </c>
      <c r="E20" s="88">
        <v>0.94</v>
      </c>
      <c r="F20" s="117">
        <f t="shared" si="1"/>
        <v>85.096658399999981</v>
      </c>
      <c r="I20" s="124">
        <v>11.606199999999999</v>
      </c>
    </row>
    <row r="21" spans="1:9" ht="15.75" thickBot="1" x14ac:dyDescent="0.3">
      <c r="A21" s="87" t="s">
        <v>255</v>
      </c>
      <c r="B21" s="88">
        <f t="shared" si="0"/>
        <v>1702.5865999999999</v>
      </c>
      <c r="C21" s="88">
        <v>0.75</v>
      </c>
      <c r="D21" s="88">
        <v>1.2</v>
      </c>
      <c r="E21" s="88">
        <v>0.94</v>
      </c>
      <c r="F21" s="117">
        <f t="shared" si="1"/>
        <v>1440.3882635999998</v>
      </c>
      <c r="I21" s="124">
        <v>130.9682</v>
      </c>
    </row>
    <row r="22" spans="1:9" ht="15.75" thickBot="1" x14ac:dyDescent="0.3">
      <c r="A22" s="87" t="s">
        <v>256</v>
      </c>
      <c r="B22" s="88">
        <f t="shared" si="0"/>
        <v>427.18</v>
      </c>
      <c r="C22" s="88">
        <v>0.75</v>
      </c>
      <c r="D22" s="88">
        <v>1.2</v>
      </c>
      <c r="E22" s="88">
        <v>0.94</v>
      </c>
      <c r="F22" s="117">
        <f t="shared" si="1"/>
        <v>361.39427999999998</v>
      </c>
      <c r="I22" s="124">
        <v>32.86</v>
      </c>
    </row>
    <row r="23" spans="1:9" ht="15.75" thickBot="1" x14ac:dyDescent="0.3">
      <c r="A23" s="87" t="s">
        <v>257</v>
      </c>
      <c r="B23" s="88">
        <f t="shared" si="0"/>
        <v>164.8075</v>
      </c>
      <c r="C23" s="88">
        <v>0.75</v>
      </c>
      <c r="D23" s="88">
        <v>1.2</v>
      </c>
      <c r="E23" s="88">
        <v>0.94</v>
      </c>
      <c r="F23" s="117">
        <f t="shared" si="1"/>
        <v>139.427145</v>
      </c>
      <c r="I23" s="124">
        <v>12.6775</v>
      </c>
    </row>
    <row r="24" spans="1:9" ht="15.75" thickBot="1" x14ac:dyDescent="0.3">
      <c r="A24" s="87" t="s">
        <v>258</v>
      </c>
      <c r="B24" s="88">
        <f t="shared" si="0"/>
        <v>186.95429999999999</v>
      </c>
      <c r="C24" s="88">
        <v>0.5</v>
      </c>
      <c r="D24" s="88">
        <v>1.2</v>
      </c>
      <c r="E24" s="88">
        <v>0.94</v>
      </c>
      <c r="F24" s="117">
        <f t="shared" si="1"/>
        <v>105.4422252</v>
      </c>
      <c r="I24" s="124">
        <v>14.3811</v>
      </c>
    </row>
    <row r="25" spans="1:9" ht="15.75" thickBot="1" x14ac:dyDescent="0.3">
      <c r="A25" s="87" t="s">
        <v>259</v>
      </c>
      <c r="B25" s="88">
        <f t="shared" si="0"/>
        <v>186.95429999999999</v>
      </c>
      <c r="C25" s="88">
        <v>0.5</v>
      </c>
      <c r="D25" s="88">
        <v>1.2</v>
      </c>
      <c r="E25" s="88">
        <v>0.94</v>
      </c>
      <c r="F25" s="117">
        <f t="shared" si="1"/>
        <v>105.4422252</v>
      </c>
      <c r="I25" s="124">
        <v>14.3811</v>
      </c>
    </row>
    <row r="26" spans="1:9" ht="15.75" thickBot="1" x14ac:dyDescent="0.3">
      <c r="A26" s="87" t="s">
        <v>261</v>
      </c>
      <c r="B26" s="88">
        <f t="shared" si="0"/>
        <v>187.6628</v>
      </c>
      <c r="C26" s="88">
        <v>0.5</v>
      </c>
      <c r="D26" s="88">
        <v>1.2</v>
      </c>
      <c r="E26" s="88">
        <v>0.94</v>
      </c>
      <c r="F26" s="117">
        <f t="shared" si="1"/>
        <v>105.84181919999999</v>
      </c>
      <c r="I26" s="124">
        <v>14.435600000000001</v>
      </c>
    </row>
    <row r="27" spans="1:9" ht="15.75" thickBot="1" x14ac:dyDescent="0.3">
      <c r="A27" s="87" t="s">
        <v>262</v>
      </c>
      <c r="B27" s="88">
        <f t="shared" si="0"/>
        <v>187.6628</v>
      </c>
      <c r="C27" s="88">
        <v>0.5</v>
      </c>
      <c r="D27" s="88">
        <v>1.2</v>
      </c>
      <c r="E27" s="88">
        <v>0.94</v>
      </c>
      <c r="F27" s="117">
        <f t="shared" si="1"/>
        <v>105.84181919999999</v>
      </c>
      <c r="I27" s="124">
        <v>14.435600000000001</v>
      </c>
    </row>
    <row r="28" spans="1:9" ht="15.75" thickBot="1" x14ac:dyDescent="0.3">
      <c r="A28" s="87" t="s">
        <v>263</v>
      </c>
      <c r="B28" s="88">
        <f t="shared" si="0"/>
        <v>71.337499999999991</v>
      </c>
      <c r="C28" s="88">
        <v>0.75</v>
      </c>
      <c r="D28" s="88">
        <v>1.2</v>
      </c>
      <c r="E28" s="88">
        <v>0.94</v>
      </c>
      <c r="F28" s="117">
        <f t="shared" si="1"/>
        <v>60.351524999999995</v>
      </c>
      <c r="I28" s="124">
        <v>5.4874999999999998</v>
      </c>
    </row>
    <row r="29" spans="1:9" ht="15.75" thickBot="1" x14ac:dyDescent="0.3">
      <c r="A29" s="87" t="s">
        <v>264</v>
      </c>
      <c r="B29" s="88">
        <f t="shared" si="0"/>
        <v>71.63</v>
      </c>
      <c r="C29" s="88">
        <v>0.75</v>
      </c>
      <c r="D29" s="88">
        <v>1.2</v>
      </c>
      <c r="E29" s="88">
        <v>0.94</v>
      </c>
      <c r="F29" s="117">
        <f t="shared" si="1"/>
        <v>60.598979999999997</v>
      </c>
      <c r="I29" s="124">
        <v>5.51</v>
      </c>
    </row>
    <row r="30" spans="1:9" ht="15.75" thickBot="1" x14ac:dyDescent="0.3">
      <c r="A30" s="87" t="s">
        <v>265</v>
      </c>
      <c r="B30" s="88">
        <f t="shared" si="0"/>
        <v>73.271900000000002</v>
      </c>
      <c r="C30" s="88">
        <v>0.75</v>
      </c>
      <c r="D30" s="88">
        <v>1.2</v>
      </c>
      <c r="E30" s="88">
        <v>0.94</v>
      </c>
      <c r="F30" s="117">
        <f t="shared" si="1"/>
        <v>61.9880274</v>
      </c>
      <c r="I30" s="124">
        <v>5.6363000000000003</v>
      </c>
    </row>
    <row r="31" spans="1:9" ht="15.75" thickBot="1" x14ac:dyDescent="0.3">
      <c r="A31" s="87" t="s">
        <v>266</v>
      </c>
      <c r="B31" s="88">
        <f t="shared" si="0"/>
        <v>71.763899999999992</v>
      </c>
      <c r="C31" s="88">
        <v>0.5</v>
      </c>
      <c r="D31" s="88">
        <v>1.2</v>
      </c>
      <c r="E31" s="88">
        <v>0.94</v>
      </c>
      <c r="F31" s="117">
        <f t="shared" si="1"/>
        <v>40.474839599999989</v>
      </c>
      <c r="I31" s="124">
        <v>5.5202999999999998</v>
      </c>
    </row>
    <row r="32" spans="1:9" ht="15.75" thickBot="1" x14ac:dyDescent="0.3">
      <c r="A32" s="87" t="s">
        <v>267</v>
      </c>
      <c r="B32" s="88">
        <f t="shared" si="0"/>
        <v>118.93960000000001</v>
      </c>
      <c r="C32" s="88">
        <v>0.5</v>
      </c>
      <c r="D32" s="88">
        <v>1.2</v>
      </c>
      <c r="E32" s="88">
        <v>0.94</v>
      </c>
      <c r="F32" s="117">
        <f t="shared" si="1"/>
        <v>67.081934399999994</v>
      </c>
      <c r="I32" s="124">
        <v>9.1492000000000004</v>
      </c>
    </row>
    <row r="33" spans="1:9" ht="15.75" thickBot="1" x14ac:dyDescent="0.3">
      <c r="A33" s="87" t="s">
        <v>268</v>
      </c>
      <c r="B33" s="88">
        <f t="shared" si="0"/>
        <v>64.378600000000006</v>
      </c>
      <c r="C33" s="88">
        <v>0.5</v>
      </c>
      <c r="D33" s="88">
        <v>1.2</v>
      </c>
      <c r="E33" s="88">
        <v>0.94</v>
      </c>
      <c r="F33" s="117">
        <f t="shared" si="1"/>
        <v>36.3095304</v>
      </c>
      <c r="I33" s="124">
        <v>4.9522000000000004</v>
      </c>
    </row>
    <row r="34" spans="1:9" ht="15.75" thickBot="1" x14ac:dyDescent="0.3">
      <c r="A34" s="87" t="s">
        <v>269</v>
      </c>
      <c r="B34" s="88">
        <f t="shared" si="0"/>
        <v>328.29939999999999</v>
      </c>
      <c r="C34" s="88">
        <v>0.5</v>
      </c>
      <c r="D34" s="88">
        <v>1.2</v>
      </c>
      <c r="E34" s="88">
        <v>0.94</v>
      </c>
      <c r="F34" s="117">
        <f t="shared" si="1"/>
        <v>185.16086159999998</v>
      </c>
      <c r="I34" s="124">
        <v>25.253799999999998</v>
      </c>
    </row>
    <row r="35" spans="1:9" ht="15.75" thickBot="1" x14ac:dyDescent="0.3">
      <c r="A35" s="87" t="s">
        <v>270</v>
      </c>
      <c r="B35" s="88">
        <f t="shared" si="0"/>
        <v>186.95429999999999</v>
      </c>
      <c r="C35" s="88">
        <v>0.5</v>
      </c>
      <c r="D35" s="88">
        <v>1.2</v>
      </c>
      <c r="E35" s="88">
        <v>0.94</v>
      </c>
      <c r="F35" s="117">
        <f t="shared" si="1"/>
        <v>105.4422252</v>
      </c>
      <c r="I35" s="124">
        <v>14.3811</v>
      </c>
    </row>
    <row r="36" spans="1:9" ht="15.75" thickBot="1" x14ac:dyDescent="0.3">
      <c r="A36" s="87" t="s">
        <v>271</v>
      </c>
      <c r="B36" s="88">
        <f t="shared" si="0"/>
        <v>186.95429999999999</v>
      </c>
      <c r="C36" s="88">
        <v>0.5</v>
      </c>
      <c r="D36" s="88">
        <v>1.2</v>
      </c>
      <c r="E36" s="88">
        <v>0.94</v>
      </c>
      <c r="F36" s="117">
        <f t="shared" si="1"/>
        <v>105.4422252</v>
      </c>
      <c r="I36" s="124">
        <v>14.3811</v>
      </c>
    </row>
    <row r="37" spans="1:9" ht="15.75" thickBot="1" x14ac:dyDescent="0.3">
      <c r="A37" s="87" t="s">
        <v>272</v>
      </c>
      <c r="B37" s="88">
        <f t="shared" si="0"/>
        <v>135.434</v>
      </c>
      <c r="C37" s="88">
        <v>0.5</v>
      </c>
      <c r="D37" s="88">
        <v>1.2</v>
      </c>
      <c r="E37" s="88">
        <v>0.94</v>
      </c>
      <c r="F37" s="117">
        <f t="shared" si="1"/>
        <v>76.384775999999988</v>
      </c>
      <c r="I37" s="124">
        <v>10.417999999999999</v>
      </c>
    </row>
    <row r="38" spans="1:9" ht="15.75" thickBot="1" x14ac:dyDescent="0.3">
      <c r="A38" s="87" t="s">
        <v>273</v>
      </c>
      <c r="B38" s="88">
        <f t="shared" si="0"/>
        <v>129.7465</v>
      </c>
      <c r="C38" s="88">
        <v>0.5</v>
      </c>
      <c r="D38" s="88">
        <v>1.2</v>
      </c>
      <c r="E38" s="88">
        <v>0.94</v>
      </c>
      <c r="F38" s="117">
        <f t="shared" si="1"/>
        <v>73.177025999999998</v>
      </c>
      <c r="I38" s="124">
        <v>9.9804999999999993</v>
      </c>
    </row>
    <row r="39" spans="1:9" ht="15.75" thickBot="1" x14ac:dyDescent="0.3">
      <c r="A39" s="87" t="s">
        <v>274</v>
      </c>
      <c r="B39" s="88">
        <f t="shared" si="0"/>
        <v>187.6628</v>
      </c>
      <c r="C39" s="88">
        <v>0.5</v>
      </c>
      <c r="D39" s="88">
        <v>1.2</v>
      </c>
      <c r="E39" s="88">
        <v>0.94</v>
      </c>
      <c r="F39" s="117">
        <f t="shared" si="1"/>
        <v>105.84181919999999</v>
      </c>
      <c r="I39" s="124">
        <v>14.435600000000001</v>
      </c>
    </row>
    <row r="40" spans="1:9" ht="15.75" thickBot="1" x14ac:dyDescent="0.3">
      <c r="A40" s="87" t="s">
        <v>275</v>
      </c>
      <c r="B40" s="88">
        <f t="shared" si="0"/>
        <v>187.6628</v>
      </c>
      <c r="C40" s="88">
        <v>0.5</v>
      </c>
      <c r="D40" s="88">
        <v>1.2</v>
      </c>
      <c r="E40" s="88">
        <v>0.94</v>
      </c>
      <c r="F40" s="117">
        <f t="shared" si="1"/>
        <v>105.84181919999999</v>
      </c>
      <c r="I40" s="124">
        <v>14.435600000000001</v>
      </c>
    </row>
    <row r="41" spans="1:9" ht="15.75" thickBot="1" x14ac:dyDescent="0.3">
      <c r="A41" s="120" t="s">
        <v>517</v>
      </c>
      <c r="B41" s="88">
        <f t="shared" si="0"/>
        <v>8530.3269999999993</v>
      </c>
      <c r="C41" s="88">
        <v>1</v>
      </c>
      <c r="D41" s="88">
        <v>1.2</v>
      </c>
      <c r="E41" s="88">
        <v>0.94</v>
      </c>
      <c r="F41" s="117">
        <f t="shared" si="1"/>
        <v>9622.2088559999975</v>
      </c>
      <c r="I41" s="124">
        <v>656.17899999999997</v>
      </c>
    </row>
    <row r="42" spans="1:9" ht="15.75" thickBot="1" x14ac:dyDescent="0.3">
      <c r="A42" s="87" t="s">
        <v>277</v>
      </c>
      <c r="B42" s="88">
        <f t="shared" si="0"/>
        <v>109.60299999999999</v>
      </c>
      <c r="C42" s="88">
        <v>0.5</v>
      </c>
      <c r="D42" s="88">
        <v>1.2</v>
      </c>
      <c r="E42" s="88">
        <v>0.94</v>
      </c>
      <c r="F42" s="117">
        <f t="shared" si="1"/>
        <v>61.81609199999999</v>
      </c>
      <c r="I42" s="124">
        <v>8.4309999999999992</v>
      </c>
    </row>
    <row r="43" spans="1:9" ht="15.75" thickBot="1" x14ac:dyDescent="0.3">
      <c r="A43" s="87" t="s">
        <v>278</v>
      </c>
      <c r="B43" s="88">
        <f t="shared" si="0"/>
        <v>108.07810000000001</v>
      </c>
      <c r="C43" s="88">
        <v>0.5</v>
      </c>
      <c r="D43" s="88">
        <v>1.2</v>
      </c>
      <c r="E43" s="88">
        <v>0.94</v>
      </c>
      <c r="F43" s="117">
        <f t="shared" si="1"/>
        <v>60.9560484</v>
      </c>
      <c r="I43" s="124">
        <v>8.3137000000000008</v>
      </c>
    </row>
    <row r="44" spans="1:9" ht="15.75" thickBot="1" x14ac:dyDescent="0.3">
      <c r="A44" s="87" t="s">
        <v>279</v>
      </c>
      <c r="B44" s="88">
        <f t="shared" si="0"/>
        <v>109.6875</v>
      </c>
      <c r="C44" s="88">
        <v>0.5</v>
      </c>
      <c r="D44" s="88">
        <v>1.2</v>
      </c>
      <c r="E44" s="88">
        <v>0.94</v>
      </c>
      <c r="F44" s="117">
        <f t="shared" si="1"/>
        <v>61.863749999999996</v>
      </c>
      <c r="I44" s="124">
        <v>8.4375</v>
      </c>
    </row>
    <row r="45" spans="1:9" ht="15.75" thickBot="1" x14ac:dyDescent="0.3">
      <c r="A45" s="87" t="s">
        <v>280</v>
      </c>
      <c r="B45" s="88">
        <f t="shared" si="0"/>
        <v>176.89099999999999</v>
      </c>
      <c r="C45" s="88">
        <v>0.5</v>
      </c>
      <c r="D45" s="88">
        <v>1.2</v>
      </c>
      <c r="E45" s="88">
        <v>0.94</v>
      </c>
      <c r="F45" s="117">
        <f t="shared" si="1"/>
        <v>99.76652399999999</v>
      </c>
      <c r="I45" s="124">
        <v>13.606999999999999</v>
      </c>
    </row>
    <row r="46" spans="1:9" ht="15.75" thickBot="1" x14ac:dyDescent="0.3">
      <c r="A46" s="87" t="s">
        <v>281</v>
      </c>
      <c r="B46" s="88">
        <f t="shared" si="0"/>
        <v>224.37869999999998</v>
      </c>
      <c r="C46" s="88">
        <v>0.5</v>
      </c>
      <c r="D46" s="88">
        <v>1.2</v>
      </c>
      <c r="E46" s="88">
        <v>0.94</v>
      </c>
      <c r="F46" s="117">
        <f t="shared" si="1"/>
        <v>126.54958679999999</v>
      </c>
      <c r="I46" s="124">
        <v>17.259899999999998</v>
      </c>
    </row>
    <row r="47" spans="1:9" ht="15.75" thickBot="1" x14ac:dyDescent="0.3">
      <c r="A47" s="87" t="s">
        <v>282</v>
      </c>
      <c r="B47" s="88">
        <f t="shared" si="0"/>
        <v>222.64709999999999</v>
      </c>
      <c r="C47" s="88">
        <v>0.5</v>
      </c>
      <c r="D47" s="88">
        <v>1.2</v>
      </c>
      <c r="E47" s="88">
        <v>0.94</v>
      </c>
      <c r="F47" s="117">
        <f t="shared" si="1"/>
        <v>125.57296439999999</v>
      </c>
      <c r="I47" s="124">
        <v>17.1267</v>
      </c>
    </row>
    <row r="48" spans="1:9" ht="15.75" thickBot="1" x14ac:dyDescent="0.3">
      <c r="A48" s="87" t="s">
        <v>283</v>
      </c>
      <c r="B48" s="88">
        <f t="shared" si="0"/>
        <v>111.42429999999999</v>
      </c>
      <c r="C48" s="88">
        <v>0.5</v>
      </c>
      <c r="D48" s="88">
        <v>1.2</v>
      </c>
      <c r="E48" s="88">
        <v>0.94</v>
      </c>
      <c r="F48" s="117">
        <f t="shared" si="1"/>
        <v>62.843305199999982</v>
      </c>
      <c r="I48" s="124">
        <v>8.5710999999999995</v>
      </c>
    </row>
    <row r="49" spans="1:9" ht="15.75" thickBot="1" x14ac:dyDescent="0.3">
      <c r="A49" s="87" t="s">
        <v>285</v>
      </c>
      <c r="B49" s="88">
        <f t="shared" si="0"/>
        <v>176.7792</v>
      </c>
      <c r="C49" s="88">
        <v>0.5</v>
      </c>
      <c r="D49" s="88">
        <v>1.2</v>
      </c>
      <c r="E49" s="88">
        <v>0.94</v>
      </c>
      <c r="F49" s="117">
        <f t="shared" si="1"/>
        <v>99.703468799999996</v>
      </c>
      <c r="I49" s="124">
        <v>13.5984</v>
      </c>
    </row>
    <row r="50" spans="1:9" ht="15.75" thickBot="1" x14ac:dyDescent="0.3">
      <c r="A50" s="87" t="s">
        <v>286</v>
      </c>
      <c r="B50" s="88">
        <f t="shared" si="0"/>
        <v>221.5564</v>
      </c>
      <c r="C50" s="88">
        <v>0.5</v>
      </c>
      <c r="D50" s="88">
        <v>1.2</v>
      </c>
      <c r="E50" s="88">
        <v>0.94</v>
      </c>
      <c r="F50" s="117">
        <f t="shared" si="1"/>
        <v>124.95780959999999</v>
      </c>
      <c r="I50" s="124">
        <v>17.0428</v>
      </c>
    </row>
    <row r="51" spans="1:9" ht="15.75" thickBot="1" x14ac:dyDescent="0.3">
      <c r="A51" s="87" t="s">
        <v>287</v>
      </c>
      <c r="B51" s="88">
        <f t="shared" si="0"/>
        <v>135.74210000000002</v>
      </c>
      <c r="C51" s="88">
        <v>0.5</v>
      </c>
      <c r="D51" s="88">
        <v>1.2</v>
      </c>
      <c r="E51" s="88">
        <v>0.94</v>
      </c>
      <c r="F51" s="117">
        <f t="shared" si="1"/>
        <v>76.558544400000002</v>
      </c>
      <c r="I51" s="124">
        <v>10.441700000000001</v>
      </c>
    </row>
    <row r="52" spans="1:9" ht="15.75" thickBot="1" x14ac:dyDescent="0.3">
      <c r="A52" s="87" t="s">
        <v>288</v>
      </c>
      <c r="B52" s="88">
        <f t="shared" si="0"/>
        <v>150.69470000000001</v>
      </c>
      <c r="C52" s="88">
        <v>0.5</v>
      </c>
      <c r="D52" s="88">
        <v>1.2</v>
      </c>
      <c r="E52" s="88">
        <v>0.94</v>
      </c>
      <c r="F52" s="117">
        <f t="shared" si="1"/>
        <v>84.991810799999996</v>
      </c>
      <c r="I52" s="124">
        <v>11.591900000000001</v>
      </c>
    </row>
    <row r="53" spans="1:9" ht="15.75" thickBot="1" x14ac:dyDescent="0.3">
      <c r="A53" s="87" t="s">
        <v>289</v>
      </c>
      <c r="B53" s="88">
        <f t="shared" si="0"/>
        <v>247.99969999999999</v>
      </c>
      <c r="C53" s="88">
        <v>0.5</v>
      </c>
      <c r="D53" s="88">
        <v>1.2</v>
      </c>
      <c r="E53" s="88">
        <v>0.94</v>
      </c>
      <c r="F53" s="117">
        <f t="shared" si="1"/>
        <v>139.87183079999997</v>
      </c>
      <c r="I53" s="124">
        <v>19.076899999999998</v>
      </c>
    </row>
    <row r="54" spans="1:9" ht="15.75" thickBot="1" x14ac:dyDescent="0.3">
      <c r="A54" s="87" t="s">
        <v>290</v>
      </c>
      <c r="B54" s="88">
        <f t="shared" si="0"/>
        <v>444.79760000000005</v>
      </c>
      <c r="C54" s="88">
        <v>0.5</v>
      </c>
      <c r="D54" s="88">
        <v>1.2</v>
      </c>
      <c r="E54" s="88">
        <v>0.94</v>
      </c>
      <c r="F54" s="117">
        <f t="shared" si="1"/>
        <v>250.86584639999998</v>
      </c>
      <c r="I54" s="124">
        <v>34.215200000000003</v>
      </c>
    </row>
    <row r="55" spans="1:9" ht="15.75" thickBot="1" x14ac:dyDescent="0.3">
      <c r="A55" s="87" t="s">
        <v>291</v>
      </c>
      <c r="B55" s="88">
        <f t="shared" si="0"/>
        <v>33.723300000000002</v>
      </c>
      <c r="C55" s="88">
        <v>0.5</v>
      </c>
      <c r="D55" s="88">
        <v>1.2</v>
      </c>
      <c r="E55" s="88">
        <v>0.94</v>
      </c>
      <c r="F55" s="117">
        <f t="shared" si="1"/>
        <v>19.019941199999998</v>
      </c>
      <c r="I55" s="124">
        <v>2.5941000000000001</v>
      </c>
    </row>
    <row r="56" spans="1:9" ht="15.75" thickBot="1" x14ac:dyDescent="0.3">
      <c r="A56" s="87" t="s">
        <v>292</v>
      </c>
      <c r="B56" s="88">
        <f t="shared" si="0"/>
        <v>25.512499999999999</v>
      </c>
      <c r="C56" s="88">
        <v>0.5</v>
      </c>
      <c r="D56" s="88">
        <v>1.2</v>
      </c>
      <c r="E56" s="88">
        <v>0.94</v>
      </c>
      <c r="F56" s="117">
        <f t="shared" si="1"/>
        <v>14.389049999999999</v>
      </c>
      <c r="I56" s="124">
        <v>1.9624999999999999</v>
      </c>
    </row>
    <row r="57" spans="1:9" ht="15.75" thickBot="1" x14ac:dyDescent="0.3">
      <c r="A57" s="87" t="s">
        <v>293</v>
      </c>
      <c r="B57" s="88">
        <f t="shared" si="0"/>
        <v>74.339200000000005</v>
      </c>
      <c r="C57" s="88">
        <v>0.75</v>
      </c>
      <c r="D57" s="88">
        <v>1.2</v>
      </c>
      <c r="E57" s="88">
        <v>0.94</v>
      </c>
      <c r="F57" s="117">
        <f t="shared" si="1"/>
        <v>62.890963200000002</v>
      </c>
      <c r="I57" s="124">
        <v>5.7183999999999999</v>
      </c>
    </row>
    <row r="58" spans="1:9" ht="15.75" thickBot="1" x14ac:dyDescent="0.3">
      <c r="A58" s="87" t="s">
        <v>294</v>
      </c>
      <c r="B58" s="88">
        <f t="shared" si="0"/>
        <v>119.925</v>
      </c>
      <c r="C58" s="88">
        <v>0.5</v>
      </c>
      <c r="D58" s="88">
        <v>1.2</v>
      </c>
      <c r="E58" s="88">
        <v>0.94</v>
      </c>
      <c r="F58" s="117">
        <f t="shared" si="1"/>
        <v>67.637699999999995</v>
      </c>
      <c r="I58" s="124">
        <v>9.2249999999999996</v>
      </c>
    </row>
    <row r="59" spans="1:9" ht="15.75" thickBot="1" x14ac:dyDescent="0.3">
      <c r="A59" s="87" t="s">
        <v>295</v>
      </c>
      <c r="B59" s="88">
        <f t="shared" si="0"/>
        <v>494.42250000000001</v>
      </c>
      <c r="C59" s="88">
        <v>0.5</v>
      </c>
      <c r="D59" s="88">
        <v>1.2</v>
      </c>
      <c r="E59" s="88">
        <v>0.94</v>
      </c>
      <c r="F59" s="117">
        <f t="shared" si="1"/>
        <v>278.85428999999999</v>
      </c>
      <c r="I59" s="124">
        <v>38.032499999999999</v>
      </c>
    </row>
    <row r="60" spans="1:9" ht="15.75" thickBot="1" x14ac:dyDescent="0.3">
      <c r="A60" s="87" t="s">
        <v>296</v>
      </c>
      <c r="B60" s="88">
        <f t="shared" si="0"/>
        <v>661.5453</v>
      </c>
      <c r="C60" s="88">
        <v>0.75</v>
      </c>
      <c r="D60" s="88">
        <v>1.2</v>
      </c>
      <c r="E60" s="88">
        <v>0.94</v>
      </c>
      <c r="F60" s="117">
        <f t="shared" si="1"/>
        <v>559.66732379999996</v>
      </c>
      <c r="I60" s="124">
        <v>50.888100000000001</v>
      </c>
    </row>
    <row r="61" spans="1:9" ht="15.75" thickBot="1" x14ac:dyDescent="0.3">
      <c r="A61" s="87" t="s">
        <v>297</v>
      </c>
      <c r="B61" s="88">
        <f t="shared" si="0"/>
        <v>351.07280000000003</v>
      </c>
      <c r="C61" s="88">
        <v>0.5</v>
      </c>
      <c r="D61" s="88">
        <v>1.2</v>
      </c>
      <c r="E61" s="88">
        <v>0.94</v>
      </c>
      <c r="F61" s="117">
        <f t="shared" si="1"/>
        <v>198.00505920000001</v>
      </c>
      <c r="I61" s="124">
        <v>27.005600000000001</v>
      </c>
    </row>
    <row r="62" spans="1:9" ht="15.75" thickBot="1" x14ac:dyDescent="0.3">
      <c r="A62" s="89" t="s">
        <v>299</v>
      </c>
      <c r="B62" s="90">
        <f t="shared" si="0"/>
        <v>2362.0895999999998</v>
      </c>
      <c r="C62" s="90">
        <v>0.5</v>
      </c>
      <c r="D62" s="90">
        <v>1.2</v>
      </c>
      <c r="E62" s="90">
        <v>0.94</v>
      </c>
      <c r="F62" s="119">
        <f>B62*C62*D62*E62</f>
        <v>1332.2185343999997</v>
      </c>
      <c r="I62" s="124">
        <v>181.69919999999999</v>
      </c>
    </row>
    <row r="63" spans="1:9" x14ac:dyDescent="0.25">
      <c r="A63" s="89"/>
      <c r="B63" s="90"/>
      <c r="C63" s="90"/>
      <c r="D63" s="90"/>
      <c r="E63" s="90"/>
      <c r="F63" s="119">
        <f>SUM(F4:F62)</f>
        <v>19883.609740799991</v>
      </c>
    </row>
    <row r="65" spans="1:9" ht="24" thickBot="1" x14ac:dyDescent="0.4">
      <c r="A65" s="125" t="s">
        <v>42</v>
      </c>
      <c r="B65" s="125"/>
      <c r="C65" s="125"/>
      <c r="D65" s="125"/>
      <c r="E65" s="125"/>
      <c r="F65" s="125"/>
      <c r="G65" s="108"/>
      <c r="H65" s="108"/>
    </row>
    <row r="66" spans="1:9" ht="15.75" thickBot="1" x14ac:dyDescent="0.3">
      <c r="A66" s="97" t="s">
        <v>20</v>
      </c>
      <c r="B66" s="76" t="s">
        <v>49</v>
      </c>
      <c r="C66" s="76" t="s">
        <v>515</v>
      </c>
      <c r="D66" s="76" t="s">
        <v>516</v>
      </c>
      <c r="E66" s="76" t="s">
        <v>342</v>
      </c>
      <c r="F66" s="98" t="s">
        <v>24</v>
      </c>
      <c r="G66" s="5"/>
      <c r="I66" s="123" t="s">
        <v>54</v>
      </c>
    </row>
    <row r="67" spans="1:9" ht="15.75" thickBot="1" x14ac:dyDescent="0.3">
      <c r="A67" s="87" t="s">
        <v>124</v>
      </c>
      <c r="B67" s="88">
        <f>13*I67</f>
        <v>445.59969999999998</v>
      </c>
      <c r="C67" s="88">
        <v>0.75</v>
      </c>
      <c r="D67" s="88">
        <v>1.2</v>
      </c>
      <c r="E67" s="88">
        <v>0.94</v>
      </c>
      <c r="F67" s="117">
        <f>B67*C67*D67*E67</f>
        <v>376.97734619999994</v>
      </c>
      <c r="I67" s="124">
        <v>34.276899999999998</v>
      </c>
    </row>
    <row r="68" spans="1:9" ht="15.75" thickBot="1" x14ac:dyDescent="0.3">
      <c r="A68" s="87" t="s">
        <v>170</v>
      </c>
      <c r="B68" s="88">
        <f t="shared" ref="B68:B117" si="2">13*I68</f>
        <v>445.38</v>
      </c>
      <c r="C68" s="88">
        <v>0.75</v>
      </c>
      <c r="D68" s="88">
        <v>1.2</v>
      </c>
      <c r="E68" s="88">
        <v>0.94</v>
      </c>
      <c r="F68" s="117">
        <f t="shared" ref="F68:F116" si="3">B68*C68*D68*E68</f>
        <v>376.79147999999992</v>
      </c>
      <c r="I68" s="124">
        <v>34.26</v>
      </c>
    </row>
    <row r="69" spans="1:9" ht="15.75" thickBot="1" x14ac:dyDescent="0.3">
      <c r="A69" s="87" t="s">
        <v>125</v>
      </c>
      <c r="B69" s="88">
        <f t="shared" si="2"/>
        <v>445.77</v>
      </c>
      <c r="C69" s="88">
        <v>0.75</v>
      </c>
      <c r="D69" s="88">
        <v>1.2</v>
      </c>
      <c r="E69" s="88">
        <v>0.94</v>
      </c>
      <c r="F69" s="117">
        <f t="shared" si="3"/>
        <v>377.12141999999994</v>
      </c>
      <c r="I69" s="124">
        <v>34.29</v>
      </c>
    </row>
    <row r="70" spans="1:9" ht="15.75" thickBot="1" x14ac:dyDescent="0.3">
      <c r="A70" s="87" t="s">
        <v>126</v>
      </c>
      <c r="B70" s="88">
        <f t="shared" si="2"/>
        <v>443.52749999999997</v>
      </c>
      <c r="C70" s="88">
        <v>0.75</v>
      </c>
      <c r="D70" s="88">
        <v>1.2</v>
      </c>
      <c r="E70" s="88">
        <v>0.94</v>
      </c>
      <c r="F70" s="117">
        <f t="shared" si="3"/>
        <v>375.22426499999995</v>
      </c>
      <c r="I70" s="124">
        <v>34.1175</v>
      </c>
    </row>
    <row r="71" spans="1:9" ht="15.75" thickBot="1" x14ac:dyDescent="0.3">
      <c r="A71" s="87" t="s">
        <v>171</v>
      </c>
      <c r="B71" s="88">
        <f t="shared" si="2"/>
        <v>177.7594</v>
      </c>
      <c r="C71" s="88">
        <v>0.75</v>
      </c>
      <c r="D71" s="88">
        <v>1.2</v>
      </c>
      <c r="E71" s="88">
        <v>0.94</v>
      </c>
      <c r="F71" s="117">
        <f t="shared" si="3"/>
        <v>150.38445239999999</v>
      </c>
      <c r="I71" s="124">
        <v>13.6738</v>
      </c>
    </row>
    <row r="72" spans="1:9" ht="15.75" thickBot="1" x14ac:dyDescent="0.3">
      <c r="A72" s="87" t="s">
        <v>172</v>
      </c>
      <c r="B72" s="88">
        <f t="shared" si="2"/>
        <v>180.96780000000001</v>
      </c>
      <c r="C72" s="88">
        <v>0.75</v>
      </c>
      <c r="D72" s="88">
        <v>1.2</v>
      </c>
      <c r="E72" s="88">
        <v>0.94</v>
      </c>
      <c r="F72" s="117">
        <f t="shared" si="3"/>
        <v>153.09875880000001</v>
      </c>
      <c r="I72" s="124">
        <v>13.9206</v>
      </c>
    </row>
    <row r="73" spans="1:9" ht="15.75" thickBot="1" x14ac:dyDescent="0.3">
      <c r="A73" s="87" t="s">
        <v>173</v>
      </c>
      <c r="B73" s="88">
        <f t="shared" si="2"/>
        <v>180.3802</v>
      </c>
      <c r="C73" s="88">
        <v>0.75</v>
      </c>
      <c r="D73" s="88">
        <v>1.2</v>
      </c>
      <c r="E73" s="88">
        <v>0.94</v>
      </c>
      <c r="F73" s="117">
        <f t="shared" si="3"/>
        <v>152.60164919999997</v>
      </c>
      <c r="I73" s="124">
        <v>13.875400000000001</v>
      </c>
    </row>
    <row r="74" spans="1:9" ht="15.75" thickBot="1" x14ac:dyDescent="0.3">
      <c r="A74" s="87" t="s">
        <v>174</v>
      </c>
      <c r="B74" s="88">
        <f t="shared" si="2"/>
        <v>399.25599999999997</v>
      </c>
      <c r="C74" s="88">
        <v>0.5</v>
      </c>
      <c r="D74" s="88">
        <v>1.2</v>
      </c>
      <c r="E74" s="88">
        <v>0.94</v>
      </c>
      <c r="F74" s="117">
        <f t="shared" si="3"/>
        <v>225.18038399999995</v>
      </c>
      <c r="I74" s="124">
        <v>30.712</v>
      </c>
    </row>
    <row r="75" spans="1:9" ht="15.75" thickBot="1" x14ac:dyDescent="0.3">
      <c r="A75" s="87" t="s">
        <v>175</v>
      </c>
      <c r="B75" s="88">
        <f t="shared" si="2"/>
        <v>233.23689999999999</v>
      </c>
      <c r="C75" s="88">
        <v>0.75</v>
      </c>
      <c r="D75" s="88">
        <v>1.2</v>
      </c>
      <c r="E75" s="88">
        <v>0.94</v>
      </c>
      <c r="F75" s="117">
        <f t="shared" si="3"/>
        <v>197.31841739999999</v>
      </c>
      <c r="I75" s="124">
        <v>17.941299999999998</v>
      </c>
    </row>
    <row r="76" spans="1:9" ht="15.75" thickBot="1" x14ac:dyDescent="0.3">
      <c r="A76" s="87" t="s">
        <v>176</v>
      </c>
      <c r="B76" s="88">
        <f t="shared" si="2"/>
        <v>296.77699999999999</v>
      </c>
      <c r="C76" s="88">
        <v>0.75</v>
      </c>
      <c r="D76" s="88">
        <v>1.2</v>
      </c>
      <c r="E76" s="88">
        <v>0.94</v>
      </c>
      <c r="F76" s="117">
        <f t="shared" si="3"/>
        <v>251.07334199999997</v>
      </c>
      <c r="I76" s="124">
        <v>22.829000000000001</v>
      </c>
    </row>
    <row r="77" spans="1:9" ht="15.75" thickBot="1" x14ac:dyDescent="0.3">
      <c r="A77" s="87" t="s">
        <v>177</v>
      </c>
      <c r="B77" s="88">
        <f t="shared" si="2"/>
        <v>62.229700000000001</v>
      </c>
      <c r="C77" s="88">
        <v>0.5</v>
      </c>
      <c r="D77" s="88">
        <v>1.2</v>
      </c>
      <c r="E77" s="88">
        <v>0.94</v>
      </c>
      <c r="F77" s="117">
        <f t="shared" si="3"/>
        <v>35.0975508</v>
      </c>
      <c r="I77" s="124">
        <v>4.7869000000000002</v>
      </c>
    </row>
    <row r="78" spans="1:9" ht="15.75" thickBot="1" x14ac:dyDescent="0.3">
      <c r="A78" s="87" t="s">
        <v>178</v>
      </c>
      <c r="B78" s="88">
        <f t="shared" si="2"/>
        <v>31.955300000000001</v>
      </c>
      <c r="C78" s="88">
        <v>0.5</v>
      </c>
      <c r="D78" s="88">
        <v>1.2</v>
      </c>
      <c r="E78" s="88">
        <v>0.94</v>
      </c>
      <c r="F78" s="117">
        <f t="shared" si="3"/>
        <v>18.022789199999998</v>
      </c>
      <c r="I78" s="124">
        <v>2.4581</v>
      </c>
    </row>
    <row r="79" spans="1:9" ht="15.75" thickBot="1" x14ac:dyDescent="0.3">
      <c r="A79" s="87" t="s">
        <v>179</v>
      </c>
      <c r="B79" s="88">
        <f t="shared" si="2"/>
        <v>180.35550000000001</v>
      </c>
      <c r="C79" s="88">
        <v>0.75</v>
      </c>
      <c r="D79" s="88">
        <v>1.2</v>
      </c>
      <c r="E79" s="88">
        <v>0.94</v>
      </c>
      <c r="F79" s="117">
        <f t="shared" si="3"/>
        <v>152.58075299999999</v>
      </c>
      <c r="I79" s="124">
        <v>13.8735</v>
      </c>
    </row>
    <row r="80" spans="1:9" ht="15.75" thickBot="1" x14ac:dyDescent="0.3">
      <c r="A80" s="87" t="s">
        <v>180</v>
      </c>
      <c r="B80" s="88">
        <f t="shared" si="2"/>
        <v>180.60639999999998</v>
      </c>
      <c r="C80" s="88">
        <v>0.75</v>
      </c>
      <c r="D80" s="88">
        <v>1.2</v>
      </c>
      <c r="E80" s="88">
        <v>0.94</v>
      </c>
      <c r="F80" s="117">
        <f t="shared" si="3"/>
        <v>152.79301439999998</v>
      </c>
      <c r="I80" s="124">
        <v>13.892799999999999</v>
      </c>
    </row>
    <row r="81" spans="1:9" ht="15.75" thickBot="1" x14ac:dyDescent="0.3">
      <c r="A81" s="87" t="s">
        <v>181</v>
      </c>
      <c r="B81" s="88">
        <f t="shared" si="2"/>
        <v>178.1858</v>
      </c>
      <c r="C81" s="88">
        <v>0.75</v>
      </c>
      <c r="D81" s="88">
        <v>1.2</v>
      </c>
      <c r="E81" s="88">
        <v>0.94</v>
      </c>
      <c r="F81" s="117">
        <f t="shared" si="3"/>
        <v>150.7451868</v>
      </c>
      <c r="I81" s="124">
        <v>13.7066</v>
      </c>
    </row>
    <row r="82" spans="1:9" ht="15.75" thickBot="1" x14ac:dyDescent="0.3">
      <c r="A82" s="87" t="s">
        <v>182</v>
      </c>
      <c r="B82" s="88">
        <f t="shared" si="2"/>
        <v>143.67859999999999</v>
      </c>
      <c r="C82" s="88">
        <v>0.5</v>
      </c>
      <c r="D82" s="88">
        <v>1.2</v>
      </c>
      <c r="E82" s="88">
        <v>0.94</v>
      </c>
      <c r="F82" s="117">
        <f t="shared" si="3"/>
        <v>81.034730399999987</v>
      </c>
      <c r="I82" s="124">
        <v>11.052199999999999</v>
      </c>
    </row>
    <row r="83" spans="1:9" ht="15.75" thickBot="1" x14ac:dyDescent="0.3">
      <c r="A83" s="87" t="s">
        <v>183</v>
      </c>
      <c r="B83" s="88">
        <f t="shared" si="2"/>
        <v>177.8569</v>
      </c>
      <c r="C83" s="88">
        <v>0.75</v>
      </c>
      <c r="D83" s="88">
        <v>1.2</v>
      </c>
      <c r="E83" s="88">
        <v>0.94</v>
      </c>
      <c r="F83" s="117">
        <f t="shared" si="3"/>
        <v>150.46693739999998</v>
      </c>
      <c r="I83" s="124">
        <v>13.6813</v>
      </c>
    </row>
    <row r="84" spans="1:9" ht="15.75" thickBot="1" x14ac:dyDescent="0.3">
      <c r="A84" s="87" t="s">
        <v>143</v>
      </c>
      <c r="B84" s="88">
        <f t="shared" si="2"/>
        <v>243.5147</v>
      </c>
      <c r="C84" s="88">
        <v>0.5</v>
      </c>
      <c r="D84" s="88">
        <v>1.2</v>
      </c>
      <c r="E84" s="88">
        <v>0.94</v>
      </c>
      <c r="F84" s="117">
        <f t="shared" si="3"/>
        <v>137.3422908</v>
      </c>
      <c r="I84" s="124">
        <v>18.7319</v>
      </c>
    </row>
    <row r="85" spans="1:9" ht="15.75" thickBot="1" x14ac:dyDescent="0.3">
      <c r="A85" s="87" t="s">
        <v>184</v>
      </c>
      <c r="B85" s="88">
        <f t="shared" si="2"/>
        <v>329.83600000000001</v>
      </c>
      <c r="C85" s="88">
        <v>0.75</v>
      </c>
      <c r="D85" s="88">
        <v>1.2</v>
      </c>
      <c r="E85" s="88">
        <v>0.94</v>
      </c>
      <c r="F85" s="117">
        <f t="shared" si="3"/>
        <v>279.04125599999998</v>
      </c>
      <c r="I85" s="124">
        <v>25.372</v>
      </c>
    </row>
    <row r="86" spans="1:9" ht="15.75" thickBot="1" x14ac:dyDescent="0.3">
      <c r="A86" s="87" t="s">
        <v>186</v>
      </c>
      <c r="B86" s="88">
        <f t="shared" si="2"/>
        <v>331.24</v>
      </c>
      <c r="C86" s="88">
        <v>0.75</v>
      </c>
      <c r="D86" s="88">
        <v>1.2</v>
      </c>
      <c r="E86" s="88">
        <v>0.94</v>
      </c>
      <c r="F86" s="117">
        <f t="shared" si="3"/>
        <v>280.22904</v>
      </c>
      <c r="I86" s="124">
        <v>25.48</v>
      </c>
    </row>
    <row r="87" spans="1:9" ht="15.75" thickBot="1" x14ac:dyDescent="0.3">
      <c r="A87" s="87" t="s">
        <v>187</v>
      </c>
      <c r="B87" s="88">
        <f t="shared" si="2"/>
        <v>178.76560000000001</v>
      </c>
      <c r="C87" s="88">
        <v>0.75</v>
      </c>
      <c r="D87" s="88">
        <v>1.2</v>
      </c>
      <c r="E87" s="88">
        <v>0.94</v>
      </c>
      <c r="F87" s="117">
        <f t="shared" si="3"/>
        <v>151.23569760000001</v>
      </c>
      <c r="I87" s="124">
        <v>13.751200000000001</v>
      </c>
    </row>
    <row r="88" spans="1:9" ht="15.75" thickBot="1" x14ac:dyDescent="0.3">
      <c r="A88" s="87" t="s">
        <v>142</v>
      </c>
      <c r="B88" s="88">
        <f t="shared" si="2"/>
        <v>499.8981</v>
      </c>
      <c r="C88" s="88">
        <v>0.5</v>
      </c>
      <c r="D88" s="88">
        <v>1.2</v>
      </c>
      <c r="E88" s="88">
        <v>0.94</v>
      </c>
      <c r="F88" s="117">
        <f t="shared" si="3"/>
        <v>281.94252839999996</v>
      </c>
      <c r="I88" s="124">
        <v>38.453699999999998</v>
      </c>
    </row>
    <row r="89" spans="1:9" ht="15.75" thickBot="1" x14ac:dyDescent="0.3">
      <c r="A89" s="87" t="s">
        <v>188</v>
      </c>
      <c r="B89" s="88">
        <f t="shared" si="2"/>
        <v>329.83600000000001</v>
      </c>
      <c r="C89" s="88">
        <v>0.75</v>
      </c>
      <c r="D89" s="88">
        <v>1.2</v>
      </c>
      <c r="E89" s="88">
        <v>0.94</v>
      </c>
      <c r="F89" s="117">
        <f t="shared" si="3"/>
        <v>279.04125599999998</v>
      </c>
      <c r="I89" s="124">
        <v>25.372</v>
      </c>
    </row>
    <row r="90" spans="1:9" ht="15.75" thickBot="1" x14ac:dyDescent="0.3">
      <c r="A90" s="87" t="s">
        <v>189</v>
      </c>
      <c r="B90" s="88">
        <f t="shared" si="2"/>
        <v>331.24</v>
      </c>
      <c r="C90" s="88">
        <v>0.75</v>
      </c>
      <c r="D90" s="88">
        <v>1.2</v>
      </c>
      <c r="E90" s="88">
        <v>0.94</v>
      </c>
      <c r="F90" s="117">
        <f t="shared" si="3"/>
        <v>280.22904</v>
      </c>
      <c r="I90" s="124">
        <v>25.48</v>
      </c>
    </row>
    <row r="91" spans="1:9" ht="15.75" thickBot="1" x14ac:dyDescent="0.3">
      <c r="A91" s="87" t="s">
        <v>190</v>
      </c>
      <c r="B91" s="88">
        <f t="shared" si="2"/>
        <v>178.76560000000001</v>
      </c>
      <c r="C91" s="88">
        <v>0.75</v>
      </c>
      <c r="D91" s="88">
        <v>1.2</v>
      </c>
      <c r="E91" s="88">
        <v>0.94</v>
      </c>
      <c r="F91" s="117">
        <f t="shared" si="3"/>
        <v>151.23569760000001</v>
      </c>
      <c r="I91" s="124">
        <v>13.751200000000001</v>
      </c>
    </row>
    <row r="92" spans="1:9" ht="15.75" thickBot="1" x14ac:dyDescent="0.3">
      <c r="A92" s="87" t="s">
        <v>191</v>
      </c>
      <c r="B92" s="88">
        <f t="shared" si="2"/>
        <v>178.76560000000001</v>
      </c>
      <c r="C92" s="88">
        <v>0.75</v>
      </c>
      <c r="D92" s="88">
        <v>1.2</v>
      </c>
      <c r="E92" s="88">
        <v>0.94</v>
      </c>
      <c r="F92" s="117">
        <f t="shared" si="3"/>
        <v>151.23569760000001</v>
      </c>
      <c r="I92" s="124">
        <v>13.751200000000001</v>
      </c>
    </row>
    <row r="93" spans="1:9" ht="15.75" thickBot="1" x14ac:dyDescent="0.3">
      <c r="A93" s="87" t="s">
        <v>141</v>
      </c>
      <c r="B93" s="88">
        <f t="shared" si="2"/>
        <v>277.70080000000002</v>
      </c>
      <c r="C93" s="88">
        <v>0.5</v>
      </c>
      <c r="D93" s="88">
        <v>1.2</v>
      </c>
      <c r="E93" s="88">
        <v>0.94</v>
      </c>
      <c r="F93" s="117">
        <f t="shared" si="3"/>
        <v>156.6232512</v>
      </c>
      <c r="I93" s="124">
        <v>21.361599999999999</v>
      </c>
    </row>
    <row r="94" spans="1:9" ht="15.75" thickBot="1" x14ac:dyDescent="0.3">
      <c r="A94" s="87" t="s">
        <v>128</v>
      </c>
      <c r="B94" s="88">
        <f t="shared" si="2"/>
        <v>408.70440000000002</v>
      </c>
      <c r="C94" s="88">
        <v>0.5</v>
      </c>
      <c r="D94" s="88">
        <v>1.2</v>
      </c>
      <c r="E94" s="88">
        <v>0.94</v>
      </c>
      <c r="F94" s="117">
        <f t="shared" si="3"/>
        <v>230.50928160000001</v>
      </c>
      <c r="I94" s="124">
        <v>31.438800000000001</v>
      </c>
    </row>
    <row r="95" spans="1:9" ht="15.75" thickBot="1" x14ac:dyDescent="0.3">
      <c r="A95" s="87" t="s">
        <v>140</v>
      </c>
      <c r="B95" s="88">
        <f t="shared" si="2"/>
        <v>454.82059999999996</v>
      </c>
      <c r="C95" s="88">
        <v>0.75</v>
      </c>
      <c r="D95" s="88">
        <v>1.2</v>
      </c>
      <c r="E95" s="88">
        <v>0.94</v>
      </c>
      <c r="F95" s="117">
        <f t="shared" si="3"/>
        <v>384.77822759999987</v>
      </c>
      <c r="I95" s="124">
        <v>34.986199999999997</v>
      </c>
    </row>
    <row r="96" spans="1:9" ht="15.75" thickBot="1" x14ac:dyDescent="0.3">
      <c r="A96" s="87" t="s">
        <v>192</v>
      </c>
      <c r="B96" s="88">
        <f t="shared" si="2"/>
        <v>70.344300000000004</v>
      </c>
      <c r="C96" s="88">
        <v>0.75</v>
      </c>
      <c r="D96" s="88">
        <v>1.2</v>
      </c>
      <c r="E96" s="88">
        <v>0.94</v>
      </c>
      <c r="F96" s="117">
        <f t="shared" si="3"/>
        <v>59.511277800000002</v>
      </c>
      <c r="I96" s="124">
        <v>5.4111000000000002</v>
      </c>
    </row>
    <row r="97" spans="1:9" ht="15.75" thickBot="1" x14ac:dyDescent="0.3">
      <c r="A97" s="87" t="s">
        <v>193</v>
      </c>
      <c r="B97" s="88">
        <f t="shared" si="2"/>
        <v>334.73180000000002</v>
      </c>
      <c r="C97" s="88">
        <v>0.75</v>
      </c>
      <c r="D97" s="88">
        <v>1.2</v>
      </c>
      <c r="E97" s="88">
        <v>0.94</v>
      </c>
      <c r="F97" s="117">
        <f t="shared" si="3"/>
        <v>283.18310279999997</v>
      </c>
      <c r="I97" s="124">
        <v>25.7486</v>
      </c>
    </row>
    <row r="98" spans="1:9" ht="15.75" thickBot="1" x14ac:dyDescent="0.3">
      <c r="A98" s="87" t="s">
        <v>194</v>
      </c>
      <c r="B98" s="88">
        <f t="shared" si="2"/>
        <v>218.39219999999997</v>
      </c>
      <c r="C98" s="88">
        <v>0.75</v>
      </c>
      <c r="D98" s="88">
        <v>1.2</v>
      </c>
      <c r="E98" s="88">
        <v>0.94</v>
      </c>
      <c r="F98" s="117">
        <f t="shared" si="3"/>
        <v>184.75980119999994</v>
      </c>
      <c r="I98" s="124">
        <v>16.799399999999999</v>
      </c>
    </row>
    <row r="99" spans="1:9" ht="15.75" thickBot="1" x14ac:dyDescent="0.3">
      <c r="A99" s="87" t="s">
        <v>195</v>
      </c>
      <c r="B99" s="88">
        <f t="shared" si="2"/>
        <v>218.39870000000002</v>
      </c>
      <c r="C99" s="88">
        <v>0.75</v>
      </c>
      <c r="D99" s="88">
        <v>1.2</v>
      </c>
      <c r="E99" s="88">
        <v>0.94</v>
      </c>
      <c r="F99" s="117">
        <f t="shared" si="3"/>
        <v>184.76530020000001</v>
      </c>
      <c r="I99" s="124">
        <v>16.799900000000001</v>
      </c>
    </row>
    <row r="100" spans="1:9" ht="15.75" thickBot="1" x14ac:dyDescent="0.3">
      <c r="A100" s="87" t="s">
        <v>196</v>
      </c>
      <c r="B100" s="88">
        <f t="shared" si="2"/>
        <v>132.93539999999999</v>
      </c>
      <c r="C100" s="88">
        <v>0.5</v>
      </c>
      <c r="D100" s="88">
        <v>1.2</v>
      </c>
      <c r="E100" s="88">
        <v>0.94</v>
      </c>
      <c r="F100" s="117">
        <f t="shared" si="3"/>
        <v>74.975565599999982</v>
      </c>
      <c r="I100" s="124">
        <v>10.2258</v>
      </c>
    </row>
    <row r="101" spans="1:9" ht="15.75" thickBot="1" x14ac:dyDescent="0.3">
      <c r="A101" s="87" t="s">
        <v>197</v>
      </c>
      <c r="B101" s="88">
        <f t="shared" si="2"/>
        <v>247.00909999999999</v>
      </c>
      <c r="C101" s="88">
        <v>0.5</v>
      </c>
      <c r="D101" s="88">
        <v>1.2</v>
      </c>
      <c r="E101" s="88">
        <v>0.94</v>
      </c>
      <c r="F101" s="117">
        <f t="shared" si="3"/>
        <v>139.31313239999997</v>
      </c>
      <c r="I101" s="124">
        <v>19.000699999999998</v>
      </c>
    </row>
    <row r="102" spans="1:9" ht="15.75" thickBot="1" x14ac:dyDescent="0.3">
      <c r="A102" s="87" t="s">
        <v>198</v>
      </c>
      <c r="B102" s="88">
        <f t="shared" si="2"/>
        <v>194.83750000000001</v>
      </c>
      <c r="C102" s="88">
        <v>0.5</v>
      </c>
      <c r="D102" s="88">
        <v>1.2</v>
      </c>
      <c r="E102" s="88">
        <v>0.94</v>
      </c>
      <c r="F102" s="117">
        <f t="shared" si="3"/>
        <v>109.88835</v>
      </c>
      <c r="I102" s="124">
        <v>14.987500000000001</v>
      </c>
    </row>
    <row r="103" spans="1:9" ht="15.75" thickBot="1" x14ac:dyDescent="0.3">
      <c r="A103" s="87" t="s">
        <v>199</v>
      </c>
      <c r="B103" s="88">
        <f t="shared" si="2"/>
        <v>280.80779999999999</v>
      </c>
      <c r="C103" s="88">
        <v>0.75</v>
      </c>
      <c r="D103" s="88">
        <v>1.2</v>
      </c>
      <c r="E103" s="88">
        <v>0.94</v>
      </c>
      <c r="F103" s="117">
        <f t="shared" si="3"/>
        <v>237.56339879999993</v>
      </c>
      <c r="I103" s="124">
        <v>21.6006</v>
      </c>
    </row>
    <row r="104" spans="1:9" ht="15.75" thickBot="1" x14ac:dyDescent="0.3">
      <c r="A104" s="87" t="s">
        <v>200</v>
      </c>
      <c r="B104" s="88">
        <f t="shared" si="2"/>
        <v>306.8039</v>
      </c>
      <c r="C104" s="88">
        <v>0.75</v>
      </c>
      <c r="D104" s="88">
        <v>1.2</v>
      </c>
      <c r="E104" s="88">
        <v>0.94</v>
      </c>
      <c r="F104" s="117">
        <f t="shared" si="3"/>
        <v>259.55609939999999</v>
      </c>
      <c r="I104" s="124">
        <v>23.600300000000001</v>
      </c>
    </row>
    <row r="105" spans="1:9" ht="15.75" thickBot="1" x14ac:dyDescent="0.3">
      <c r="A105" s="87" t="s">
        <v>201</v>
      </c>
      <c r="B105" s="88">
        <f t="shared" si="2"/>
        <v>455.55249999999995</v>
      </c>
      <c r="C105" s="88">
        <v>0.5</v>
      </c>
      <c r="D105" s="88">
        <v>1.2</v>
      </c>
      <c r="E105" s="88">
        <v>0.94</v>
      </c>
      <c r="F105" s="117">
        <f t="shared" si="3"/>
        <v>256.93160999999992</v>
      </c>
      <c r="I105" s="124">
        <v>35.042499999999997</v>
      </c>
    </row>
    <row r="106" spans="1:9" ht="15.75" thickBot="1" x14ac:dyDescent="0.3">
      <c r="A106" s="87" t="s">
        <v>202</v>
      </c>
      <c r="B106" s="88">
        <f t="shared" si="2"/>
        <v>73.985600000000005</v>
      </c>
      <c r="C106" s="88">
        <v>0.75</v>
      </c>
      <c r="D106" s="88">
        <v>1.2</v>
      </c>
      <c r="E106" s="88">
        <v>0.94</v>
      </c>
      <c r="F106" s="117">
        <f t="shared" si="3"/>
        <v>62.591817599999999</v>
      </c>
      <c r="I106" s="124">
        <v>5.6912000000000003</v>
      </c>
    </row>
    <row r="107" spans="1:9" ht="15.75" thickBot="1" x14ac:dyDescent="0.3">
      <c r="A107" s="87" t="s">
        <v>203</v>
      </c>
      <c r="B107" s="88">
        <f t="shared" si="2"/>
        <v>53.739399999999996</v>
      </c>
      <c r="C107" s="88">
        <v>0.5</v>
      </c>
      <c r="D107" s="88">
        <v>1.2</v>
      </c>
      <c r="E107" s="88">
        <v>0.94</v>
      </c>
      <c r="F107" s="117">
        <f t="shared" si="3"/>
        <v>30.309021599999998</v>
      </c>
      <c r="I107" s="124">
        <v>4.1337999999999999</v>
      </c>
    </row>
    <row r="108" spans="1:9" ht="15.75" thickBot="1" x14ac:dyDescent="0.3">
      <c r="A108" s="87" t="s">
        <v>204</v>
      </c>
      <c r="B108" s="88">
        <f t="shared" si="2"/>
        <v>167.83</v>
      </c>
      <c r="C108" s="88">
        <v>0.5</v>
      </c>
      <c r="D108" s="88">
        <v>1.2</v>
      </c>
      <c r="E108" s="88">
        <v>0.94</v>
      </c>
      <c r="F108" s="117">
        <f t="shared" si="3"/>
        <v>94.656120000000001</v>
      </c>
      <c r="I108" s="124">
        <v>12.91</v>
      </c>
    </row>
    <row r="109" spans="1:9" ht="15.75" thickBot="1" x14ac:dyDescent="0.3">
      <c r="A109" s="118"/>
      <c r="B109" s="88"/>
      <c r="C109" s="88"/>
      <c r="D109" s="88"/>
      <c r="E109" s="88"/>
      <c r="F109" s="117"/>
      <c r="I109" s="124"/>
    </row>
    <row r="110" spans="1:9" ht="15.75" thickBot="1" x14ac:dyDescent="0.3">
      <c r="A110" s="87" t="s">
        <v>518</v>
      </c>
      <c r="B110" s="88">
        <f t="shared" si="2"/>
        <v>97.219200000000001</v>
      </c>
      <c r="C110" s="88">
        <v>0.75</v>
      </c>
      <c r="D110" s="88">
        <v>1.2</v>
      </c>
      <c r="E110" s="88">
        <v>0.94</v>
      </c>
      <c r="F110" s="117">
        <f t="shared" si="3"/>
        <v>82.247443199999992</v>
      </c>
      <c r="I110" s="124">
        <v>7.4783999999999997</v>
      </c>
    </row>
    <row r="111" spans="1:9" ht="15.75" thickBot="1" x14ac:dyDescent="0.3">
      <c r="A111" s="87" t="s">
        <v>519</v>
      </c>
      <c r="B111" s="88">
        <f t="shared" si="2"/>
        <v>227.76910000000001</v>
      </c>
      <c r="C111" s="88">
        <v>0.75</v>
      </c>
      <c r="D111" s="88">
        <v>1.2</v>
      </c>
      <c r="E111" s="88">
        <v>0.94</v>
      </c>
      <c r="F111" s="117">
        <f t="shared" si="3"/>
        <v>192.69265860000002</v>
      </c>
      <c r="I111" s="124">
        <v>17.520700000000001</v>
      </c>
    </row>
    <row r="112" spans="1:9" ht="15.75" thickBot="1" x14ac:dyDescent="0.3">
      <c r="A112" s="87" t="s">
        <v>133</v>
      </c>
      <c r="B112" s="88">
        <f t="shared" si="2"/>
        <v>36.4</v>
      </c>
      <c r="C112" s="88">
        <v>0.5</v>
      </c>
      <c r="D112" s="88">
        <v>1.2</v>
      </c>
      <c r="E112" s="88">
        <v>0.94</v>
      </c>
      <c r="F112" s="117">
        <f t="shared" si="3"/>
        <v>20.529599999999999</v>
      </c>
      <c r="I112" s="124">
        <v>2.8</v>
      </c>
    </row>
    <row r="113" spans="1:9" ht="15.75" thickBot="1" x14ac:dyDescent="0.3">
      <c r="A113" s="87" t="s">
        <v>134</v>
      </c>
      <c r="B113" s="88">
        <f t="shared" si="2"/>
        <v>36.4</v>
      </c>
      <c r="C113" s="88">
        <v>0.5</v>
      </c>
      <c r="D113" s="88">
        <v>1.2</v>
      </c>
      <c r="E113" s="88">
        <v>0.94</v>
      </c>
      <c r="F113" s="117">
        <f t="shared" si="3"/>
        <v>20.529599999999999</v>
      </c>
      <c r="I113" s="124">
        <v>2.8</v>
      </c>
    </row>
    <row r="114" spans="1:9" ht="15.75" thickBot="1" x14ac:dyDescent="0.3">
      <c r="A114" s="87" t="s">
        <v>135</v>
      </c>
      <c r="B114" s="88">
        <f t="shared" si="2"/>
        <v>36.4</v>
      </c>
      <c r="C114" s="88">
        <v>0.5</v>
      </c>
      <c r="D114" s="88">
        <v>1.2</v>
      </c>
      <c r="E114" s="88">
        <v>0.94</v>
      </c>
      <c r="F114" s="117">
        <f t="shared" si="3"/>
        <v>20.529599999999999</v>
      </c>
      <c r="I114" s="124">
        <v>2.8</v>
      </c>
    </row>
    <row r="115" spans="1:9" ht="15.75" thickBot="1" x14ac:dyDescent="0.3">
      <c r="A115" s="99" t="s">
        <v>132</v>
      </c>
      <c r="B115" s="88">
        <f t="shared" si="2"/>
        <v>536.92730000000006</v>
      </c>
      <c r="C115" s="88">
        <v>0.75</v>
      </c>
      <c r="D115" s="88">
        <v>1.2</v>
      </c>
      <c r="E115" s="88">
        <v>0.94</v>
      </c>
      <c r="F115" s="117">
        <f t="shared" si="3"/>
        <v>454.24049580000002</v>
      </c>
      <c r="I115" s="124">
        <v>41.302100000000003</v>
      </c>
    </row>
    <row r="116" spans="1:9" ht="15.75" thickBot="1" x14ac:dyDescent="0.3">
      <c r="A116" s="87" t="s">
        <v>130</v>
      </c>
      <c r="B116" s="88">
        <f t="shared" si="2"/>
        <v>610.66460000000006</v>
      </c>
      <c r="C116" s="88">
        <v>0.75</v>
      </c>
      <c r="D116" s="88">
        <v>1.2</v>
      </c>
      <c r="E116" s="88">
        <v>0.94</v>
      </c>
      <c r="F116" s="117">
        <f t="shared" si="3"/>
        <v>516.62225160000003</v>
      </c>
      <c r="I116" s="124">
        <v>46.974200000000003</v>
      </c>
    </row>
    <row r="117" spans="1:9" x14ac:dyDescent="0.25">
      <c r="A117" s="121" t="s">
        <v>65</v>
      </c>
      <c r="B117" s="90" t="e">
        <f t="shared" si="2"/>
        <v>#VALUE!</v>
      </c>
      <c r="C117" s="90">
        <v>0.75</v>
      </c>
      <c r="D117" s="90">
        <v>1.2</v>
      </c>
      <c r="E117" s="90">
        <v>0.94</v>
      </c>
      <c r="F117" s="119" t="e">
        <f>B117*C117*D117*E117</f>
        <v>#VALUE!</v>
      </c>
      <c r="I117" s="91" t="s">
        <v>524</v>
      </c>
    </row>
    <row r="120" spans="1:9" ht="23.25" x14ac:dyDescent="0.35">
      <c r="A120" s="126" t="s">
        <v>60</v>
      </c>
      <c r="B120" s="126"/>
      <c r="C120" s="126"/>
      <c r="D120" s="126"/>
      <c r="E120" s="126"/>
      <c r="F120" s="126"/>
      <c r="G120" s="111"/>
      <c r="H120" s="111"/>
    </row>
    <row r="121" spans="1:9" ht="15.75" thickBot="1" x14ac:dyDescent="0.3">
      <c r="A121" s="97" t="s">
        <v>20</v>
      </c>
      <c r="B121" s="76" t="s">
        <v>49</v>
      </c>
      <c r="C121" s="76" t="s">
        <v>515</v>
      </c>
      <c r="D121" s="76" t="s">
        <v>516</v>
      </c>
      <c r="E121" s="76" t="s">
        <v>342</v>
      </c>
      <c r="F121" s="98" t="s">
        <v>24</v>
      </c>
      <c r="I121" s="123" t="s">
        <v>54</v>
      </c>
    </row>
    <row r="122" spans="1:9" ht="15.75" thickBot="1" x14ac:dyDescent="0.3">
      <c r="A122" s="87" t="s">
        <v>124</v>
      </c>
      <c r="B122" s="88">
        <f>13*I122</f>
        <v>445.59969999999998</v>
      </c>
      <c r="C122" s="88">
        <v>0.75</v>
      </c>
      <c r="D122" s="88">
        <v>1.2</v>
      </c>
      <c r="E122" s="88">
        <v>0.94</v>
      </c>
      <c r="F122" s="117">
        <f>B122*C122*D122*E122</f>
        <v>376.97734619999994</v>
      </c>
      <c r="I122" s="124">
        <v>34.276899999999998</v>
      </c>
    </row>
    <row r="123" spans="1:9" ht="15.75" thickBot="1" x14ac:dyDescent="0.3">
      <c r="A123" s="87" t="s">
        <v>170</v>
      </c>
      <c r="B123" s="88">
        <f t="shared" ref="B123:B164" si="4">13*I123</f>
        <v>445.38</v>
      </c>
      <c r="C123" s="88">
        <v>0.75</v>
      </c>
      <c r="D123" s="88">
        <v>1.2</v>
      </c>
      <c r="E123" s="88">
        <v>0.94</v>
      </c>
      <c r="F123" s="117">
        <f t="shared" ref="F123:F165" si="5">B123*C123*D123*E123</f>
        <v>376.79147999999992</v>
      </c>
      <c r="I123" s="124">
        <v>34.26</v>
      </c>
    </row>
    <row r="124" spans="1:9" ht="15.75" thickBot="1" x14ac:dyDescent="0.3">
      <c r="A124" s="87" t="s">
        <v>305</v>
      </c>
      <c r="B124" s="88">
        <f t="shared" si="4"/>
        <v>486.31310000000002</v>
      </c>
      <c r="C124" s="88">
        <v>0.5</v>
      </c>
      <c r="D124" s="88">
        <v>1.2</v>
      </c>
      <c r="E124" s="88">
        <v>0.94</v>
      </c>
      <c r="F124" s="117">
        <f t="shared" si="5"/>
        <v>274.2805884</v>
      </c>
      <c r="I124" s="124">
        <v>37.408700000000003</v>
      </c>
    </row>
    <row r="125" spans="1:9" ht="15.75" thickBot="1" x14ac:dyDescent="0.3">
      <c r="A125" s="87" t="s">
        <v>306</v>
      </c>
      <c r="B125" s="88">
        <f t="shared" si="4"/>
        <v>486.31310000000002</v>
      </c>
      <c r="C125" s="88">
        <v>0.5</v>
      </c>
      <c r="D125" s="88">
        <v>1.2</v>
      </c>
      <c r="E125" s="88">
        <v>0.94</v>
      </c>
      <c r="F125" s="117">
        <f t="shared" si="5"/>
        <v>274.2805884</v>
      </c>
      <c r="I125" s="124">
        <v>37.408700000000003</v>
      </c>
    </row>
    <row r="126" spans="1:9" ht="15.75" thickBot="1" x14ac:dyDescent="0.3">
      <c r="A126" s="87" t="s">
        <v>125</v>
      </c>
      <c r="B126" s="88">
        <f t="shared" si="4"/>
        <v>445.38</v>
      </c>
      <c r="C126" s="88">
        <v>0.75</v>
      </c>
      <c r="D126" s="88">
        <v>1.2</v>
      </c>
      <c r="E126" s="88">
        <v>0.94</v>
      </c>
      <c r="F126" s="117">
        <f t="shared" si="5"/>
        <v>376.79147999999992</v>
      </c>
      <c r="I126" s="124">
        <v>34.26</v>
      </c>
    </row>
    <row r="127" spans="1:9" ht="15.75" thickBot="1" x14ac:dyDescent="0.3">
      <c r="A127" s="87" t="s">
        <v>126</v>
      </c>
      <c r="B127" s="88">
        <f t="shared" si="4"/>
        <v>445.38</v>
      </c>
      <c r="C127" s="88">
        <v>0.75</v>
      </c>
      <c r="D127" s="88">
        <v>1.2</v>
      </c>
      <c r="E127" s="88">
        <v>0.94</v>
      </c>
      <c r="F127" s="117">
        <f t="shared" si="5"/>
        <v>376.79147999999992</v>
      </c>
      <c r="I127" s="124">
        <v>34.26</v>
      </c>
    </row>
    <row r="128" spans="1:9" ht="15.75" thickBot="1" x14ac:dyDescent="0.3">
      <c r="A128" s="87" t="s">
        <v>171</v>
      </c>
      <c r="B128" s="88">
        <f t="shared" si="4"/>
        <v>131.8109</v>
      </c>
      <c r="C128" s="88">
        <v>0.75</v>
      </c>
      <c r="D128" s="88">
        <v>1.2</v>
      </c>
      <c r="E128" s="88">
        <v>0.94</v>
      </c>
      <c r="F128" s="117">
        <f t="shared" si="5"/>
        <v>111.51202139999998</v>
      </c>
      <c r="I128" s="124">
        <v>10.1393</v>
      </c>
    </row>
    <row r="129" spans="1:9" ht="15.75" thickBot="1" x14ac:dyDescent="0.3">
      <c r="A129" s="87" t="s">
        <v>172</v>
      </c>
      <c r="B129" s="88">
        <f t="shared" si="4"/>
        <v>180.98859999999999</v>
      </c>
      <c r="C129" s="88">
        <v>0.75</v>
      </c>
      <c r="D129" s="88">
        <v>1.2</v>
      </c>
      <c r="E129" s="88">
        <v>0.94</v>
      </c>
      <c r="F129" s="117">
        <f t="shared" si="5"/>
        <v>153.11635559999999</v>
      </c>
      <c r="I129" s="124">
        <v>13.9222</v>
      </c>
    </row>
    <row r="130" spans="1:9" ht="15.75" thickBot="1" x14ac:dyDescent="0.3">
      <c r="A130" s="87" t="s">
        <v>173</v>
      </c>
      <c r="B130" s="88">
        <f t="shared" si="4"/>
        <v>180.35939999999999</v>
      </c>
      <c r="C130" s="88">
        <v>0.75</v>
      </c>
      <c r="D130" s="88">
        <v>1.2</v>
      </c>
      <c r="E130" s="88">
        <v>0.94</v>
      </c>
      <c r="F130" s="117">
        <f t="shared" si="5"/>
        <v>152.58405239999996</v>
      </c>
      <c r="I130" s="124">
        <v>13.873799999999999</v>
      </c>
    </row>
    <row r="131" spans="1:9" ht="15.75" thickBot="1" x14ac:dyDescent="0.3">
      <c r="A131" s="87" t="s">
        <v>174</v>
      </c>
      <c r="B131" s="88">
        <f t="shared" si="4"/>
        <v>399.25599999999997</v>
      </c>
      <c r="C131" s="88">
        <v>0.5</v>
      </c>
      <c r="D131" s="88">
        <v>1.2</v>
      </c>
      <c r="E131" s="88">
        <v>0.94</v>
      </c>
      <c r="F131" s="117">
        <f t="shared" si="5"/>
        <v>225.18038399999995</v>
      </c>
      <c r="I131" s="124">
        <v>30.712</v>
      </c>
    </row>
    <row r="132" spans="1:9" ht="15.75" thickBot="1" x14ac:dyDescent="0.3">
      <c r="A132" s="87" t="s">
        <v>175</v>
      </c>
      <c r="B132" s="88">
        <f t="shared" si="4"/>
        <v>233.23689999999999</v>
      </c>
      <c r="C132" s="88">
        <v>0.5</v>
      </c>
      <c r="D132" s="88">
        <v>1.2</v>
      </c>
      <c r="E132" s="88">
        <v>0.94</v>
      </c>
      <c r="F132" s="117">
        <f t="shared" si="5"/>
        <v>131.5456116</v>
      </c>
      <c r="I132" s="124">
        <v>17.941299999999998</v>
      </c>
    </row>
    <row r="133" spans="1:9" ht="15.75" thickBot="1" x14ac:dyDescent="0.3">
      <c r="A133" s="87" t="s">
        <v>176</v>
      </c>
      <c r="B133" s="88">
        <f t="shared" si="4"/>
        <v>296.77699999999999</v>
      </c>
      <c r="C133" s="88">
        <v>0.75</v>
      </c>
      <c r="D133" s="88">
        <v>1.2</v>
      </c>
      <c r="E133" s="88">
        <v>0.94</v>
      </c>
      <c r="F133" s="117">
        <f t="shared" si="5"/>
        <v>251.07334199999997</v>
      </c>
      <c r="I133" s="124">
        <v>22.829000000000001</v>
      </c>
    </row>
    <row r="134" spans="1:9" ht="15.75" thickBot="1" x14ac:dyDescent="0.3">
      <c r="A134" s="87" t="s">
        <v>177</v>
      </c>
      <c r="B134" s="88">
        <f t="shared" si="4"/>
        <v>62.229700000000001</v>
      </c>
      <c r="C134" s="88">
        <v>0.5</v>
      </c>
      <c r="D134" s="88">
        <v>1.2</v>
      </c>
      <c r="E134" s="88">
        <v>0.94</v>
      </c>
      <c r="F134" s="117">
        <f t="shared" si="5"/>
        <v>35.0975508</v>
      </c>
      <c r="I134" s="124">
        <v>4.7869000000000002</v>
      </c>
    </row>
    <row r="135" spans="1:9" ht="15.75" thickBot="1" x14ac:dyDescent="0.3">
      <c r="A135" s="87" t="s">
        <v>178</v>
      </c>
      <c r="B135" s="88">
        <f t="shared" si="4"/>
        <v>31.955300000000001</v>
      </c>
      <c r="C135" s="88">
        <v>0.5</v>
      </c>
      <c r="D135" s="88">
        <v>1.2</v>
      </c>
      <c r="E135" s="88">
        <v>0.94</v>
      </c>
      <c r="F135" s="117">
        <f t="shared" si="5"/>
        <v>18.022789199999998</v>
      </c>
      <c r="I135" s="124">
        <v>2.4581</v>
      </c>
    </row>
    <row r="136" spans="1:9" ht="15.75" thickBot="1" x14ac:dyDescent="0.3">
      <c r="A136" s="87" t="s">
        <v>179</v>
      </c>
      <c r="B136" s="88">
        <f t="shared" si="4"/>
        <v>180.35550000000001</v>
      </c>
      <c r="C136" s="88">
        <v>0.75</v>
      </c>
      <c r="D136" s="88">
        <v>1.2</v>
      </c>
      <c r="E136" s="88">
        <v>0.94</v>
      </c>
      <c r="F136" s="117">
        <f t="shared" si="5"/>
        <v>152.58075299999999</v>
      </c>
      <c r="I136" s="124">
        <v>13.8735</v>
      </c>
    </row>
    <row r="137" spans="1:9" ht="15.75" thickBot="1" x14ac:dyDescent="0.3">
      <c r="A137" s="87" t="s">
        <v>180</v>
      </c>
      <c r="B137" s="88">
        <f t="shared" si="4"/>
        <v>180.60639999999998</v>
      </c>
      <c r="C137" s="88">
        <v>0.75</v>
      </c>
      <c r="D137" s="88">
        <v>1.2</v>
      </c>
      <c r="E137" s="88">
        <v>0.94</v>
      </c>
      <c r="F137" s="117">
        <f t="shared" si="5"/>
        <v>152.79301439999998</v>
      </c>
      <c r="I137" s="124">
        <v>13.892799999999999</v>
      </c>
    </row>
    <row r="138" spans="1:9" ht="15.75" thickBot="1" x14ac:dyDescent="0.3">
      <c r="A138" s="87" t="s">
        <v>181</v>
      </c>
      <c r="B138" s="88">
        <f t="shared" si="4"/>
        <v>132.23079999999999</v>
      </c>
      <c r="C138" s="88">
        <v>0.75</v>
      </c>
      <c r="D138" s="88">
        <v>1.2</v>
      </c>
      <c r="E138" s="88">
        <v>0.94</v>
      </c>
      <c r="F138" s="117">
        <f t="shared" si="5"/>
        <v>111.86725679999998</v>
      </c>
      <c r="I138" s="124">
        <v>10.1716</v>
      </c>
    </row>
    <row r="139" spans="1:9" ht="15.75" thickBot="1" x14ac:dyDescent="0.3">
      <c r="A139" s="87" t="s">
        <v>183</v>
      </c>
      <c r="B139" s="88">
        <f t="shared" si="4"/>
        <v>206.2047</v>
      </c>
      <c r="C139" s="88">
        <v>0.75</v>
      </c>
      <c r="D139" s="88">
        <v>1.2</v>
      </c>
      <c r="E139" s="88">
        <v>0.94</v>
      </c>
      <c r="F139" s="117">
        <f t="shared" si="5"/>
        <v>174.44917619999998</v>
      </c>
      <c r="I139" s="124">
        <v>15.8619</v>
      </c>
    </row>
    <row r="140" spans="1:9" ht="15.75" thickBot="1" x14ac:dyDescent="0.3">
      <c r="A140" s="87" t="s">
        <v>520</v>
      </c>
      <c r="B140" s="88">
        <f t="shared" si="4"/>
        <v>206.2047</v>
      </c>
      <c r="C140" s="88">
        <v>0.75</v>
      </c>
      <c r="D140" s="88">
        <v>1.2</v>
      </c>
      <c r="E140" s="88">
        <v>0.94</v>
      </c>
      <c r="F140" s="117">
        <f t="shared" si="5"/>
        <v>174.44917619999998</v>
      </c>
      <c r="I140" s="124">
        <v>15.8619</v>
      </c>
    </row>
    <row r="141" spans="1:9" ht="15.75" thickBot="1" x14ac:dyDescent="0.3">
      <c r="A141" s="87" t="s">
        <v>184</v>
      </c>
      <c r="B141" s="88">
        <f t="shared" si="4"/>
        <v>322.17900000000003</v>
      </c>
      <c r="C141" s="88">
        <v>0.75</v>
      </c>
      <c r="D141" s="88">
        <v>1.2</v>
      </c>
      <c r="E141" s="88">
        <v>0.94</v>
      </c>
      <c r="F141" s="117">
        <f t="shared" si="5"/>
        <v>272.56343399999997</v>
      </c>
      <c r="I141" s="124">
        <v>24.783000000000001</v>
      </c>
    </row>
    <row r="142" spans="1:9" ht="15.75" thickBot="1" x14ac:dyDescent="0.3">
      <c r="A142" s="87" t="s">
        <v>186</v>
      </c>
      <c r="B142" s="88">
        <f t="shared" si="4"/>
        <v>323.58169999999996</v>
      </c>
      <c r="C142" s="88">
        <v>0.75</v>
      </c>
      <c r="D142" s="88">
        <v>1.2</v>
      </c>
      <c r="E142" s="88">
        <v>0.94</v>
      </c>
      <c r="F142" s="117">
        <f t="shared" si="5"/>
        <v>273.75011819999992</v>
      </c>
      <c r="I142" s="124">
        <v>24.890899999999998</v>
      </c>
    </row>
    <row r="143" spans="1:9" ht="15.75" thickBot="1" x14ac:dyDescent="0.3">
      <c r="A143" s="87" t="s">
        <v>190</v>
      </c>
      <c r="B143" s="88">
        <f t="shared" si="4"/>
        <v>177.8569</v>
      </c>
      <c r="C143" s="88">
        <v>0.75</v>
      </c>
      <c r="D143" s="88">
        <v>1.2</v>
      </c>
      <c r="E143" s="88">
        <v>0.94</v>
      </c>
      <c r="F143" s="117">
        <f t="shared" si="5"/>
        <v>150.46693739999998</v>
      </c>
      <c r="I143" s="124">
        <v>13.6813</v>
      </c>
    </row>
    <row r="144" spans="1:9" ht="15.75" thickBot="1" x14ac:dyDescent="0.3">
      <c r="A144" s="87" t="s">
        <v>191</v>
      </c>
      <c r="B144" s="88">
        <f t="shared" si="4"/>
        <v>178.76560000000001</v>
      </c>
      <c r="C144" s="88">
        <v>0.75</v>
      </c>
      <c r="D144" s="88">
        <v>1.2</v>
      </c>
      <c r="E144" s="88">
        <v>0.94</v>
      </c>
      <c r="F144" s="117">
        <f t="shared" si="5"/>
        <v>151.23569760000001</v>
      </c>
      <c r="I144" s="124">
        <v>13.751200000000001</v>
      </c>
    </row>
    <row r="145" spans="1:9" ht="15.75" thickBot="1" x14ac:dyDescent="0.3">
      <c r="A145" s="87" t="s">
        <v>307</v>
      </c>
      <c r="B145" s="88">
        <f t="shared" si="4"/>
        <v>208.14559999999997</v>
      </c>
      <c r="C145" s="88">
        <v>0.75</v>
      </c>
      <c r="D145" s="88">
        <v>1.2</v>
      </c>
      <c r="E145" s="88">
        <v>0.94</v>
      </c>
      <c r="F145" s="117">
        <f t="shared" si="5"/>
        <v>176.09117759999995</v>
      </c>
      <c r="I145" s="124">
        <v>16.011199999999999</v>
      </c>
    </row>
    <row r="146" spans="1:9" ht="15.75" thickBot="1" x14ac:dyDescent="0.3">
      <c r="A146" s="87" t="s">
        <v>308</v>
      </c>
      <c r="B146" s="88">
        <f t="shared" si="4"/>
        <v>208.14559999999997</v>
      </c>
      <c r="C146" s="88">
        <v>0.75</v>
      </c>
      <c r="D146" s="88">
        <v>1.2</v>
      </c>
      <c r="E146" s="88">
        <v>0.94</v>
      </c>
      <c r="F146" s="117">
        <f t="shared" si="5"/>
        <v>176.09117759999995</v>
      </c>
      <c r="I146" s="124">
        <v>16.011199999999999</v>
      </c>
    </row>
    <row r="147" spans="1:9" ht="15.75" thickBot="1" x14ac:dyDescent="0.3">
      <c r="A147" s="87" t="s">
        <v>309</v>
      </c>
      <c r="B147" s="88">
        <f t="shared" si="4"/>
        <v>178.76560000000001</v>
      </c>
      <c r="C147" s="88">
        <v>0.75</v>
      </c>
      <c r="D147" s="88">
        <v>1.2</v>
      </c>
      <c r="E147" s="88">
        <v>0.94</v>
      </c>
      <c r="F147" s="117">
        <f t="shared" si="5"/>
        <v>151.23569760000001</v>
      </c>
      <c r="I147" s="124">
        <v>13.751200000000001</v>
      </c>
    </row>
    <row r="148" spans="1:9" ht="15.75" thickBot="1" x14ac:dyDescent="0.3">
      <c r="A148" s="87" t="s">
        <v>310</v>
      </c>
      <c r="B148" s="88">
        <f t="shared" si="4"/>
        <v>178.76560000000001</v>
      </c>
      <c r="C148" s="88">
        <v>0.75</v>
      </c>
      <c r="D148" s="88">
        <v>1.2</v>
      </c>
      <c r="E148" s="88">
        <v>0.94</v>
      </c>
      <c r="F148" s="117">
        <f t="shared" si="5"/>
        <v>151.23569760000001</v>
      </c>
      <c r="I148" s="124">
        <v>13.751200000000001</v>
      </c>
    </row>
    <row r="149" spans="1:9" ht="15.75" thickBot="1" x14ac:dyDescent="0.3">
      <c r="A149" s="87" t="s">
        <v>311</v>
      </c>
      <c r="B149" s="88">
        <f t="shared" si="4"/>
        <v>305.27769999999998</v>
      </c>
      <c r="C149" s="88">
        <v>0.75</v>
      </c>
      <c r="D149" s="88">
        <v>1.2</v>
      </c>
      <c r="E149" s="88">
        <v>0.94</v>
      </c>
      <c r="F149" s="117">
        <f t="shared" si="5"/>
        <v>258.26493419999991</v>
      </c>
      <c r="I149" s="124">
        <v>23.482900000000001</v>
      </c>
    </row>
    <row r="150" spans="1:9" ht="15.75" thickBot="1" x14ac:dyDescent="0.3">
      <c r="A150" s="87" t="s">
        <v>312</v>
      </c>
      <c r="B150" s="88">
        <f t="shared" si="4"/>
        <v>139.84359999999998</v>
      </c>
      <c r="C150" s="88">
        <v>0.75</v>
      </c>
      <c r="D150" s="88">
        <v>1.2</v>
      </c>
      <c r="E150" s="88">
        <v>0.94</v>
      </c>
      <c r="F150" s="117">
        <f t="shared" si="5"/>
        <v>118.30768559999997</v>
      </c>
      <c r="I150" s="124">
        <v>10.757199999999999</v>
      </c>
    </row>
    <row r="151" spans="1:9" ht="15.75" thickBot="1" x14ac:dyDescent="0.3">
      <c r="A151" s="87" t="s">
        <v>313</v>
      </c>
      <c r="B151" s="88">
        <f t="shared" si="4"/>
        <v>147.095</v>
      </c>
      <c r="C151" s="88">
        <v>0.75</v>
      </c>
      <c r="D151" s="88">
        <v>1.2</v>
      </c>
      <c r="E151" s="88">
        <v>0.94</v>
      </c>
      <c r="F151" s="117">
        <f t="shared" si="5"/>
        <v>124.44236999999997</v>
      </c>
      <c r="I151" s="124">
        <v>11.315</v>
      </c>
    </row>
    <row r="152" spans="1:9" ht="15.75" thickBot="1" x14ac:dyDescent="0.3">
      <c r="A152" s="87" t="s">
        <v>314</v>
      </c>
      <c r="B152" s="88">
        <f t="shared" si="4"/>
        <v>173.00789999999998</v>
      </c>
      <c r="C152" s="88">
        <v>0.5</v>
      </c>
      <c r="D152" s="88">
        <v>1.2</v>
      </c>
      <c r="E152" s="88">
        <v>0.94</v>
      </c>
      <c r="F152" s="117">
        <f t="shared" si="5"/>
        <v>97.576455599999974</v>
      </c>
      <c r="I152" s="124">
        <v>13.308299999999999</v>
      </c>
    </row>
    <row r="153" spans="1:9" ht="15.75" thickBot="1" x14ac:dyDescent="0.3">
      <c r="A153" s="87" t="s">
        <v>315</v>
      </c>
      <c r="B153" s="88">
        <f t="shared" si="4"/>
        <v>144.1336</v>
      </c>
      <c r="C153" s="88">
        <v>1</v>
      </c>
      <c r="D153" s="88">
        <v>1.2</v>
      </c>
      <c r="E153" s="88">
        <v>0.94</v>
      </c>
      <c r="F153" s="117">
        <f t="shared" si="5"/>
        <v>162.5827008</v>
      </c>
      <c r="I153" s="124">
        <v>11.087199999999999</v>
      </c>
    </row>
    <row r="154" spans="1:9" ht="15.75" thickBot="1" x14ac:dyDescent="0.3">
      <c r="A154" s="87" t="s">
        <v>316</v>
      </c>
      <c r="B154" s="88">
        <f t="shared" si="4"/>
        <v>107.575</v>
      </c>
      <c r="C154" s="88">
        <v>1</v>
      </c>
      <c r="D154" s="88">
        <v>1.2</v>
      </c>
      <c r="E154" s="88">
        <v>0.94</v>
      </c>
      <c r="F154" s="117">
        <f t="shared" si="5"/>
        <v>121.3446</v>
      </c>
      <c r="I154" s="124">
        <v>8.2750000000000004</v>
      </c>
    </row>
    <row r="155" spans="1:9" ht="15.75" thickBot="1" x14ac:dyDescent="0.3">
      <c r="A155" s="87" t="s">
        <v>317</v>
      </c>
      <c r="B155" s="88">
        <f t="shared" si="4"/>
        <v>175.07749999999999</v>
      </c>
      <c r="C155" s="88">
        <v>0.5</v>
      </c>
      <c r="D155" s="88">
        <v>1.2</v>
      </c>
      <c r="E155" s="88">
        <v>0.94</v>
      </c>
      <c r="F155" s="117">
        <f t="shared" si="5"/>
        <v>98.743709999999993</v>
      </c>
      <c r="I155" s="124">
        <v>13.467499999999999</v>
      </c>
    </row>
    <row r="156" spans="1:9" ht="15.75" thickBot="1" x14ac:dyDescent="0.3">
      <c r="A156" s="87" t="s">
        <v>521</v>
      </c>
      <c r="B156" s="88">
        <f t="shared" si="4"/>
        <v>2391.2694000000001</v>
      </c>
      <c r="C156" s="88">
        <v>0.75</v>
      </c>
      <c r="D156" s="88">
        <v>1.2</v>
      </c>
      <c r="E156" s="88">
        <v>0.94</v>
      </c>
      <c r="F156" s="117">
        <f t="shared" si="5"/>
        <v>2023.0139124</v>
      </c>
      <c r="I156" s="124">
        <v>183.94380000000001</v>
      </c>
    </row>
    <row r="157" spans="1:9" ht="15.75" thickBot="1" x14ac:dyDescent="0.3">
      <c r="A157" s="87" t="s">
        <v>319</v>
      </c>
      <c r="B157" s="88">
        <f t="shared" si="4"/>
        <v>765.18130000000008</v>
      </c>
      <c r="C157" s="88">
        <v>1</v>
      </c>
      <c r="D157" s="88">
        <v>1.2</v>
      </c>
      <c r="E157" s="88">
        <v>0.94</v>
      </c>
      <c r="F157" s="117">
        <f t="shared" si="5"/>
        <v>863.12450639999997</v>
      </c>
      <c r="I157" s="124">
        <v>58.860100000000003</v>
      </c>
    </row>
    <row r="158" spans="1:9" ht="15.75" thickBot="1" x14ac:dyDescent="0.3">
      <c r="A158" s="87" t="s">
        <v>59</v>
      </c>
      <c r="B158" s="88">
        <f t="shared" si="4"/>
        <v>226.7876</v>
      </c>
      <c r="C158" s="88">
        <v>0.75</v>
      </c>
      <c r="D158" s="88">
        <v>1.2</v>
      </c>
      <c r="E158" s="88">
        <v>0.94</v>
      </c>
      <c r="F158" s="117">
        <f t="shared" si="5"/>
        <v>191.86230959999997</v>
      </c>
      <c r="I158" s="124">
        <v>17.4452</v>
      </c>
    </row>
    <row r="159" spans="1:9" ht="15.75" thickBot="1" x14ac:dyDescent="0.3">
      <c r="A159" s="87" t="s">
        <v>58</v>
      </c>
      <c r="B159" s="88">
        <f t="shared" si="4"/>
        <v>227.24779999999998</v>
      </c>
      <c r="C159" s="88">
        <v>0.75</v>
      </c>
      <c r="D159" s="88">
        <v>1.2</v>
      </c>
      <c r="E159" s="88">
        <v>0.94</v>
      </c>
      <c r="F159" s="117">
        <f t="shared" si="5"/>
        <v>192.25163879999997</v>
      </c>
      <c r="I159" s="124">
        <v>17.480599999999999</v>
      </c>
    </row>
    <row r="160" spans="1:9" ht="15.75" thickBot="1" x14ac:dyDescent="0.3">
      <c r="A160" s="87" t="s">
        <v>311</v>
      </c>
      <c r="B160" s="88">
        <f t="shared" si="4"/>
        <v>566.68820000000005</v>
      </c>
      <c r="C160" s="88">
        <v>0.5</v>
      </c>
      <c r="D160" s="88">
        <v>1.2</v>
      </c>
      <c r="E160" s="88">
        <v>0.94</v>
      </c>
      <c r="F160" s="117">
        <f t="shared" si="5"/>
        <v>319.61214480000001</v>
      </c>
      <c r="I160" s="124">
        <v>43.5914</v>
      </c>
    </row>
    <row r="161" spans="1:9" ht="15.75" thickBot="1" x14ac:dyDescent="0.3">
      <c r="A161" s="87" t="s">
        <v>73</v>
      </c>
      <c r="B161" s="88">
        <f t="shared" si="4"/>
        <v>141.70780000000002</v>
      </c>
      <c r="C161" s="88">
        <v>0.75</v>
      </c>
      <c r="D161" s="88">
        <v>1.2</v>
      </c>
      <c r="E161" s="88">
        <v>0.94</v>
      </c>
      <c r="F161" s="117">
        <f t="shared" si="5"/>
        <v>119.8847988</v>
      </c>
      <c r="I161" s="124">
        <v>10.900600000000001</v>
      </c>
    </row>
    <row r="162" spans="1:9" ht="15.75" thickBot="1" x14ac:dyDescent="0.3">
      <c r="A162" s="87" t="s">
        <v>76</v>
      </c>
      <c r="B162" s="88">
        <f t="shared" si="4"/>
        <v>140.18029999999999</v>
      </c>
      <c r="C162" s="88">
        <v>0.75</v>
      </c>
      <c r="D162" s="88">
        <v>1.2</v>
      </c>
      <c r="E162" s="88">
        <v>0.94</v>
      </c>
      <c r="F162" s="117">
        <f t="shared" si="5"/>
        <v>118.59253379999997</v>
      </c>
      <c r="I162" s="124">
        <v>10.783099999999999</v>
      </c>
    </row>
    <row r="163" spans="1:9" ht="15.75" thickBot="1" x14ac:dyDescent="0.3">
      <c r="A163" s="87" t="s">
        <v>77</v>
      </c>
      <c r="B163" s="88">
        <f t="shared" si="4"/>
        <v>122.4119</v>
      </c>
      <c r="C163" s="88">
        <v>0.75</v>
      </c>
      <c r="D163" s="88">
        <v>1.2</v>
      </c>
      <c r="E163" s="88">
        <v>0.94</v>
      </c>
      <c r="F163" s="117">
        <f t="shared" si="5"/>
        <v>103.56046739999999</v>
      </c>
      <c r="I163" s="124">
        <v>9.4162999999999997</v>
      </c>
    </row>
    <row r="164" spans="1:9" ht="15.75" thickBot="1" x14ac:dyDescent="0.3">
      <c r="A164" s="87" t="s">
        <v>320</v>
      </c>
      <c r="B164" s="88">
        <f t="shared" si="4"/>
        <v>350.94540000000001</v>
      </c>
      <c r="C164" s="88">
        <v>0.75</v>
      </c>
      <c r="D164" s="88">
        <v>1.2</v>
      </c>
      <c r="E164" s="88">
        <v>0.94</v>
      </c>
      <c r="F164" s="117">
        <f t="shared" si="5"/>
        <v>296.89980839999993</v>
      </c>
      <c r="I164" s="124">
        <v>26.995799999999999</v>
      </c>
    </row>
    <row r="165" spans="1:9" x14ac:dyDescent="0.25">
      <c r="A165" s="89" t="s">
        <v>522</v>
      </c>
      <c r="B165" s="122"/>
      <c r="C165" s="90">
        <v>1</v>
      </c>
      <c r="D165" s="90">
        <v>1.2</v>
      </c>
      <c r="E165" s="90">
        <v>0.94</v>
      </c>
      <c r="F165" s="119">
        <f t="shared" si="5"/>
        <v>0</v>
      </c>
      <c r="I165" s="124" t="s">
        <v>523</v>
      </c>
    </row>
  </sheetData>
  <mergeCells count="4">
    <mergeCell ref="A65:F65"/>
    <mergeCell ref="A120:F120"/>
    <mergeCell ref="A1:F1"/>
    <mergeCell ref="A2:F2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LIGHTING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2019-11-02T15:48:31Z</cp:lastPrinted>
  <dcterms:created xsi:type="dcterms:W3CDTF">2019-11-02T03:45:14Z</dcterms:created>
  <dcterms:modified xsi:type="dcterms:W3CDTF">2019-11-08T17:11:09Z</dcterms:modified>
</cp:coreProperties>
</file>