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chool\Aircon\Aircon\Excel\"/>
    </mc:Choice>
  </mc:AlternateContent>
  <xr:revisionPtr revIDLastSave="0" documentId="8_{8CF44159-F47C-4C58-A21A-E1D3E02D48DF}" xr6:coauthVersionLast="45" xr6:coauthVersionMax="45" xr10:uidLastSave="{00000000-0000-0000-0000-000000000000}"/>
  <bookViews>
    <workbookView xWindow="-120" yWindow="-120" windowWidth="29040" windowHeight="15990" activeTab="2" xr2:uid="{66E216D1-9450-4D28-8E22-D7B461D9E1CD}"/>
  </bookViews>
  <sheets>
    <sheet name="EXTERNAL WALL LOAD" sheetId="1" r:id="rId1"/>
    <sheet name="GLASS LOAD" sheetId="2" r:id="rId2"/>
    <sheet name="INFILTRATION LOA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3" l="1"/>
  <c r="K35" i="2"/>
  <c r="J3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G4" i="2"/>
  <c r="H4" i="2"/>
  <c r="K34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6" i="2"/>
  <c r="G7" i="2"/>
  <c r="G8" i="2"/>
  <c r="G5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31" i="1"/>
  <c r="I72" i="1"/>
  <c r="I73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31" i="1"/>
  <c r="K75" i="1" l="1"/>
  <c r="I26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5" i="1"/>
  <c r="I6" i="1"/>
  <c r="I7" i="1"/>
  <c r="I8" i="1"/>
  <c r="I9" i="1"/>
  <c r="I4" i="1"/>
  <c r="I3" i="1"/>
  <c r="N24" i="1"/>
  <c r="N25" i="1"/>
  <c r="N26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4" i="1"/>
  <c r="N3" i="1"/>
  <c r="Q14" i="3" l="1"/>
  <c r="P14" i="3"/>
  <c r="O14" i="3"/>
  <c r="O9" i="3"/>
  <c r="F4" i="3" s="1"/>
  <c r="I4" i="3" s="1"/>
  <c r="K4" i="2"/>
  <c r="K3" i="1"/>
</calcChain>
</file>

<file path=xl/sharedStrings.xml><?xml version="1.0" encoding="utf-8"?>
<sst xmlns="http://schemas.openxmlformats.org/spreadsheetml/2006/main" count="237" uniqueCount="122">
  <si>
    <t>Space</t>
  </si>
  <si>
    <t>Orientation</t>
  </si>
  <si>
    <t>U</t>
  </si>
  <si>
    <t>A(m^2)</t>
  </si>
  <si>
    <t>CLTDsel</t>
  </si>
  <si>
    <t>LM</t>
  </si>
  <si>
    <t>k</t>
  </si>
  <si>
    <t>Ti</t>
  </si>
  <si>
    <t>Tave</t>
  </si>
  <si>
    <t>CLTD adj</t>
  </si>
  <si>
    <t>Q(W)</t>
  </si>
  <si>
    <t xml:space="preserve">EXTERNAL WALL LOAD </t>
  </si>
  <si>
    <t>GLASS LOAD</t>
  </si>
  <si>
    <t>To</t>
  </si>
  <si>
    <t>SHGF</t>
  </si>
  <si>
    <t>SCL</t>
  </si>
  <si>
    <t>SC</t>
  </si>
  <si>
    <t>Qth (W)</t>
  </si>
  <si>
    <t>Qsg (W)</t>
  </si>
  <si>
    <t>INFILTRATION LOAD</t>
  </si>
  <si>
    <t>SPACE</t>
  </si>
  <si>
    <t>L/s</t>
  </si>
  <si>
    <t>Wo</t>
  </si>
  <si>
    <t>Wi</t>
  </si>
  <si>
    <t>Qs (W)</t>
  </si>
  <si>
    <t>Ql (W)</t>
  </si>
  <si>
    <t>Wb= 26.1 C</t>
  </si>
  <si>
    <t>Db=34.5C</t>
  </si>
  <si>
    <t>Ti= 24</t>
  </si>
  <si>
    <t>Ho= cpT + woHg</t>
  </si>
  <si>
    <t>cp</t>
  </si>
  <si>
    <t>Tdb</t>
  </si>
  <si>
    <t>Hg at Db</t>
  </si>
  <si>
    <t>Ho at Wb</t>
  </si>
  <si>
    <t>wi</t>
  </si>
  <si>
    <t>Wi= 0.622RhPv/Pt-RHPv</t>
  </si>
  <si>
    <t>Psat at 24 C</t>
  </si>
  <si>
    <t>Psat at 22.5C</t>
  </si>
  <si>
    <t>Psat at 22C</t>
  </si>
  <si>
    <t>RH</t>
  </si>
  <si>
    <t>wo</t>
  </si>
  <si>
    <t>POWER HOUSE</t>
  </si>
  <si>
    <t>MAINTENANCE OFFICE</t>
  </si>
  <si>
    <t>CR</t>
  </si>
  <si>
    <t>FEMALE TOILET</t>
  </si>
  <si>
    <t>MALE TOILET</t>
  </si>
  <si>
    <t xml:space="preserve"> MINOR OPERATING ROOM</t>
  </si>
  <si>
    <t xml:space="preserve"> Examination/Treatment AREA</t>
  </si>
  <si>
    <t>HALLWAY</t>
  </si>
  <si>
    <t>WAITING AREA (CR)</t>
  </si>
  <si>
    <t>Canteen</t>
  </si>
  <si>
    <t>Garbage Disposal area</t>
  </si>
  <si>
    <t xml:space="preserve"> OPD clinic Ob-gyne</t>
  </si>
  <si>
    <t xml:space="preserve"> Staff Dining</t>
  </si>
  <si>
    <t xml:space="preserve"> Dietician's Office</t>
  </si>
  <si>
    <t xml:space="preserve"> Cooking Area</t>
  </si>
  <si>
    <t>Ultrasound</t>
  </si>
  <si>
    <t>Pressing Area</t>
  </si>
  <si>
    <t>Film File Storage</t>
  </si>
  <si>
    <t>Work Area (laboratory)</t>
  </si>
  <si>
    <t>EMERGENCY ROOM</t>
  </si>
  <si>
    <t>Cadaver Holding Room</t>
  </si>
  <si>
    <t>SECOND FLOOR</t>
  </si>
  <si>
    <t>Total Area of window</t>
  </si>
  <si>
    <t>Daily range=</t>
  </si>
  <si>
    <t>Length Wl</t>
  </si>
  <si>
    <t>Length Wdw</t>
  </si>
  <si>
    <t>A</t>
  </si>
  <si>
    <t>CLTTDsel</t>
  </si>
  <si>
    <t>Qw</t>
  </si>
  <si>
    <t>Total Area of Window</t>
  </si>
  <si>
    <t>5-Bed Ward 1</t>
  </si>
  <si>
    <t>5-Bed  Ward 2</t>
  </si>
  <si>
    <t>5-Bed Ward 3</t>
  </si>
  <si>
    <t>5-Bed Ward 4</t>
  </si>
  <si>
    <t>Hallway (W)</t>
  </si>
  <si>
    <t>Isolation room</t>
  </si>
  <si>
    <t>Private Room</t>
  </si>
  <si>
    <t>CSSR</t>
  </si>
  <si>
    <t>Sterile Supply Room</t>
  </si>
  <si>
    <t>Recovery Room</t>
  </si>
  <si>
    <t>Hallway (S)</t>
  </si>
  <si>
    <t>Lounge Area</t>
  </si>
  <si>
    <t>DR-1</t>
  </si>
  <si>
    <t>DR-2</t>
  </si>
  <si>
    <t>DR-3</t>
  </si>
  <si>
    <t>Anesthesia Off. And Storage</t>
  </si>
  <si>
    <t>Clean-up Room</t>
  </si>
  <si>
    <t>Sub-Ster Room</t>
  </si>
  <si>
    <t>Major Operating Room</t>
  </si>
  <si>
    <t>Delivery Room</t>
  </si>
  <si>
    <t>Chief of Clinics</t>
  </si>
  <si>
    <t>Conference Room</t>
  </si>
  <si>
    <t>Chief of Hospital</t>
  </si>
  <si>
    <t>Reception (CR)</t>
  </si>
  <si>
    <t>Isolation Room</t>
  </si>
  <si>
    <t>E</t>
  </si>
  <si>
    <t>N</t>
  </si>
  <si>
    <t>Stairs</t>
  </si>
  <si>
    <t>W</t>
  </si>
  <si>
    <t>S</t>
  </si>
  <si>
    <t>2.51 x 2</t>
  </si>
  <si>
    <t>1.4x2</t>
  </si>
  <si>
    <t>Sterile Storage</t>
  </si>
  <si>
    <t>Door 2.5x2</t>
  </si>
  <si>
    <t>Fire Exit</t>
  </si>
  <si>
    <t>1.2 x 3</t>
  </si>
  <si>
    <t>Qw=</t>
  </si>
  <si>
    <t>Fixed</t>
  </si>
  <si>
    <t>Awning/Sliding</t>
  </si>
  <si>
    <t>5-BedWard 1</t>
  </si>
  <si>
    <t>5-BedWard 2</t>
  </si>
  <si>
    <t>Hallway</t>
  </si>
  <si>
    <t xml:space="preserve">Anesthesia Off. and Storage </t>
  </si>
  <si>
    <t>DR 1</t>
  </si>
  <si>
    <t>DR 2</t>
  </si>
  <si>
    <t>DR 3</t>
  </si>
  <si>
    <t>5 Bedward 4</t>
  </si>
  <si>
    <t>5-BeWard 3</t>
  </si>
  <si>
    <t>Qt=</t>
  </si>
  <si>
    <t>Volume</t>
  </si>
  <si>
    <t>GROUND FLOOR AT 24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</si>
</sst>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/>
    <xf numFmtId="0" fontId="1" fillId="0" borderId="0" xfId="0" applyFont="1"/>
    <xf numFmtId="0" fontId="1" fillId="0" borderId="0" xfId="1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right"/>
    </xf>
    <xf numFmtId="0" fontId="0" fillId="0" borderId="2" xfId="0" applyBorder="1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A5D00-BFF9-4A16-94EF-59102BC963FD}">
  <dimension ref="A1:S75"/>
  <sheetViews>
    <sheetView topLeftCell="A10" zoomScaleNormal="100" workbookViewId="0">
      <selection activeCell="M63" sqref="M63"/>
    </sheetView>
  </sheetViews>
  <sheetFormatPr defaultRowHeight="15" x14ac:dyDescent="0.25"/>
  <cols>
    <col min="1" max="1" width="25.85546875" customWidth="1"/>
    <col min="2" max="2" width="12" customWidth="1"/>
    <col min="10" max="10" width="15.140625" customWidth="1"/>
    <col min="13" max="13" width="12.140625" customWidth="1"/>
    <col min="14" max="14" width="19.5703125" customWidth="1"/>
    <col min="15" max="15" width="10.28515625" customWidth="1"/>
    <col min="17" max="17" width="11.42578125" customWidth="1"/>
  </cols>
  <sheetData>
    <row r="1" spans="1:19" x14ac:dyDescent="0.25">
      <c r="A1" s="14" t="s">
        <v>11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9" x14ac:dyDescent="0.25">
      <c r="A2" s="12" t="s">
        <v>0</v>
      </c>
      <c r="B2" s="12" t="s">
        <v>1</v>
      </c>
      <c r="C2" s="12" t="s">
        <v>2</v>
      </c>
      <c r="D2" s="12" t="s">
        <v>3</v>
      </c>
      <c r="E2" s="12" t="s">
        <v>4</v>
      </c>
      <c r="F2" s="12" t="s">
        <v>5</v>
      </c>
      <c r="G2" s="12" t="s">
        <v>6</v>
      </c>
      <c r="H2" s="12" t="s">
        <v>7</v>
      </c>
      <c r="I2" s="12" t="s">
        <v>8</v>
      </c>
      <c r="J2" s="12" t="s">
        <v>9</v>
      </c>
      <c r="K2" s="12" t="s">
        <v>10</v>
      </c>
      <c r="L2" s="12"/>
      <c r="M2" s="12" t="s">
        <v>66</v>
      </c>
      <c r="N2" s="12" t="s">
        <v>63</v>
      </c>
      <c r="O2" s="12" t="s">
        <v>65</v>
      </c>
    </row>
    <row r="3" spans="1:19" x14ac:dyDescent="0.25">
      <c r="A3" t="s">
        <v>41</v>
      </c>
      <c r="C3">
        <v>2.7143999999999999</v>
      </c>
      <c r="G3">
        <v>0.65</v>
      </c>
      <c r="H3">
        <v>22.5</v>
      </c>
      <c r="I3">
        <f>(R7)-R6/2</f>
        <v>30.45</v>
      </c>
      <c r="K3">
        <f>C3*D3*J3</f>
        <v>0</v>
      </c>
      <c r="M3">
        <v>4</v>
      </c>
      <c r="N3">
        <f>M3*R5</f>
        <v>4</v>
      </c>
      <c r="R3" s="2">
        <v>25</v>
      </c>
      <c r="S3">
        <v>8.1</v>
      </c>
    </row>
    <row r="4" spans="1:19" x14ac:dyDescent="0.25">
      <c r="A4" s="1" t="s">
        <v>42</v>
      </c>
      <c r="C4">
        <v>2.7143999999999999</v>
      </c>
      <c r="G4">
        <v>0.65</v>
      </c>
      <c r="H4">
        <v>22.5</v>
      </c>
      <c r="I4">
        <f>(R$7)-(R$6/2)</f>
        <v>30.45</v>
      </c>
      <c r="M4">
        <v>1.2</v>
      </c>
      <c r="N4">
        <f>M4*R$5</f>
        <v>1.2</v>
      </c>
      <c r="R4" s="2">
        <v>29</v>
      </c>
    </row>
    <row r="5" spans="1:19" x14ac:dyDescent="0.25">
      <c r="A5" s="5" t="s">
        <v>43</v>
      </c>
      <c r="C5">
        <v>2.7143999999999999</v>
      </c>
      <c r="G5">
        <v>0.65</v>
      </c>
      <c r="H5">
        <v>24</v>
      </c>
      <c r="I5">
        <f t="shared" ref="I5:I26" si="0">(R$7)-(R$6/2)</f>
        <v>30.45</v>
      </c>
      <c r="M5">
        <v>0.6</v>
      </c>
      <c r="N5">
        <f t="shared" ref="N5:N26" si="1">M5*R$5</f>
        <v>0.6</v>
      </c>
      <c r="R5">
        <v>1</v>
      </c>
    </row>
    <row r="6" spans="1:19" x14ac:dyDescent="0.25">
      <c r="A6" t="s">
        <v>44</v>
      </c>
      <c r="C6">
        <v>2.7143999999999999</v>
      </c>
      <c r="G6">
        <v>0.65</v>
      </c>
      <c r="H6">
        <v>24</v>
      </c>
      <c r="I6">
        <f t="shared" si="0"/>
        <v>30.45</v>
      </c>
      <c r="M6">
        <v>1.2</v>
      </c>
      <c r="N6">
        <f t="shared" si="1"/>
        <v>1.2</v>
      </c>
      <c r="Q6" t="s">
        <v>64</v>
      </c>
      <c r="R6">
        <v>8.1</v>
      </c>
    </row>
    <row r="7" spans="1:19" x14ac:dyDescent="0.25">
      <c r="A7" t="s">
        <v>45</v>
      </c>
      <c r="C7">
        <v>2.7143999999999999</v>
      </c>
      <c r="G7">
        <v>0.65</v>
      </c>
      <c r="H7">
        <v>24</v>
      </c>
      <c r="I7">
        <f t="shared" si="0"/>
        <v>30.45</v>
      </c>
      <c r="M7">
        <v>1.2</v>
      </c>
      <c r="N7">
        <f t="shared" si="1"/>
        <v>1.2</v>
      </c>
      <c r="Q7" t="s">
        <v>31</v>
      </c>
      <c r="R7">
        <v>34.5</v>
      </c>
    </row>
    <row r="8" spans="1:19" x14ac:dyDescent="0.25">
      <c r="A8" s="6" t="s">
        <v>46</v>
      </c>
      <c r="C8">
        <v>2.7143999999999999</v>
      </c>
      <c r="G8">
        <v>0.65</v>
      </c>
      <c r="H8">
        <v>22</v>
      </c>
      <c r="I8">
        <f t="shared" si="0"/>
        <v>30.45</v>
      </c>
      <c r="M8">
        <v>1.6</v>
      </c>
      <c r="N8">
        <f t="shared" si="1"/>
        <v>1.6</v>
      </c>
    </row>
    <row r="9" spans="1:19" x14ac:dyDescent="0.25">
      <c r="A9" t="s">
        <v>47</v>
      </c>
      <c r="C9">
        <v>2.7143999999999999</v>
      </c>
      <c r="G9">
        <v>0.65</v>
      </c>
      <c r="H9">
        <v>22.5</v>
      </c>
      <c r="I9">
        <f t="shared" si="0"/>
        <v>30.45</v>
      </c>
      <c r="M9">
        <v>4.4000000000000004</v>
      </c>
      <c r="N9">
        <f t="shared" si="1"/>
        <v>4.4000000000000004</v>
      </c>
    </row>
    <row r="10" spans="1:19" x14ac:dyDescent="0.25">
      <c r="A10" s="5" t="s">
        <v>43</v>
      </c>
      <c r="C10">
        <v>2.7143999999999999</v>
      </c>
      <c r="G10">
        <v>0.65</v>
      </c>
      <c r="H10">
        <v>24</v>
      </c>
      <c r="I10">
        <f t="shared" si="0"/>
        <v>30.45</v>
      </c>
      <c r="M10">
        <v>1.2</v>
      </c>
      <c r="N10">
        <f t="shared" si="1"/>
        <v>1.2</v>
      </c>
    </row>
    <row r="11" spans="1:19" x14ac:dyDescent="0.25">
      <c r="A11" s="6" t="s">
        <v>61</v>
      </c>
      <c r="C11">
        <v>2.7143999999999999</v>
      </c>
      <c r="G11">
        <v>0.65</v>
      </c>
      <c r="H11">
        <v>22.5</v>
      </c>
      <c r="I11">
        <f t="shared" si="0"/>
        <v>30.45</v>
      </c>
      <c r="M11">
        <v>1.6</v>
      </c>
      <c r="N11">
        <f t="shared" si="1"/>
        <v>1.6</v>
      </c>
    </row>
    <row r="12" spans="1:19" x14ac:dyDescent="0.25">
      <c r="A12" s="8" t="s">
        <v>60</v>
      </c>
      <c r="C12">
        <v>2.7143999999999999</v>
      </c>
      <c r="G12">
        <v>0.65</v>
      </c>
      <c r="H12">
        <v>22.5</v>
      </c>
      <c r="I12">
        <f t="shared" si="0"/>
        <v>30.45</v>
      </c>
      <c r="M12">
        <v>4.4000000000000004</v>
      </c>
      <c r="N12">
        <f t="shared" si="1"/>
        <v>4.4000000000000004</v>
      </c>
    </row>
    <row r="13" spans="1:19" x14ac:dyDescent="0.25">
      <c r="A13" s="7" t="s">
        <v>48</v>
      </c>
      <c r="C13">
        <v>2.7143999999999999</v>
      </c>
      <c r="G13">
        <v>0.65</v>
      </c>
      <c r="H13">
        <v>22.5</v>
      </c>
      <c r="I13">
        <f t="shared" si="0"/>
        <v>30.45</v>
      </c>
      <c r="M13">
        <v>8.15</v>
      </c>
      <c r="N13">
        <f t="shared" si="1"/>
        <v>8.15</v>
      </c>
    </row>
    <row r="14" spans="1:19" x14ac:dyDescent="0.25">
      <c r="A14" s="6" t="s">
        <v>59</v>
      </c>
      <c r="C14">
        <v>2.7143999999999999</v>
      </c>
      <c r="G14">
        <v>0.65</v>
      </c>
      <c r="H14">
        <v>22.5</v>
      </c>
      <c r="I14">
        <f t="shared" si="0"/>
        <v>30.45</v>
      </c>
      <c r="M14">
        <v>2.4</v>
      </c>
      <c r="N14">
        <f t="shared" si="1"/>
        <v>2.4</v>
      </c>
    </row>
    <row r="15" spans="1:19" x14ac:dyDescent="0.25">
      <c r="A15" s="9" t="s">
        <v>49</v>
      </c>
      <c r="C15">
        <v>2.7143999999999999</v>
      </c>
      <c r="G15">
        <v>0.65</v>
      </c>
      <c r="H15">
        <v>24</v>
      </c>
      <c r="I15">
        <f t="shared" si="0"/>
        <v>30.45</v>
      </c>
      <c r="M15">
        <v>0.6</v>
      </c>
      <c r="N15">
        <f t="shared" si="1"/>
        <v>0.6</v>
      </c>
    </row>
    <row r="16" spans="1:19" x14ac:dyDescent="0.25">
      <c r="A16" s="6" t="s">
        <v>58</v>
      </c>
      <c r="C16">
        <v>2.7143999999999999</v>
      </c>
      <c r="G16">
        <v>0.65</v>
      </c>
      <c r="H16">
        <v>24</v>
      </c>
      <c r="I16">
        <f t="shared" si="0"/>
        <v>30.45</v>
      </c>
      <c r="M16">
        <v>0.6</v>
      </c>
      <c r="N16">
        <f t="shared" si="1"/>
        <v>0.6</v>
      </c>
    </row>
    <row r="17" spans="1:14" x14ac:dyDescent="0.25">
      <c r="A17" s="6" t="s">
        <v>57</v>
      </c>
      <c r="C17">
        <v>2.7143999999999999</v>
      </c>
      <c r="G17">
        <v>0.65</v>
      </c>
      <c r="H17">
        <v>22.5</v>
      </c>
      <c r="I17">
        <f t="shared" si="0"/>
        <v>30.45</v>
      </c>
      <c r="M17">
        <v>0.6</v>
      </c>
      <c r="N17">
        <f t="shared" si="1"/>
        <v>0.6</v>
      </c>
    </row>
    <row r="18" spans="1:14" x14ac:dyDescent="0.25">
      <c r="A18" s="6" t="s">
        <v>56</v>
      </c>
      <c r="C18">
        <v>2.7143999999999999</v>
      </c>
      <c r="G18">
        <v>0.65</v>
      </c>
      <c r="H18">
        <v>22.5</v>
      </c>
      <c r="I18">
        <f t="shared" si="0"/>
        <v>30.45</v>
      </c>
      <c r="M18">
        <v>4.8</v>
      </c>
      <c r="N18">
        <f t="shared" si="1"/>
        <v>4.8</v>
      </c>
    </row>
    <row r="19" spans="1:14" x14ac:dyDescent="0.25">
      <c r="A19" s="10" t="s">
        <v>43</v>
      </c>
      <c r="C19">
        <v>2.7143999999999999</v>
      </c>
      <c r="G19">
        <v>0.65</v>
      </c>
      <c r="H19">
        <v>24</v>
      </c>
      <c r="I19">
        <f t="shared" si="0"/>
        <v>30.45</v>
      </c>
      <c r="M19">
        <v>0.6</v>
      </c>
      <c r="N19">
        <f t="shared" si="1"/>
        <v>0.6</v>
      </c>
    </row>
    <row r="20" spans="1:14" x14ac:dyDescent="0.25">
      <c r="A20" s="6" t="s">
        <v>55</v>
      </c>
      <c r="B20" s="1"/>
      <c r="C20">
        <v>2.7143999999999999</v>
      </c>
      <c r="E20" s="1"/>
      <c r="F20" s="1"/>
      <c r="G20">
        <v>0.65</v>
      </c>
      <c r="H20" s="1">
        <v>24</v>
      </c>
      <c r="I20">
        <f t="shared" si="0"/>
        <v>30.45</v>
      </c>
      <c r="J20" s="1"/>
      <c r="K20" s="1"/>
      <c r="M20">
        <v>4.2</v>
      </c>
      <c r="N20">
        <f t="shared" si="1"/>
        <v>4.2</v>
      </c>
    </row>
    <row r="21" spans="1:14" x14ac:dyDescent="0.25">
      <c r="A21" s="6" t="s">
        <v>54</v>
      </c>
      <c r="C21">
        <v>2.7143999999999999</v>
      </c>
      <c r="G21">
        <v>0.65</v>
      </c>
      <c r="H21" s="1">
        <v>22.5</v>
      </c>
      <c r="I21">
        <f t="shared" si="0"/>
        <v>30.45</v>
      </c>
      <c r="M21">
        <v>2.8</v>
      </c>
      <c r="N21">
        <f t="shared" si="1"/>
        <v>2.8</v>
      </c>
    </row>
    <row r="22" spans="1:14" x14ac:dyDescent="0.25">
      <c r="A22" s="6" t="s">
        <v>53</v>
      </c>
      <c r="C22">
        <v>2.7143999999999999</v>
      </c>
      <c r="G22">
        <v>0.65</v>
      </c>
      <c r="H22">
        <v>22.5</v>
      </c>
      <c r="I22">
        <f t="shared" si="0"/>
        <v>30.45</v>
      </c>
      <c r="M22">
        <v>2.4</v>
      </c>
      <c r="N22">
        <f t="shared" si="1"/>
        <v>2.4</v>
      </c>
    </row>
    <row r="23" spans="1:14" x14ac:dyDescent="0.25">
      <c r="A23" s="6" t="s">
        <v>52</v>
      </c>
      <c r="C23">
        <v>2.7143999999999999</v>
      </c>
      <c r="G23">
        <v>0.65</v>
      </c>
      <c r="H23">
        <v>22.5</v>
      </c>
      <c r="I23">
        <f t="shared" si="0"/>
        <v>30.45</v>
      </c>
      <c r="M23">
        <v>2.2000000000000002</v>
      </c>
      <c r="N23">
        <f t="shared" si="1"/>
        <v>2.2000000000000002</v>
      </c>
    </row>
    <row r="24" spans="1:14" x14ac:dyDescent="0.25">
      <c r="A24" s="10" t="s">
        <v>43</v>
      </c>
      <c r="C24">
        <v>2.7143999999999999</v>
      </c>
      <c r="G24">
        <v>0.65</v>
      </c>
      <c r="H24">
        <v>24</v>
      </c>
      <c r="I24">
        <f t="shared" si="0"/>
        <v>30.45</v>
      </c>
      <c r="M24">
        <v>0.6</v>
      </c>
      <c r="N24">
        <f t="shared" si="1"/>
        <v>0.6</v>
      </c>
    </row>
    <row r="25" spans="1:14" x14ac:dyDescent="0.25">
      <c r="A25" s="6" t="s">
        <v>51</v>
      </c>
      <c r="C25">
        <v>2.7143999999999999</v>
      </c>
      <c r="G25">
        <v>0.65</v>
      </c>
      <c r="H25">
        <v>24</v>
      </c>
      <c r="I25">
        <f t="shared" si="0"/>
        <v>30.45</v>
      </c>
      <c r="M25">
        <v>1.2</v>
      </c>
      <c r="N25">
        <f t="shared" si="1"/>
        <v>1.2</v>
      </c>
    </row>
    <row r="26" spans="1:14" x14ac:dyDescent="0.25">
      <c r="A26" s="11" t="s">
        <v>50</v>
      </c>
      <c r="C26">
        <v>2.7143999999999999</v>
      </c>
      <c r="G26">
        <v>0.65</v>
      </c>
      <c r="H26">
        <v>24</v>
      </c>
      <c r="I26">
        <f t="shared" si="0"/>
        <v>30.45</v>
      </c>
      <c r="M26">
        <v>14</v>
      </c>
      <c r="N26">
        <f t="shared" si="1"/>
        <v>14</v>
      </c>
    </row>
    <row r="29" spans="1:14" x14ac:dyDescent="0.25">
      <c r="A29" s="13" t="s">
        <v>62</v>
      </c>
    </row>
    <row r="30" spans="1:14" x14ac:dyDescent="0.25">
      <c r="A30" s="12" t="s">
        <v>0</v>
      </c>
      <c r="B30" s="12" t="s">
        <v>1</v>
      </c>
      <c r="C30" s="12" t="s">
        <v>2</v>
      </c>
      <c r="D30" s="12" t="s">
        <v>67</v>
      </c>
      <c r="E30" s="12" t="s">
        <v>68</v>
      </c>
      <c r="F30" s="12" t="s">
        <v>5</v>
      </c>
      <c r="G30" s="12" t="s">
        <v>6</v>
      </c>
      <c r="H30" s="12" t="s">
        <v>7</v>
      </c>
      <c r="I30" s="12" t="s">
        <v>8</v>
      </c>
      <c r="J30" s="12" t="s">
        <v>9</v>
      </c>
      <c r="K30" s="12" t="s">
        <v>69</v>
      </c>
      <c r="L30" s="12"/>
      <c r="M30" s="12" t="s">
        <v>66</v>
      </c>
      <c r="N30" s="12" t="s">
        <v>70</v>
      </c>
    </row>
    <row r="31" spans="1:14" x14ac:dyDescent="0.25">
      <c r="A31" s="16" t="s">
        <v>71</v>
      </c>
      <c r="B31" t="s">
        <v>96</v>
      </c>
      <c r="C31">
        <v>2.7143999999999999</v>
      </c>
      <c r="D31">
        <v>26</v>
      </c>
      <c r="E31">
        <v>25</v>
      </c>
      <c r="F31">
        <v>-0.55000000000000004</v>
      </c>
      <c r="G31">
        <v>0.65</v>
      </c>
      <c r="H31">
        <v>22.5</v>
      </c>
      <c r="I31">
        <f t="shared" ref="I31:I73" si="2">(R$7)-(R$6/2)</f>
        <v>30.45</v>
      </c>
      <c r="J31">
        <f>(E31+F31)*G31+(25-H31)+(I31-29)</f>
        <v>19.842499999999998</v>
      </c>
      <c r="K31">
        <f>C31*D31*J31</f>
        <v>1400.3725319999999</v>
      </c>
      <c r="M31">
        <v>0</v>
      </c>
    </row>
    <row r="32" spans="1:14" x14ac:dyDescent="0.25">
      <c r="A32" s="16"/>
      <c r="B32" t="s">
        <v>97</v>
      </c>
      <c r="C32">
        <v>2.7143999999999999</v>
      </c>
      <c r="D32">
        <v>19.38</v>
      </c>
      <c r="E32">
        <v>13</v>
      </c>
      <c r="F32">
        <v>2.2200000000000002</v>
      </c>
      <c r="G32">
        <v>0.65</v>
      </c>
      <c r="H32">
        <v>22.5</v>
      </c>
      <c r="I32">
        <f t="shared" si="2"/>
        <v>30.45</v>
      </c>
      <c r="J32">
        <f t="shared" ref="J32:J73" si="3">(E32+F32)*G32+(25-H32)+(I32-29)</f>
        <v>13.843</v>
      </c>
      <c r="K32">
        <f t="shared" ref="K32:K73" si="4">C32*D32*J32</f>
        <v>728.21201169599988</v>
      </c>
      <c r="M32">
        <v>4.62</v>
      </c>
    </row>
    <row r="33" spans="1:13" x14ac:dyDescent="0.25">
      <c r="A33" t="s">
        <v>72</v>
      </c>
      <c r="B33" t="s">
        <v>97</v>
      </c>
      <c r="C33">
        <v>2.7143999999999999</v>
      </c>
      <c r="D33">
        <v>19.38</v>
      </c>
      <c r="E33">
        <v>13</v>
      </c>
      <c r="F33">
        <v>2.2200000000000002</v>
      </c>
      <c r="G33">
        <v>0.65</v>
      </c>
      <c r="H33">
        <v>22.5</v>
      </c>
      <c r="I33">
        <f t="shared" si="2"/>
        <v>30.45</v>
      </c>
      <c r="J33">
        <f t="shared" si="3"/>
        <v>13.843</v>
      </c>
      <c r="K33">
        <f t="shared" si="4"/>
        <v>728.21201169599988</v>
      </c>
      <c r="M33">
        <v>4.62</v>
      </c>
    </row>
    <row r="34" spans="1:13" x14ac:dyDescent="0.25">
      <c r="A34" s="16" t="s">
        <v>98</v>
      </c>
      <c r="B34" t="s">
        <v>97</v>
      </c>
      <c r="C34">
        <v>2.7143999999999999</v>
      </c>
      <c r="D34">
        <v>43.2</v>
      </c>
      <c r="E34">
        <v>13</v>
      </c>
      <c r="F34">
        <v>2.2200000000000002</v>
      </c>
      <c r="G34">
        <v>0.65</v>
      </c>
      <c r="H34">
        <v>22.5</v>
      </c>
      <c r="I34">
        <f t="shared" si="2"/>
        <v>30.45</v>
      </c>
      <c r="J34">
        <f t="shared" si="3"/>
        <v>13.843</v>
      </c>
      <c r="K34">
        <f t="shared" si="4"/>
        <v>1623.2589734399999</v>
      </c>
      <c r="M34">
        <v>0</v>
      </c>
    </row>
    <row r="35" spans="1:13" x14ac:dyDescent="0.25">
      <c r="A35" s="16"/>
      <c r="B35" t="s">
        <v>99</v>
      </c>
      <c r="C35">
        <v>2.7143999999999999</v>
      </c>
      <c r="D35">
        <v>41.2</v>
      </c>
      <c r="E35">
        <v>33</v>
      </c>
      <c r="F35">
        <v>-0.55000000000000004</v>
      </c>
      <c r="G35">
        <v>0.65</v>
      </c>
      <c r="H35">
        <v>22.5</v>
      </c>
      <c r="I35">
        <f t="shared" si="2"/>
        <v>30.45</v>
      </c>
      <c r="J35">
        <f t="shared" si="3"/>
        <v>25.0425</v>
      </c>
      <c r="K35">
        <f t="shared" si="4"/>
        <v>2800.5849143999999</v>
      </c>
      <c r="M35">
        <v>4.62</v>
      </c>
    </row>
    <row r="36" spans="1:13" x14ac:dyDescent="0.25">
      <c r="A36" t="s">
        <v>73</v>
      </c>
      <c r="B36" t="s">
        <v>97</v>
      </c>
      <c r="C36">
        <v>2.7143999999999999</v>
      </c>
      <c r="D36">
        <v>19.38</v>
      </c>
      <c r="E36">
        <v>13</v>
      </c>
      <c r="F36">
        <v>2.2200000000000002</v>
      </c>
      <c r="G36">
        <v>0.65</v>
      </c>
      <c r="H36">
        <v>22.5</v>
      </c>
      <c r="I36">
        <f t="shared" si="2"/>
        <v>30.45</v>
      </c>
      <c r="J36">
        <f t="shared" si="3"/>
        <v>13.843</v>
      </c>
      <c r="K36">
        <f t="shared" si="4"/>
        <v>728.21201169599988</v>
      </c>
      <c r="M36">
        <v>4.62</v>
      </c>
    </row>
    <row r="37" spans="1:13" x14ac:dyDescent="0.25">
      <c r="A37" t="s">
        <v>74</v>
      </c>
      <c r="B37" t="s">
        <v>97</v>
      </c>
      <c r="C37">
        <v>2.7143999999999999</v>
      </c>
      <c r="D37">
        <v>19.38</v>
      </c>
      <c r="E37">
        <v>13</v>
      </c>
      <c r="F37">
        <v>2.2200000000000002</v>
      </c>
      <c r="G37">
        <v>0.65</v>
      </c>
      <c r="H37">
        <v>22.5</v>
      </c>
      <c r="I37">
        <f t="shared" si="2"/>
        <v>30.45</v>
      </c>
      <c r="J37">
        <f t="shared" si="3"/>
        <v>13.843</v>
      </c>
      <c r="K37">
        <f t="shared" si="4"/>
        <v>728.21201169599988</v>
      </c>
      <c r="M37">
        <v>0</v>
      </c>
    </row>
    <row r="38" spans="1:13" x14ac:dyDescent="0.25">
      <c r="B38" t="s">
        <v>99</v>
      </c>
      <c r="C38">
        <v>2.7143999999999999</v>
      </c>
      <c r="D38">
        <v>26</v>
      </c>
      <c r="E38">
        <v>33</v>
      </c>
      <c r="F38">
        <v>-0.55000000000000004</v>
      </c>
      <c r="G38">
        <v>0.65</v>
      </c>
      <c r="H38">
        <v>22.5</v>
      </c>
      <c r="I38">
        <f t="shared" si="2"/>
        <v>30.45</v>
      </c>
      <c r="J38">
        <f t="shared" si="3"/>
        <v>25.0425</v>
      </c>
      <c r="K38">
        <f t="shared" si="4"/>
        <v>1767.359412</v>
      </c>
      <c r="M38">
        <v>0</v>
      </c>
    </row>
    <row r="39" spans="1:13" x14ac:dyDescent="0.25">
      <c r="A39" t="s">
        <v>75</v>
      </c>
      <c r="B39" t="s">
        <v>99</v>
      </c>
      <c r="C39">
        <v>2.7143999999999999</v>
      </c>
      <c r="D39">
        <v>9.6999999999999993</v>
      </c>
      <c r="E39">
        <v>33</v>
      </c>
      <c r="F39">
        <v>-0.55000000000000004</v>
      </c>
      <c r="G39">
        <v>0.65</v>
      </c>
      <c r="H39">
        <v>22.5</v>
      </c>
      <c r="I39">
        <f t="shared" si="2"/>
        <v>30.45</v>
      </c>
      <c r="J39">
        <f t="shared" si="3"/>
        <v>25.0425</v>
      </c>
      <c r="K39">
        <f t="shared" si="4"/>
        <v>659.36101139999994</v>
      </c>
      <c r="M39">
        <v>2.7</v>
      </c>
    </row>
    <row r="40" spans="1:13" x14ac:dyDescent="0.25">
      <c r="A40" s="16" t="s">
        <v>76</v>
      </c>
      <c r="B40" t="s">
        <v>99</v>
      </c>
      <c r="C40">
        <v>2.7143999999999999</v>
      </c>
      <c r="D40">
        <v>12.28</v>
      </c>
      <c r="E40">
        <v>33</v>
      </c>
      <c r="F40">
        <v>-0.55000000000000004</v>
      </c>
      <c r="G40">
        <v>0.65</v>
      </c>
      <c r="H40">
        <v>22.5</v>
      </c>
      <c r="I40">
        <f t="shared" si="2"/>
        <v>30.45</v>
      </c>
      <c r="J40">
        <f t="shared" si="3"/>
        <v>25.0425</v>
      </c>
      <c r="K40">
        <f t="shared" si="4"/>
        <v>834.73744535999992</v>
      </c>
      <c r="M40">
        <v>1.4</v>
      </c>
    </row>
    <row r="41" spans="1:13" x14ac:dyDescent="0.25">
      <c r="A41" s="16"/>
      <c r="B41" t="s">
        <v>100</v>
      </c>
      <c r="C41">
        <v>2.7143999999999999</v>
      </c>
      <c r="D41">
        <v>10.48</v>
      </c>
      <c r="E41">
        <v>22</v>
      </c>
      <c r="F41">
        <v>-3.88</v>
      </c>
      <c r="G41">
        <v>0.65</v>
      </c>
      <c r="H41">
        <v>22.5</v>
      </c>
      <c r="I41">
        <f t="shared" si="2"/>
        <v>30.45</v>
      </c>
      <c r="J41">
        <f t="shared" si="3"/>
        <v>15.728</v>
      </c>
      <c r="K41">
        <f t="shared" si="4"/>
        <v>447.41303193600004</v>
      </c>
      <c r="M41">
        <v>0</v>
      </c>
    </row>
    <row r="42" spans="1:13" x14ac:dyDescent="0.25">
      <c r="A42" s="5" t="s">
        <v>43</v>
      </c>
      <c r="B42" t="s">
        <v>99</v>
      </c>
      <c r="C42">
        <v>2.7143999999999999</v>
      </c>
      <c r="D42">
        <v>7.48</v>
      </c>
      <c r="E42">
        <v>33</v>
      </c>
      <c r="F42">
        <v>-0.55000000000000004</v>
      </c>
      <c r="G42">
        <v>0.65</v>
      </c>
      <c r="H42">
        <v>24</v>
      </c>
      <c r="I42">
        <f t="shared" si="2"/>
        <v>30.45</v>
      </c>
      <c r="J42">
        <f t="shared" si="3"/>
        <v>23.5425</v>
      </c>
      <c r="K42">
        <f t="shared" si="4"/>
        <v>478.00013976000002</v>
      </c>
      <c r="M42" s="17">
        <v>0.72</v>
      </c>
    </row>
    <row r="43" spans="1:13" x14ac:dyDescent="0.25">
      <c r="A43" t="s">
        <v>77</v>
      </c>
      <c r="B43" t="s">
        <v>99</v>
      </c>
      <c r="C43">
        <v>2.7143999999999999</v>
      </c>
      <c r="D43">
        <v>9</v>
      </c>
      <c r="E43">
        <v>33</v>
      </c>
      <c r="F43">
        <v>-0.55000000000000004</v>
      </c>
      <c r="G43">
        <v>0.65</v>
      </c>
      <c r="H43">
        <v>22.5</v>
      </c>
      <c r="I43">
        <f t="shared" si="2"/>
        <v>30.45</v>
      </c>
      <c r="J43">
        <f t="shared" si="3"/>
        <v>25.0425</v>
      </c>
      <c r="K43">
        <f t="shared" si="4"/>
        <v>611.77825800000005</v>
      </c>
      <c r="M43">
        <v>3</v>
      </c>
    </row>
    <row r="44" spans="1:13" x14ac:dyDescent="0.25">
      <c r="A44" t="s">
        <v>77</v>
      </c>
      <c r="B44" t="s">
        <v>99</v>
      </c>
      <c r="C44">
        <v>2.7143999999999999</v>
      </c>
      <c r="D44">
        <v>9</v>
      </c>
      <c r="E44">
        <v>33</v>
      </c>
      <c r="F44">
        <v>-0.55000000000000004</v>
      </c>
      <c r="G44">
        <v>0.65</v>
      </c>
      <c r="H44">
        <v>22.5</v>
      </c>
      <c r="I44">
        <f t="shared" si="2"/>
        <v>30.45</v>
      </c>
      <c r="J44">
        <f t="shared" si="3"/>
        <v>25.0425</v>
      </c>
      <c r="K44">
        <f t="shared" si="4"/>
        <v>611.77825800000005</v>
      </c>
      <c r="M44">
        <v>3</v>
      </c>
    </row>
    <row r="45" spans="1:13" x14ac:dyDescent="0.25">
      <c r="A45" t="s">
        <v>77</v>
      </c>
      <c r="B45" t="s">
        <v>99</v>
      </c>
      <c r="C45">
        <v>2.7143999999999999</v>
      </c>
      <c r="D45">
        <v>9</v>
      </c>
      <c r="E45">
        <v>33</v>
      </c>
      <c r="F45">
        <v>-0.55000000000000004</v>
      </c>
      <c r="G45">
        <v>0.65</v>
      </c>
      <c r="H45">
        <v>22.5</v>
      </c>
      <c r="I45">
        <f t="shared" si="2"/>
        <v>30.45</v>
      </c>
      <c r="J45">
        <f t="shared" si="3"/>
        <v>25.0425</v>
      </c>
      <c r="K45">
        <f t="shared" si="4"/>
        <v>611.77825800000005</v>
      </c>
      <c r="M45">
        <v>3</v>
      </c>
    </row>
    <row r="46" spans="1:13" x14ac:dyDescent="0.25">
      <c r="A46" t="s">
        <v>77</v>
      </c>
      <c r="B46" t="s">
        <v>99</v>
      </c>
      <c r="C46">
        <v>2.7143999999999999</v>
      </c>
      <c r="D46">
        <v>9</v>
      </c>
      <c r="E46">
        <v>33</v>
      </c>
      <c r="F46">
        <v>-0.55000000000000004</v>
      </c>
      <c r="G46">
        <v>0.65</v>
      </c>
      <c r="H46">
        <v>22.5</v>
      </c>
      <c r="I46">
        <f t="shared" si="2"/>
        <v>30.45</v>
      </c>
      <c r="J46">
        <f t="shared" si="3"/>
        <v>25.0425</v>
      </c>
      <c r="K46">
        <f t="shared" si="4"/>
        <v>611.77825800000005</v>
      </c>
      <c r="M46">
        <v>3</v>
      </c>
    </row>
    <row r="47" spans="1:13" x14ac:dyDescent="0.25">
      <c r="A47" t="s">
        <v>78</v>
      </c>
      <c r="B47" t="s">
        <v>99</v>
      </c>
      <c r="C47">
        <v>2.7143999999999999</v>
      </c>
      <c r="D47">
        <v>13.05</v>
      </c>
      <c r="E47">
        <v>33</v>
      </c>
      <c r="F47">
        <v>-0.55000000000000004</v>
      </c>
      <c r="G47">
        <v>0.65</v>
      </c>
      <c r="H47">
        <v>24</v>
      </c>
      <c r="I47">
        <f t="shared" si="2"/>
        <v>30.45</v>
      </c>
      <c r="J47">
        <f t="shared" si="3"/>
        <v>23.5425</v>
      </c>
      <c r="K47">
        <f t="shared" si="4"/>
        <v>833.94409409999992</v>
      </c>
      <c r="M47">
        <v>1.95</v>
      </c>
    </row>
    <row r="48" spans="1:13" x14ac:dyDescent="0.25">
      <c r="A48" t="s">
        <v>79</v>
      </c>
      <c r="B48" t="s">
        <v>97</v>
      </c>
      <c r="C48">
        <v>2.7143999999999999</v>
      </c>
      <c r="D48">
        <v>12</v>
      </c>
      <c r="E48">
        <v>13</v>
      </c>
      <c r="F48">
        <v>2.2200000000000002</v>
      </c>
      <c r="G48">
        <v>0.65</v>
      </c>
      <c r="H48">
        <v>24</v>
      </c>
      <c r="I48">
        <f t="shared" si="2"/>
        <v>30.45</v>
      </c>
      <c r="J48">
        <f t="shared" si="3"/>
        <v>12.343</v>
      </c>
      <c r="K48">
        <f t="shared" si="4"/>
        <v>402.04607040000002</v>
      </c>
      <c r="M48" s="5">
        <v>0</v>
      </c>
    </row>
    <row r="49" spans="1:13" x14ac:dyDescent="0.25">
      <c r="B49" t="s">
        <v>99</v>
      </c>
      <c r="C49">
        <v>2.7143999999999999</v>
      </c>
      <c r="D49">
        <v>10.58</v>
      </c>
      <c r="E49">
        <v>33</v>
      </c>
      <c r="F49">
        <v>-0.55000000000000004</v>
      </c>
      <c r="G49">
        <v>0.65</v>
      </c>
      <c r="H49">
        <v>24</v>
      </c>
      <c r="I49">
        <f t="shared" si="2"/>
        <v>30.45</v>
      </c>
      <c r="J49">
        <f t="shared" si="3"/>
        <v>23.5425</v>
      </c>
      <c r="K49">
        <f t="shared" si="4"/>
        <v>676.10180195999999</v>
      </c>
      <c r="M49" s="5" t="s">
        <v>101</v>
      </c>
    </row>
    <row r="50" spans="1:13" x14ac:dyDescent="0.25">
      <c r="A50" s="16" t="s">
        <v>80</v>
      </c>
      <c r="B50" t="s">
        <v>99</v>
      </c>
      <c r="C50">
        <v>2.7143999999999999</v>
      </c>
      <c r="D50">
        <v>30.4</v>
      </c>
      <c r="E50">
        <v>33</v>
      </c>
      <c r="F50">
        <v>-0.55000000000000004</v>
      </c>
      <c r="G50">
        <v>0.65</v>
      </c>
      <c r="H50">
        <v>22.5</v>
      </c>
      <c r="I50">
        <f t="shared" si="2"/>
        <v>30.45</v>
      </c>
      <c r="J50">
        <f t="shared" si="3"/>
        <v>25.0425</v>
      </c>
      <c r="K50">
        <f t="shared" si="4"/>
        <v>2066.4510047999997</v>
      </c>
      <c r="M50">
        <v>0</v>
      </c>
    </row>
    <row r="51" spans="1:13" x14ac:dyDescent="0.25">
      <c r="A51" s="16"/>
      <c r="B51" t="s">
        <v>100</v>
      </c>
      <c r="C51">
        <v>2.7143999999999999</v>
      </c>
      <c r="D51">
        <v>21.6</v>
      </c>
      <c r="E51">
        <v>22</v>
      </c>
      <c r="F51">
        <v>-3.88</v>
      </c>
      <c r="G51">
        <v>0.65</v>
      </c>
      <c r="H51">
        <v>22.5</v>
      </c>
      <c r="I51">
        <f t="shared" si="2"/>
        <v>30.45</v>
      </c>
      <c r="J51">
        <f t="shared" si="3"/>
        <v>15.728</v>
      </c>
      <c r="K51">
        <f t="shared" si="4"/>
        <v>922.14899711999999</v>
      </c>
      <c r="M51">
        <v>2.4</v>
      </c>
    </row>
    <row r="52" spans="1:13" x14ac:dyDescent="0.25">
      <c r="A52" s="5" t="s">
        <v>43</v>
      </c>
      <c r="B52" t="s">
        <v>100</v>
      </c>
      <c r="C52">
        <v>2.7143999999999999</v>
      </c>
      <c r="D52">
        <v>4.4400000000000004</v>
      </c>
      <c r="E52">
        <v>22</v>
      </c>
      <c r="F52">
        <v>-3.88</v>
      </c>
      <c r="G52">
        <v>0.65</v>
      </c>
      <c r="H52">
        <v>24</v>
      </c>
      <c r="I52">
        <f t="shared" si="2"/>
        <v>30.45</v>
      </c>
      <c r="J52">
        <f t="shared" si="3"/>
        <v>14.228</v>
      </c>
      <c r="K52">
        <f t="shared" si="4"/>
        <v>171.47494540800002</v>
      </c>
      <c r="M52" s="17">
        <v>0.36</v>
      </c>
    </row>
    <row r="53" spans="1:13" x14ac:dyDescent="0.25">
      <c r="A53" t="s">
        <v>81</v>
      </c>
      <c r="B53" t="s">
        <v>100</v>
      </c>
      <c r="C53">
        <v>2.7143999999999999</v>
      </c>
      <c r="D53">
        <v>19.2</v>
      </c>
      <c r="E53">
        <v>22</v>
      </c>
      <c r="F53">
        <v>-3.88</v>
      </c>
      <c r="G53">
        <v>0.65</v>
      </c>
      <c r="H53">
        <v>22.5</v>
      </c>
      <c r="I53">
        <f t="shared" si="2"/>
        <v>30.45</v>
      </c>
      <c r="J53">
        <f t="shared" si="3"/>
        <v>15.728</v>
      </c>
      <c r="K53">
        <f t="shared" si="4"/>
        <v>819.68799743999989</v>
      </c>
      <c r="M53">
        <v>0</v>
      </c>
    </row>
    <row r="54" spans="1:13" x14ac:dyDescent="0.25">
      <c r="A54" t="s">
        <v>82</v>
      </c>
      <c r="B54" t="s">
        <v>100</v>
      </c>
      <c r="C54">
        <v>2.7143999999999999</v>
      </c>
      <c r="D54">
        <v>21.2</v>
      </c>
      <c r="E54">
        <v>22</v>
      </c>
      <c r="F54">
        <v>-3.88</v>
      </c>
      <c r="G54">
        <v>0.65</v>
      </c>
      <c r="H54">
        <v>22.5</v>
      </c>
      <c r="I54">
        <f t="shared" si="2"/>
        <v>30.45</v>
      </c>
      <c r="J54">
        <f t="shared" si="3"/>
        <v>15.728</v>
      </c>
      <c r="K54">
        <f t="shared" si="4"/>
        <v>905.07216383999992</v>
      </c>
      <c r="M54" s="5" t="s">
        <v>102</v>
      </c>
    </row>
    <row r="55" spans="1:13" x14ac:dyDescent="0.25">
      <c r="A55" t="s">
        <v>83</v>
      </c>
      <c r="B55" s="1" t="s">
        <v>100</v>
      </c>
      <c r="C55">
        <v>2.7143999999999999</v>
      </c>
      <c r="D55" s="1">
        <v>5.04</v>
      </c>
      <c r="E55">
        <v>22</v>
      </c>
      <c r="F55">
        <v>-3.88</v>
      </c>
      <c r="G55">
        <v>0.65</v>
      </c>
      <c r="H55">
        <v>22.5</v>
      </c>
      <c r="I55">
        <f t="shared" si="2"/>
        <v>30.45</v>
      </c>
      <c r="J55">
        <f t="shared" si="3"/>
        <v>15.728</v>
      </c>
      <c r="K55">
        <f t="shared" si="4"/>
        <v>215.16809932800001</v>
      </c>
      <c r="L55" s="1"/>
      <c r="M55" s="18">
        <v>0.36</v>
      </c>
    </row>
    <row r="56" spans="1:13" x14ac:dyDescent="0.25">
      <c r="A56" t="s">
        <v>84</v>
      </c>
      <c r="B56" s="1" t="s">
        <v>100</v>
      </c>
      <c r="C56">
        <v>2.7143999999999999</v>
      </c>
      <c r="D56" s="1">
        <v>5.04</v>
      </c>
      <c r="E56">
        <v>22</v>
      </c>
      <c r="F56">
        <v>-3.88</v>
      </c>
      <c r="G56">
        <v>0.65</v>
      </c>
      <c r="H56">
        <v>22.5</v>
      </c>
      <c r="I56">
        <f t="shared" si="2"/>
        <v>30.45</v>
      </c>
      <c r="J56">
        <f t="shared" si="3"/>
        <v>15.728</v>
      </c>
      <c r="K56">
        <f t="shared" si="4"/>
        <v>215.16809932800001</v>
      </c>
      <c r="L56" s="1"/>
      <c r="M56" s="18">
        <v>0.36</v>
      </c>
    </row>
    <row r="57" spans="1:13" x14ac:dyDescent="0.25">
      <c r="A57" t="s">
        <v>85</v>
      </c>
      <c r="B57" s="1" t="s">
        <v>100</v>
      </c>
      <c r="C57">
        <v>2.7143999999999999</v>
      </c>
      <c r="D57" s="1">
        <v>5.04</v>
      </c>
      <c r="E57">
        <v>22</v>
      </c>
      <c r="F57">
        <v>-3.88</v>
      </c>
      <c r="G57">
        <v>0.65</v>
      </c>
      <c r="H57">
        <v>22.5</v>
      </c>
      <c r="I57">
        <f t="shared" si="2"/>
        <v>30.45</v>
      </c>
      <c r="J57">
        <f t="shared" si="3"/>
        <v>15.728</v>
      </c>
      <c r="K57">
        <f t="shared" si="4"/>
        <v>215.16809932800001</v>
      </c>
      <c r="L57" s="1"/>
      <c r="M57" s="18">
        <v>0.36</v>
      </c>
    </row>
    <row r="58" spans="1:13" x14ac:dyDescent="0.25">
      <c r="A58" t="s">
        <v>86</v>
      </c>
      <c r="B58" t="s">
        <v>100</v>
      </c>
      <c r="C58">
        <v>2.7143999999999999</v>
      </c>
      <c r="D58" s="1">
        <v>9.8000000000000007</v>
      </c>
      <c r="E58">
        <v>22</v>
      </c>
      <c r="F58">
        <v>-3.88</v>
      </c>
      <c r="G58">
        <v>0.65</v>
      </c>
      <c r="H58">
        <v>24</v>
      </c>
      <c r="I58">
        <f t="shared" si="2"/>
        <v>30.45</v>
      </c>
      <c r="J58">
        <f t="shared" si="3"/>
        <v>14.228</v>
      </c>
      <c r="K58">
        <f t="shared" si="4"/>
        <v>378.48073536000004</v>
      </c>
      <c r="M58" s="1">
        <v>1.6</v>
      </c>
    </row>
    <row r="59" spans="1:13" x14ac:dyDescent="0.25">
      <c r="A59" t="s">
        <v>103</v>
      </c>
      <c r="B59" t="s">
        <v>100</v>
      </c>
      <c r="C59">
        <v>2.7143999999999999</v>
      </c>
      <c r="D59" s="1">
        <v>8.8000000000000007</v>
      </c>
      <c r="E59">
        <v>22</v>
      </c>
      <c r="F59">
        <v>-3.88</v>
      </c>
      <c r="G59">
        <v>0.65</v>
      </c>
      <c r="H59">
        <v>24</v>
      </c>
      <c r="I59">
        <f t="shared" si="2"/>
        <v>30.45</v>
      </c>
      <c r="J59">
        <f t="shared" si="3"/>
        <v>14.228</v>
      </c>
      <c r="K59">
        <f t="shared" si="4"/>
        <v>339.86025216000002</v>
      </c>
      <c r="M59" s="1">
        <v>1.6</v>
      </c>
    </row>
    <row r="60" spans="1:13" x14ac:dyDescent="0.25">
      <c r="A60" t="s">
        <v>87</v>
      </c>
      <c r="B60" t="s">
        <v>100</v>
      </c>
      <c r="C60">
        <v>2.7143999999999999</v>
      </c>
      <c r="D60" s="1">
        <v>10.4</v>
      </c>
      <c r="E60">
        <v>22</v>
      </c>
      <c r="F60">
        <v>-3.88</v>
      </c>
      <c r="G60">
        <v>0.65</v>
      </c>
      <c r="H60">
        <v>24</v>
      </c>
      <c r="I60">
        <f t="shared" si="2"/>
        <v>30.45</v>
      </c>
      <c r="J60">
        <f t="shared" si="3"/>
        <v>14.228</v>
      </c>
      <c r="K60">
        <f t="shared" si="4"/>
        <v>401.65302527999995</v>
      </c>
      <c r="M60" s="1">
        <v>1.6</v>
      </c>
    </row>
    <row r="61" spans="1:13" x14ac:dyDescent="0.25">
      <c r="A61" t="s">
        <v>88</v>
      </c>
      <c r="B61" t="s">
        <v>100</v>
      </c>
      <c r="C61">
        <v>2.7143999999999999</v>
      </c>
      <c r="D61" s="1">
        <v>10.4</v>
      </c>
      <c r="E61">
        <v>22</v>
      </c>
      <c r="F61">
        <v>-3.88</v>
      </c>
      <c r="G61">
        <v>0.65</v>
      </c>
      <c r="H61">
        <v>22.5</v>
      </c>
      <c r="I61">
        <f t="shared" si="2"/>
        <v>30.45</v>
      </c>
      <c r="J61">
        <f t="shared" si="3"/>
        <v>15.728</v>
      </c>
      <c r="K61">
        <f t="shared" si="4"/>
        <v>443.99766527999998</v>
      </c>
      <c r="M61" s="1">
        <v>1.6</v>
      </c>
    </row>
    <row r="62" spans="1:13" x14ac:dyDescent="0.25">
      <c r="A62" s="16" t="s">
        <v>89</v>
      </c>
      <c r="B62" t="s">
        <v>100</v>
      </c>
      <c r="C62">
        <v>2.7143999999999999</v>
      </c>
      <c r="D62" s="1">
        <v>6</v>
      </c>
      <c r="E62">
        <v>22</v>
      </c>
      <c r="F62">
        <v>-3.88</v>
      </c>
      <c r="G62">
        <v>0.65</v>
      </c>
      <c r="H62">
        <v>22</v>
      </c>
      <c r="I62">
        <f t="shared" si="2"/>
        <v>30.45</v>
      </c>
      <c r="J62">
        <f t="shared" si="3"/>
        <v>16.228000000000002</v>
      </c>
      <c r="K62">
        <f t="shared" si="4"/>
        <v>264.29569920000006</v>
      </c>
      <c r="M62" s="1">
        <v>0</v>
      </c>
    </row>
    <row r="63" spans="1:13" x14ac:dyDescent="0.25">
      <c r="A63" s="16"/>
      <c r="B63" t="s">
        <v>96</v>
      </c>
      <c r="C63">
        <v>2.7143999999999999</v>
      </c>
      <c r="D63" s="1">
        <v>6</v>
      </c>
      <c r="E63">
        <v>25</v>
      </c>
      <c r="F63">
        <v>-0.55000000000000004</v>
      </c>
      <c r="G63">
        <v>0.65</v>
      </c>
      <c r="H63">
        <v>22</v>
      </c>
      <c r="I63">
        <f t="shared" si="2"/>
        <v>30.45</v>
      </c>
      <c r="J63">
        <f t="shared" si="3"/>
        <v>20.342499999999998</v>
      </c>
      <c r="K63">
        <f t="shared" si="4"/>
        <v>331.30609199999998</v>
      </c>
      <c r="M63" s="1">
        <v>0</v>
      </c>
    </row>
    <row r="64" spans="1:13" x14ac:dyDescent="0.25">
      <c r="A64" s="4" t="s">
        <v>105</v>
      </c>
      <c r="B64" t="s">
        <v>96</v>
      </c>
      <c r="C64">
        <v>2.7143999999999999</v>
      </c>
      <c r="D64" s="1">
        <v>8.6</v>
      </c>
      <c r="E64">
        <v>25</v>
      </c>
      <c r="F64">
        <v>-0.55000000000000004</v>
      </c>
      <c r="G64">
        <v>0.65</v>
      </c>
      <c r="H64">
        <v>22.5</v>
      </c>
      <c r="I64">
        <f t="shared" si="2"/>
        <v>30.45</v>
      </c>
      <c r="J64">
        <f t="shared" si="3"/>
        <v>19.842499999999998</v>
      </c>
      <c r="K64">
        <f t="shared" si="4"/>
        <v>463.20014519999995</v>
      </c>
      <c r="M64" s="5" t="s">
        <v>104</v>
      </c>
    </row>
    <row r="65" spans="1:13" x14ac:dyDescent="0.25">
      <c r="A65" s="16" t="s">
        <v>90</v>
      </c>
      <c r="B65" t="s">
        <v>96</v>
      </c>
      <c r="C65">
        <v>2.7143999999999999</v>
      </c>
      <c r="D65" s="1">
        <v>24</v>
      </c>
      <c r="E65">
        <v>25</v>
      </c>
      <c r="F65">
        <v>-0.55000000000000004</v>
      </c>
      <c r="G65">
        <v>0.65</v>
      </c>
      <c r="H65">
        <v>22</v>
      </c>
      <c r="I65">
        <f t="shared" si="2"/>
        <v>30.45</v>
      </c>
      <c r="J65">
        <f t="shared" si="3"/>
        <v>20.342499999999998</v>
      </c>
      <c r="K65">
        <f t="shared" si="4"/>
        <v>1325.2243679999999</v>
      </c>
      <c r="M65" s="1">
        <v>0</v>
      </c>
    </row>
    <row r="66" spans="1:13" x14ac:dyDescent="0.25">
      <c r="A66" s="16"/>
      <c r="B66" t="s">
        <v>97</v>
      </c>
      <c r="C66">
        <v>2.7143999999999999</v>
      </c>
      <c r="D66" s="1">
        <v>9.4</v>
      </c>
      <c r="E66">
        <v>13</v>
      </c>
      <c r="F66">
        <v>2.2200000000000002</v>
      </c>
      <c r="G66">
        <v>0.65</v>
      </c>
      <c r="H66">
        <v>22.5</v>
      </c>
      <c r="I66">
        <f t="shared" si="2"/>
        <v>30.45</v>
      </c>
      <c r="J66">
        <f t="shared" si="3"/>
        <v>13.843</v>
      </c>
      <c r="K66">
        <f t="shared" si="4"/>
        <v>353.20912848</v>
      </c>
      <c r="M66" s="1">
        <v>0</v>
      </c>
    </row>
    <row r="67" spans="1:13" x14ac:dyDescent="0.25">
      <c r="A67" t="s">
        <v>91</v>
      </c>
      <c r="B67" t="s">
        <v>96</v>
      </c>
      <c r="C67">
        <v>2.7143999999999999</v>
      </c>
      <c r="D67" s="1">
        <v>12.9</v>
      </c>
      <c r="E67">
        <v>25</v>
      </c>
      <c r="F67">
        <v>-0.55000000000000004</v>
      </c>
      <c r="G67">
        <v>0.65</v>
      </c>
      <c r="H67">
        <v>22.5</v>
      </c>
      <c r="I67">
        <f t="shared" si="2"/>
        <v>30.45</v>
      </c>
      <c r="J67">
        <f t="shared" si="3"/>
        <v>19.842499999999998</v>
      </c>
      <c r="K67">
        <f t="shared" si="4"/>
        <v>694.80021779999993</v>
      </c>
      <c r="M67" s="1">
        <v>2.1</v>
      </c>
    </row>
    <row r="68" spans="1:13" x14ac:dyDescent="0.25">
      <c r="A68" t="s">
        <v>92</v>
      </c>
      <c r="B68" t="s">
        <v>96</v>
      </c>
      <c r="C68">
        <v>2.7143999999999999</v>
      </c>
      <c r="D68" s="1">
        <v>20.399999999999999</v>
      </c>
      <c r="E68">
        <v>25</v>
      </c>
      <c r="F68">
        <v>-0.55000000000000004</v>
      </c>
      <c r="G68">
        <v>0.65</v>
      </c>
      <c r="H68">
        <v>22.5</v>
      </c>
      <c r="I68">
        <f t="shared" si="2"/>
        <v>30.45</v>
      </c>
      <c r="J68">
        <f t="shared" si="3"/>
        <v>19.842499999999998</v>
      </c>
      <c r="K68">
        <f t="shared" si="4"/>
        <v>1098.7538327999998</v>
      </c>
      <c r="M68" s="5" t="s">
        <v>106</v>
      </c>
    </row>
    <row r="69" spans="1:13" x14ac:dyDescent="0.25">
      <c r="A69" t="s">
        <v>93</v>
      </c>
      <c r="B69" t="s">
        <v>96</v>
      </c>
      <c r="C69">
        <v>2.7143999999999999</v>
      </c>
      <c r="D69" s="1">
        <v>8.16</v>
      </c>
      <c r="E69">
        <v>25</v>
      </c>
      <c r="F69">
        <v>-0.55000000000000004</v>
      </c>
      <c r="G69">
        <v>0.65</v>
      </c>
      <c r="H69">
        <v>22.5</v>
      </c>
      <c r="I69">
        <f t="shared" si="2"/>
        <v>30.45</v>
      </c>
      <c r="J69">
        <f t="shared" si="3"/>
        <v>19.842499999999998</v>
      </c>
      <c r="K69">
        <f t="shared" si="4"/>
        <v>439.50153311999998</v>
      </c>
      <c r="M69" s="1">
        <v>2.72</v>
      </c>
    </row>
    <row r="70" spans="1:13" x14ac:dyDescent="0.25">
      <c r="A70" t="s">
        <v>94</v>
      </c>
      <c r="B70" t="s">
        <v>96</v>
      </c>
      <c r="C70">
        <v>2.7143999999999999</v>
      </c>
      <c r="D70" s="1">
        <v>10.199999999999999</v>
      </c>
      <c r="E70">
        <v>25</v>
      </c>
      <c r="F70">
        <v>-0.55000000000000004</v>
      </c>
      <c r="G70">
        <v>0.65</v>
      </c>
      <c r="H70">
        <v>22.5</v>
      </c>
      <c r="I70">
        <f t="shared" si="2"/>
        <v>30.45</v>
      </c>
      <c r="J70">
        <f t="shared" si="3"/>
        <v>19.842499999999998</v>
      </c>
      <c r="K70">
        <f t="shared" si="4"/>
        <v>549.37691639999991</v>
      </c>
      <c r="M70" s="17">
        <v>0.72</v>
      </c>
    </row>
    <row r="71" spans="1:13" x14ac:dyDescent="0.25">
      <c r="A71" t="s">
        <v>95</v>
      </c>
      <c r="B71" t="s">
        <v>100</v>
      </c>
      <c r="C71">
        <v>2.7143999999999999</v>
      </c>
      <c r="D71" s="1">
        <v>12.28</v>
      </c>
      <c r="E71">
        <v>22</v>
      </c>
      <c r="F71">
        <v>-0.55000000000000004</v>
      </c>
      <c r="G71">
        <v>0.65</v>
      </c>
      <c r="H71">
        <v>22.5</v>
      </c>
      <c r="I71">
        <f t="shared" si="2"/>
        <v>30.45</v>
      </c>
      <c r="J71">
        <f t="shared" si="3"/>
        <v>17.892500000000002</v>
      </c>
      <c r="K71">
        <f t="shared" si="4"/>
        <v>596.40769655999998</v>
      </c>
      <c r="M71">
        <v>1.4</v>
      </c>
    </row>
    <row r="72" spans="1:13" x14ac:dyDescent="0.25">
      <c r="B72" t="s">
        <v>96</v>
      </c>
      <c r="C72">
        <v>2.7143999999999999</v>
      </c>
      <c r="D72" s="1">
        <v>8.8800000000000008</v>
      </c>
      <c r="E72">
        <v>25</v>
      </c>
      <c r="F72">
        <v>-0.55000000000000004</v>
      </c>
      <c r="G72">
        <v>0.65</v>
      </c>
      <c r="H72">
        <v>22.5</v>
      </c>
      <c r="I72">
        <f t="shared" si="2"/>
        <v>30.45</v>
      </c>
      <c r="J72">
        <f t="shared" si="3"/>
        <v>19.842499999999998</v>
      </c>
      <c r="K72">
        <f t="shared" si="4"/>
        <v>478.28108015999999</v>
      </c>
      <c r="M72">
        <v>0</v>
      </c>
    </row>
    <row r="73" spans="1:13" x14ac:dyDescent="0.25">
      <c r="A73" s="5" t="s">
        <v>43</v>
      </c>
      <c r="B73" t="s">
        <v>96</v>
      </c>
      <c r="C73">
        <v>2.7143999999999999</v>
      </c>
      <c r="D73" s="1">
        <v>7.84</v>
      </c>
      <c r="E73">
        <v>25</v>
      </c>
      <c r="F73">
        <v>-0.55000000000000004</v>
      </c>
      <c r="G73">
        <v>0.65</v>
      </c>
      <c r="H73">
        <v>22.5</v>
      </c>
      <c r="I73">
        <f t="shared" si="2"/>
        <v>30.45</v>
      </c>
      <c r="J73">
        <f t="shared" si="3"/>
        <v>19.842499999999998</v>
      </c>
      <c r="K73">
        <f t="shared" si="4"/>
        <v>422.26617887999993</v>
      </c>
      <c r="M73" s="17">
        <v>0.36</v>
      </c>
    </row>
    <row r="75" spans="1:13" x14ac:dyDescent="0.25">
      <c r="J75" s="2" t="s">
        <v>107</v>
      </c>
      <c r="K75" s="2">
        <f>SUM(K31:K73)</f>
        <v>31394.094478812</v>
      </c>
    </row>
  </sheetData>
  <mergeCells count="7">
    <mergeCell ref="A1:K1"/>
    <mergeCell ref="A31:A32"/>
    <mergeCell ref="A34:A35"/>
    <mergeCell ref="A65:A66"/>
    <mergeCell ref="A62:A63"/>
    <mergeCell ref="A50:A51"/>
    <mergeCell ref="A40:A41"/>
  </mergeCells>
  <phoneticPr fontId="4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19744-B858-49F8-871A-685DD67EF54F}">
  <dimension ref="A1:Q35"/>
  <sheetViews>
    <sheetView workbookViewId="0">
      <selection activeCell="Q7" sqref="Q7"/>
    </sheetView>
  </sheetViews>
  <sheetFormatPr defaultRowHeight="15" x14ac:dyDescent="0.25"/>
  <cols>
    <col min="1" max="1" width="25.7109375" customWidth="1"/>
    <col min="2" max="2" width="11.7109375" customWidth="1"/>
    <col min="16" max="16" width="18" customWidth="1"/>
  </cols>
  <sheetData>
    <row r="1" spans="1:17" x14ac:dyDescent="0.25">
      <c r="A1" s="15" t="s">
        <v>12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7" x14ac:dyDescent="0.25">
      <c r="A2" s="13" t="s">
        <v>62</v>
      </c>
    </row>
    <row r="3" spans="1:17" x14ac:dyDescent="0.25">
      <c r="A3" t="s">
        <v>0</v>
      </c>
      <c r="B3" t="s">
        <v>1</v>
      </c>
      <c r="C3" t="s">
        <v>2</v>
      </c>
      <c r="D3" t="s">
        <v>13</v>
      </c>
      <c r="E3" t="s">
        <v>7</v>
      </c>
      <c r="F3" t="s">
        <v>3</v>
      </c>
      <c r="G3" t="s">
        <v>14</v>
      </c>
      <c r="H3" t="s">
        <v>15</v>
      </c>
      <c r="I3" t="s">
        <v>16</v>
      </c>
      <c r="J3" t="s">
        <v>18</v>
      </c>
      <c r="K3" t="s">
        <v>17</v>
      </c>
    </row>
    <row r="4" spans="1:17" x14ac:dyDescent="0.25">
      <c r="A4" t="s">
        <v>110</v>
      </c>
      <c r="B4" t="s">
        <v>97</v>
      </c>
      <c r="C4">
        <v>2.8721999999999999</v>
      </c>
      <c r="D4">
        <v>34.5</v>
      </c>
      <c r="E4">
        <v>22.5</v>
      </c>
      <c r="F4">
        <v>4.62</v>
      </c>
      <c r="G4">
        <f>_xlfn.IFS(B4="N",120,B4="E",685,B4="S",230,B4="W",685)</f>
        <v>120</v>
      </c>
      <c r="H4">
        <f>_xlfn.IFS(B4="N",0.91,B4="E",0.8,B4="S",0.83,B4="W",0.82)</f>
        <v>0.91</v>
      </c>
      <c r="I4">
        <v>0.55000000000000004</v>
      </c>
      <c r="J4">
        <f>I4*H4*G4*F4</f>
        <v>277.47720000000004</v>
      </c>
      <c r="K4">
        <f>(C4*F4)*(D4-E4)</f>
        <v>159.23476799999997</v>
      </c>
      <c r="P4" t="s">
        <v>108</v>
      </c>
      <c r="Q4">
        <v>2.8210999999999999</v>
      </c>
    </row>
    <row r="5" spans="1:17" x14ac:dyDescent="0.25">
      <c r="A5" t="s">
        <v>111</v>
      </c>
      <c r="B5" t="s">
        <v>97</v>
      </c>
      <c r="C5">
        <v>2.8721999999999999</v>
      </c>
      <c r="D5">
        <v>34.5</v>
      </c>
      <c r="E5">
        <v>22.5</v>
      </c>
      <c r="F5">
        <v>4.62</v>
      </c>
      <c r="G5">
        <f>_xlfn.IFS(B5="N",120,B5="E",685,B5="S",230,B5="W",685)</f>
        <v>120</v>
      </c>
      <c r="H5">
        <f t="shared" ref="H5:H32" si="0">_xlfn.IFS(B5="N",0.91,B5="E",0.8,B5="S",0.83,B5="W",0.82)</f>
        <v>0.91</v>
      </c>
      <c r="I5">
        <v>0.55000000000000004</v>
      </c>
      <c r="J5">
        <f t="shared" ref="J5:J32" si="1">I5*H5*G5*F5</f>
        <v>277.47720000000004</v>
      </c>
      <c r="K5">
        <f t="shared" ref="K5:K32" si="2">(C5*F5)*(D5-E5)</f>
        <v>159.23476799999997</v>
      </c>
      <c r="P5" t="s">
        <v>109</v>
      </c>
      <c r="Q5">
        <v>2.8721999999999999</v>
      </c>
    </row>
    <row r="6" spans="1:17" x14ac:dyDescent="0.25">
      <c r="A6" t="s">
        <v>118</v>
      </c>
      <c r="B6" t="s">
        <v>97</v>
      </c>
      <c r="C6">
        <v>2.8721999999999999</v>
      </c>
      <c r="D6">
        <v>34.5</v>
      </c>
      <c r="E6">
        <v>22.5</v>
      </c>
      <c r="F6">
        <v>4.62</v>
      </c>
      <c r="G6">
        <f t="shared" ref="G6:G32" si="3">_xlfn.IFS(B6="N",120,B6="E",685,B6="S",230,B6="W",685)</f>
        <v>120</v>
      </c>
      <c r="H6">
        <f t="shared" si="0"/>
        <v>0.91</v>
      </c>
      <c r="I6">
        <v>0.55000000000000004</v>
      </c>
      <c r="J6">
        <f t="shared" si="1"/>
        <v>277.47720000000004</v>
      </c>
      <c r="K6">
        <f t="shared" si="2"/>
        <v>159.23476799999997</v>
      </c>
    </row>
    <row r="7" spans="1:17" x14ac:dyDescent="0.25">
      <c r="A7" t="s">
        <v>117</v>
      </c>
      <c r="B7" t="s">
        <v>97</v>
      </c>
      <c r="C7">
        <v>2.8721999999999999</v>
      </c>
      <c r="D7">
        <v>34.5</v>
      </c>
      <c r="E7">
        <v>22.5</v>
      </c>
      <c r="F7">
        <v>4.62</v>
      </c>
      <c r="G7">
        <f t="shared" si="3"/>
        <v>120</v>
      </c>
      <c r="H7">
        <f t="shared" si="0"/>
        <v>0.91</v>
      </c>
      <c r="I7">
        <v>0.55000000000000004</v>
      </c>
      <c r="J7">
        <f t="shared" si="1"/>
        <v>277.47720000000004</v>
      </c>
      <c r="K7">
        <f t="shared" si="2"/>
        <v>159.23476799999997</v>
      </c>
    </row>
    <row r="8" spans="1:17" x14ac:dyDescent="0.25">
      <c r="A8" t="s">
        <v>112</v>
      </c>
      <c r="B8" t="s">
        <v>99</v>
      </c>
      <c r="C8">
        <v>2.8210999999999999</v>
      </c>
      <c r="D8">
        <v>34.5</v>
      </c>
      <c r="E8">
        <v>22.5</v>
      </c>
      <c r="F8">
        <v>2.7</v>
      </c>
      <c r="G8">
        <f t="shared" si="3"/>
        <v>685</v>
      </c>
      <c r="H8">
        <f t="shared" si="0"/>
        <v>0.82</v>
      </c>
      <c r="I8">
        <v>0.55000000000000004</v>
      </c>
      <c r="J8">
        <f t="shared" si="1"/>
        <v>834.12450000000001</v>
      </c>
      <c r="K8">
        <f t="shared" si="2"/>
        <v>91.403639999999996</v>
      </c>
    </row>
    <row r="9" spans="1:17" x14ac:dyDescent="0.25">
      <c r="A9" t="s">
        <v>95</v>
      </c>
      <c r="B9" t="s">
        <v>99</v>
      </c>
      <c r="C9">
        <v>2.8721999999999999</v>
      </c>
      <c r="D9">
        <v>34.5</v>
      </c>
      <c r="E9">
        <v>22.5</v>
      </c>
      <c r="F9">
        <v>1.4</v>
      </c>
      <c r="G9">
        <f t="shared" si="3"/>
        <v>685</v>
      </c>
      <c r="H9">
        <f t="shared" si="0"/>
        <v>0.82</v>
      </c>
      <c r="I9">
        <v>0.55000000000000004</v>
      </c>
      <c r="J9">
        <f t="shared" si="1"/>
        <v>432.50899999999996</v>
      </c>
      <c r="K9">
        <f t="shared" si="2"/>
        <v>48.252959999999995</v>
      </c>
    </row>
    <row r="10" spans="1:17" x14ac:dyDescent="0.25">
      <c r="A10" s="5" t="s">
        <v>43</v>
      </c>
      <c r="B10" t="s">
        <v>99</v>
      </c>
      <c r="C10">
        <v>2.8721999999999999</v>
      </c>
      <c r="D10">
        <v>34.5</v>
      </c>
      <c r="E10">
        <v>24</v>
      </c>
      <c r="F10">
        <v>0.36</v>
      </c>
      <c r="G10">
        <f t="shared" si="3"/>
        <v>685</v>
      </c>
      <c r="H10">
        <f t="shared" si="0"/>
        <v>0.82</v>
      </c>
      <c r="I10">
        <v>0.55000000000000004</v>
      </c>
      <c r="J10">
        <f t="shared" si="1"/>
        <v>111.2166</v>
      </c>
      <c r="K10">
        <f t="shared" si="2"/>
        <v>10.856916</v>
      </c>
    </row>
    <row r="11" spans="1:17" x14ac:dyDescent="0.25">
      <c r="A11" t="s">
        <v>77</v>
      </c>
      <c r="B11" t="s">
        <v>99</v>
      </c>
      <c r="C11">
        <v>2.8721999999999999</v>
      </c>
      <c r="D11">
        <v>34.5</v>
      </c>
      <c r="E11">
        <v>22.5</v>
      </c>
      <c r="F11">
        <v>3</v>
      </c>
      <c r="G11">
        <f t="shared" si="3"/>
        <v>685</v>
      </c>
      <c r="H11">
        <f t="shared" si="0"/>
        <v>0.82</v>
      </c>
      <c r="I11">
        <v>0.55000000000000004</v>
      </c>
      <c r="J11">
        <f t="shared" si="1"/>
        <v>926.80500000000006</v>
      </c>
      <c r="K11">
        <f t="shared" si="2"/>
        <v>103.39920000000001</v>
      </c>
    </row>
    <row r="12" spans="1:17" x14ac:dyDescent="0.25">
      <c r="A12" t="s">
        <v>77</v>
      </c>
      <c r="B12" t="s">
        <v>99</v>
      </c>
      <c r="C12">
        <v>2.8721999999999999</v>
      </c>
      <c r="D12">
        <v>34.5</v>
      </c>
      <c r="E12">
        <v>22.5</v>
      </c>
      <c r="F12">
        <v>3</v>
      </c>
      <c r="G12">
        <f t="shared" si="3"/>
        <v>685</v>
      </c>
      <c r="H12">
        <f t="shared" si="0"/>
        <v>0.82</v>
      </c>
      <c r="I12">
        <v>0.55000000000000004</v>
      </c>
      <c r="J12">
        <f t="shared" si="1"/>
        <v>926.80500000000006</v>
      </c>
      <c r="K12">
        <f t="shared" si="2"/>
        <v>103.39920000000001</v>
      </c>
    </row>
    <row r="13" spans="1:17" x14ac:dyDescent="0.25">
      <c r="A13" t="s">
        <v>77</v>
      </c>
      <c r="B13" t="s">
        <v>99</v>
      </c>
      <c r="C13">
        <v>2.8721999999999999</v>
      </c>
      <c r="D13">
        <v>34.5</v>
      </c>
      <c r="E13">
        <v>22.5</v>
      </c>
      <c r="F13">
        <v>3</v>
      </c>
      <c r="G13">
        <f t="shared" si="3"/>
        <v>685</v>
      </c>
      <c r="H13">
        <f t="shared" si="0"/>
        <v>0.82</v>
      </c>
      <c r="I13">
        <v>0.55000000000000004</v>
      </c>
      <c r="J13">
        <f t="shared" si="1"/>
        <v>926.80500000000006</v>
      </c>
      <c r="K13">
        <f t="shared" si="2"/>
        <v>103.39920000000001</v>
      </c>
    </row>
    <row r="14" spans="1:17" x14ac:dyDescent="0.25">
      <c r="A14" t="s">
        <v>77</v>
      </c>
      <c r="B14" t="s">
        <v>99</v>
      </c>
      <c r="C14">
        <v>2.8721999999999999</v>
      </c>
      <c r="D14">
        <v>34.5</v>
      </c>
      <c r="E14">
        <v>22.5</v>
      </c>
      <c r="F14">
        <v>3</v>
      </c>
      <c r="G14">
        <f t="shared" si="3"/>
        <v>685</v>
      </c>
      <c r="H14">
        <f t="shared" si="0"/>
        <v>0.82</v>
      </c>
      <c r="I14">
        <v>0.55000000000000004</v>
      </c>
      <c r="J14">
        <f t="shared" si="1"/>
        <v>926.80500000000006</v>
      </c>
      <c r="K14">
        <f t="shared" si="2"/>
        <v>103.39920000000001</v>
      </c>
    </row>
    <row r="15" spans="1:17" x14ac:dyDescent="0.25">
      <c r="A15" t="s">
        <v>78</v>
      </c>
      <c r="B15" t="s">
        <v>99</v>
      </c>
      <c r="C15">
        <v>2.8721999999999999</v>
      </c>
      <c r="D15">
        <v>34.5</v>
      </c>
      <c r="E15">
        <v>22.5</v>
      </c>
      <c r="F15">
        <v>1.95</v>
      </c>
      <c r="G15">
        <f t="shared" si="3"/>
        <v>685</v>
      </c>
      <c r="H15">
        <f t="shared" si="0"/>
        <v>0.82</v>
      </c>
      <c r="I15">
        <v>0.55000000000000004</v>
      </c>
      <c r="J15">
        <f t="shared" si="1"/>
        <v>602.42324999999994</v>
      </c>
      <c r="K15">
        <f t="shared" si="2"/>
        <v>67.209479999999999</v>
      </c>
    </row>
    <row r="16" spans="1:17" x14ac:dyDescent="0.25">
      <c r="A16" t="s">
        <v>79</v>
      </c>
      <c r="B16" t="s">
        <v>99</v>
      </c>
      <c r="C16">
        <v>2.8721999999999999</v>
      </c>
      <c r="D16">
        <v>34.5</v>
      </c>
      <c r="E16">
        <v>24</v>
      </c>
      <c r="F16">
        <v>5.0199999999999996</v>
      </c>
      <c r="G16">
        <f t="shared" si="3"/>
        <v>685</v>
      </c>
      <c r="H16">
        <f t="shared" si="0"/>
        <v>0.82</v>
      </c>
      <c r="I16">
        <v>0.55000000000000004</v>
      </c>
      <c r="J16">
        <f t="shared" si="1"/>
        <v>1550.8536999999999</v>
      </c>
      <c r="K16">
        <f t="shared" si="2"/>
        <v>151.39366199999998</v>
      </c>
    </row>
    <row r="17" spans="1:11" x14ac:dyDescent="0.25">
      <c r="A17" t="s">
        <v>80</v>
      </c>
      <c r="B17" t="s">
        <v>100</v>
      </c>
      <c r="C17">
        <v>2.8721999999999999</v>
      </c>
      <c r="D17">
        <v>34.5</v>
      </c>
      <c r="E17">
        <v>22.5</v>
      </c>
      <c r="F17">
        <v>2.4</v>
      </c>
      <c r="G17">
        <f t="shared" si="3"/>
        <v>230</v>
      </c>
      <c r="H17">
        <f t="shared" si="0"/>
        <v>0.83</v>
      </c>
      <c r="I17">
        <v>0.55000000000000004</v>
      </c>
      <c r="J17">
        <f t="shared" si="1"/>
        <v>251.988</v>
      </c>
      <c r="K17">
        <f t="shared" si="2"/>
        <v>82.719359999999995</v>
      </c>
    </row>
    <row r="18" spans="1:11" x14ac:dyDescent="0.25">
      <c r="A18" s="5" t="s">
        <v>43</v>
      </c>
      <c r="B18" t="s">
        <v>100</v>
      </c>
      <c r="C18">
        <v>2.8721999999999999</v>
      </c>
      <c r="D18">
        <v>34.5</v>
      </c>
      <c r="E18">
        <v>24</v>
      </c>
      <c r="F18">
        <v>0.36</v>
      </c>
      <c r="G18">
        <f t="shared" si="3"/>
        <v>230</v>
      </c>
      <c r="H18">
        <f t="shared" si="0"/>
        <v>0.83</v>
      </c>
      <c r="I18">
        <v>0.55000000000000004</v>
      </c>
      <c r="J18">
        <f t="shared" si="1"/>
        <v>37.798200000000001</v>
      </c>
      <c r="K18">
        <f t="shared" si="2"/>
        <v>10.856916</v>
      </c>
    </row>
    <row r="19" spans="1:11" x14ac:dyDescent="0.25">
      <c r="A19" t="s">
        <v>82</v>
      </c>
      <c r="B19" t="s">
        <v>100</v>
      </c>
      <c r="C19">
        <v>2.8721999999999999</v>
      </c>
      <c r="D19">
        <v>34.5</v>
      </c>
      <c r="E19">
        <v>22.5</v>
      </c>
      <c r="F19">
        <v>2.8</v>
      </c>
      <c r="G19">
        <f t="shared" si="3"/>
        <v>230</v>
      </c>
      <c r="H19">
        <f t="shared" si="0"/>
        <v>0.83</v>
      </c>
      <c r="I19">
        <v>0.55000000000000004</v>
      </c>
      <c r="J19">
        <f t="shared" si="1"/>
        <v>293.98599999999999</v>
      </c>
      <c r="K19">
        <f t="shared" si="2"/>
        <v>96.505919999999989</v>
      </c>
    </row>
    <row r="20" spans="1:11" x14ac:dyDescent="0.25">
      <c r="A20" t="s">
        <v>114</v>
      </c>
      <c r="B20" t="s">
        <v>100</v>
      </c>
      <c r="C20">
        <v>2.8721999999999999</v>
      </c>
      <c r="D20">
        <v>34.5</v>
      </c>
      <c r="E20">
        <v>22.5</v>
      </c>
      <c r="F20">
        <v>0.36</v>
      </c>
      <c r="G20">
        <f t="shared" si="3"/>
        <v>230</v>
      </c>
      <c r="H20">
        <f t="shared" si="0"/>
        <v>0.83</v>
      </c>
      <c r="I20">
        <v>0.55000000000000004</v>
      </c>
      <c r="J20">
        <f t="shared" si="1"/>
        <v>37.798200000000001</v>
      </c>
      <c r="K20">
        <f t="shared" si="2"/>
        <v>12.407904</v>
      </c>
    </row>
    <row r="21" spans="1:11" x14ac:dyDescent="0.25">
      <c r="A21" t="s">
        <v>115</v>
      </c>
      <c r="B21" t="s">
        <v>100</v>
      </c>
      <c r="C21">
        <v>2.8721999999999999</v>
      </c>
      <c r="D21">
        <v>34.5</v>
      </c>
      <c r="E21">
        <v>22.5</v>
      </c>
      <c r="F21">
        <v>0.36</v>
      </c>
      <c r="G21">
        <f t="shared" si="3"/>
        <v>230</v>
      </c>
      <c r="H21">
        <f t="shared" si="0"/>
        <v>0.83</v>
      </c>
      <c r="I21">
        <v>0.55000000000000004</v>
      </c>
      <c r="J21">
        <f t="shared" si="1"/>
        <v>37.798200000000001</v>
      </c>
      <c r="K21">
        <f t="shared" si="2"/>
        <v>12.407904</v>
      </c>
    </row>
    <row r="22" spans="1:11" x14ac:dyDescent="0.25">
      <c r="A22" t="s">
        <v>116</v>
      </c>
      <c r="B22" t="s">
        <v>100</v>
      </c>
      <c r="C22">
        <v>2.8721999999999999</v>
      </c>
      <c r="D22">
        <v>34.5</v>
      </c>
      <c r="E22">
        <v>22.5</v>
      </c>
      <c r="F22">
        <v>0.36</v>
      </c>
      <c r="G22">
        <f t="shared" si="3"/>
        <v>230</v>
      </c>
      <c r="H22">
        <f t="shared" si="0"/>
        <v>0.83</v>
      </c>
      <c r="I22">
        <v>0.55000000000000004</v>
      </c>
      <c r="J22">
        <f t="shared" si="1"/>
        <v>37.798200000000001</v>
      </c>
      <c r="K22">
        <f t="shared" si="2"/>
        <v>12.407904</v>
      </c>
    </row>
    <row r="23" spans="1:11" x14ac:dyDescent="0.25">
      <c r="A23" t="s">
        <v>113</v>
      </c>
      <c r="B23" t="s">
        <v>100</v>
      </c>
      <c r="C23">
        <v>2.8721999999999999</v>
      </c>
      <c r="D23">
        <v>34.5</v>
      </c>
      <c r="E23">
        <v>24</v>
      </c>
      <c r="F23">
        <v>1.6</v>
      </c>
      <c r="G23">
        <f t="shared" si="3"/>
        <v>230</v>
      </c>
      <c r="H23">
        <f t="shared" si="0"/>
        <v>0.83</v>
      </c>
      <c r="I23">
        <v>0.55000000000000004</v>
      </c>
      <c r="J23">
        <f t="shared" si="1"/>
        <v>167.99200000000002</v>
      </c>
      <c r="K23">
        <f t="shared" si="2"/>
        <v>48.252959999999995</v>
      </c>
    </row>
    <row r="24" spans="1:11" x14ac:dyDescent="0.25">
      <c r="A24" t="s">
        <v>103</v>
      </c>
      <c r="B24" t="s">
        <v>100</v>
      </c>
      <c r="C24">
        <v>2.8721999999999999</v>
      </c>
      <c r="D24">
        <v>34.5</v>
      </c>
      <c r="E24">
        <v>24</v>
      </c>
      <c r="F24">
        <v>1.6</v>
      </c>
      <c r="G24">
        <f t="shared" si="3"/>
        <v>230</v>
      </c>
      <c r="H24">
        <f t="shared" si="0"/>
        <v>0.83</v>
      </c>
      <c r="I24">
        <v>0.55000000000000004</v>
      </c>
      <c r="J24">
        <f t="shared" si="1"/>
        <v>167.99200000000002</v>
      </c>
      <c r="K24">
        <f t="shared" si="2"/>
        <v>48.252959999999995</v>
      </c>
    </row>
    <row r="25" spans="1:11" x14ac:dyDescent="0.25">
      <c r="A25" t="s">
        <v>87</v>
      </c>
      <c r="B25" t="s">
        <v>100</v>
      </c>
      <c r="C25">
        <v>2.8721999999999999</v>
      </c>
      <c r="D25">
        <v>34.5</v>
      </c>
      <c r="E25">
        <v>24</v>
      </c>
      <c r="F25">
        <v>1.6</v>
      </c>
      <c r="G25">
        <f t="shared" si="3"/>
        <v>230</v>
      </c>
      <c r="H25">
        <f t="shared" si="0"/>
        <v>0.83</v>
      </c>
      <c r="I25">
        <v>0.55000000000000004</v>
      </c>
      <c r="J25">
        <f t="shared" si="1"/>
        <v>167.99200000000002</v>
      </c>
      <c r="K25">
        <f t="shared" si="2"/>
        <v>48.252959999999995</v>
      </c>
    </row>
    <row r="26" spans="1:11" x14ac:dyDescent="0.25">
      <c r="A26" t="s">
        <v>88</v>
      </c>
      <c r="B26" t="s">
        <v>100</v>
      </c>
      <c r="C26">
        <v>2.8721999999999999</v>
      </c>
      <c r="D26">
        <v>34.5</v>
      </c>
      <c r="E26">
        <v>22.5</v>
      </c>
      <c r="F26">
        <v>1.6</v>
      </c>
      <c r="G26">
        <f t="shared" si="3"/>
        <v>230</v>
      </c>
      <c r="H26">
        <f t="shared" si="0"/>
        <v>0.83</v>
      </c>
      <c r="I26">
        <v>0.55000000000000004</v>
      </c>
      <c r="J26">
        <f t="shared" si="1"/>
        <v>167.99200000000002</v>
      </c>
      <c r="K26">
        <f t="shared" si="2"/>
        <v>55.146239999999992</v>
      </c>
    </row>
    <row r="27" spans="1:11" x14ac:dyDescent="0.25">
      <c r="A27" t="s">
        <v>91</v>
      </c>
      <c r="B27" t="s">
        <v>96</v>
      </c>
      <c r="C27">
        <v>2.8721999999999999</v>
      </c>
      <c r="D27">
        <v>34.5</v>
      </c>
      <c r="E27">
        <v>22.5</v>
      </c>
      <c r="F27">
        <v>2.1</v>
      </c>
      <c r="G27">
        <f t="shared" si="3"/>
        <v>685</v>
      </c>
      <c r="H27">
        <f t="shared" si="0"/>
        <v>0.8</v>
      </c>
      <c r="I27">
        <v>0.55000000000000004</v>
      </c>
      <c r="J27">
        <f t="shared" si="1"/>
        <v>632.94000000000005</v>
      </c>
      <c r="K27">
        <f t="shared" si="2"/>
        <v>72.379440000000002</v>
      </c>
    </row>
    <row r="28" spans="1:11" x14ac:dyDescent="0.25">
      <c r="A28" t="s">
        <v>92</v>
      </c>
      <c r="B28" t="s">
        <v>96</v>
      </c>
      <c r="C28">
        <v>2.8721999999999999</v>
      </c>
      <c r="D28">
        <v>34.5</v>
      </c>
      <c r="E28">
        <v>22.5</v>
      </c>
      <c r="F28">
        <v>3.6</v>
      </c>
      <c r="G28">
        <f t="shared" si="3"/>
        <v>685</v>
      </c>
      <c r="H28">
        <f t="shared" si="0"/>
        <v>0.8</v>
      </c>
      <c r="I28">
        <v>0.55000000000000004</v>
      </c>
      <c r="J28">
        <f t="shared" si="1"/>
        <v>1085.0400000000002</v>
      </c>
      <c r="K28">
        <f t="shared" si="2"/>
        <v>124.07903999999999</v>
      </c>
    </row>
    <row r="29" spans="1:11" x14ac:dyDescent="0.25">
      <c r="A29" t="s">
        <v>93</v>
      </c>
      <c r="B29" t="s">
        <v>96</v>
      </c>
      <c r="C29">
        <v>2.8721999999999999</v>
      </c>
      <c r="D29">
        <v>34.5</v>
      </c>
      <c r="E29">
        <v>22.5</v>
      </c>
      <c r="F29">
        <v>2.72</v>
      </c>
      <c r="G29">
        <f t="shared" si="3"/>
        <v>685</v>
      </c>
      <c r="H29">
        <f t="shared" si="0"/>
        <v>0.8</v>
      </c>
      <c r="I29">
        <v>0.55000000000000004</v>
      </c>
      <c r="J29">
        <f t="shared" si="1"/>
        <v>819.80800000000011</v>
      </c>
      <c r="K29">
        <f t="shared" si="2"/>
        <v>93.74860799999999</v>
      </c>
    </row>
    <row r="30" spans="1:11" x14ac:dyDescent="0.25">
      <c r="A30" t="s">
        <v>94</v>
      </c>
      <c r="B30" t="s">
        <v>100</v>
      </c>
      <c r="C30">
        <v>2.8721999999999999</v>
      </c>
      <c r="D30">
        <v>34.5</v>
      </c>
      <c r="E30">
        <v>22.5</v>
      </c>
      <c r="F30">
        <v>1.2</v>
      </c>
      <c r="G30">
        <f t="shared" si="3"/>
        <v>230</v>
      </c>
      <c r="H30">
        <f t="shared" si="0"/>
        <v>0.83</v>
      </c>
      <c r="I30">
        <v>0.55000000000000004</v>
      </c>
      <c r="J30">
        <f t="shared" si="1"/>
        <v>125.994</v>
      </c>
      <c r="K30">
        <f t="shared" si="2"/>
        <v>41.359679999999997</v>
      </c>
    </row>
    <row r="31" spans="1:11" x14ac:dyDescent="0.25">
      <c r="A31" t="s">
        <v>95</v>
      </c>
      <c r="B31" t="s">
        <v>96</v>
      </c>
      <c r="C31">
        <v>2.8721999999999999</v>
      </c>
      <c r="D31">
        <v>34.5</v>
      </c>
      <c r="E31">
        <v>22.5</v>
      </c>
      <c r="F31">
        <v>1.4</v>
      </c>
      <c r="G31">
        <f t="shared" si="3"/>
        <v>685</v>
      </c>
      <c r="H31">
        <f t="shared" si="0"/>
        <v>0.8</v>
      </c>
      <c r="I31">
        <v>0.55000000000000004</v>
      </c>
      <c r="J31">
        <f t="shared" si="1"/>
        <v>421.96000000000004</v>
      </c>
      <c r="K31">
        <f t="shared" si="2"/>
        <v>48.252959999999995</v>
      </c>
    </row>
    <row r="32" spans="1:11" x14ac:dyDescent="0.25">
      <c r="A32" s="5" t="s">
        <v>43</v>
      </c>
      <c r="B32" t="s">
        <v>96</v>
      </c>
      <c r="C32">
        <v>2.8721999999999999</v>
      </c>
      <c r="D32">
        <v>34.5</v>
      </c>
      <c r="E32">
        <v>24</v>
      </c>
      <c r="F32">
        <v>0.36</v>
      </c>
      <c r="G32">
        <f t="shared" si="3"/>
        <v>685</v>
      </c>
      <c r="H32">
        <f t="shared" si="0"/>
        <v>0.8</v>
      </c>
      <c r="I32">
        <v>0.55000000000000004</v>
      </c>
      <c r="J32">
        <f t="shared" si="1"/>
        <v>108.504</v>
      </c>
      <c r="K32">
        <f t="shared" si="2"/>
        <v>10.856916</v>
      </c>
    </row>
    <row r="34" spans="10:11" x14ac:dyDescent="0.25">
      <c r="J34" s="2">
        <f>SUM(J4:J32)</f>
        <v>12911.636650000004</v>
      </c>
      <c r="K34" s="2">
        <f>SUM(K4:K32)</f>
        <v>2237.5402020000001</v>
      </c>
    </row>
    <row r="35" spans="10:11" x14ac:dyDescent="0.25">
      <c r="J35" s="2" t="s">
        <v>119</v>
      </c>
      <c r="K35" s="2">
        <f>J34+K34</f>
        <v>15149.176852000004</v>
      </c>
    </row>
  </sheetData>
  <mergeCells count="1">
    <mergeCell ref="A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94646-FE91-481F-81D8-2C8592C5DED1}">
  <dimension ref="A1:T14"/>
  <sheetViews>
    <sheetView tabSelected="1" workbookViewId="0">
      <selection activeCell="G5" sqref="G5"/>
    </sheetView>
  </sheetViews>
  <sheetFormatPr defaultRowHeight="15" x14ac:dyDescent="0.25"/>
  <cols>
    <col min="1" max="1" width="9.140625" customWidth="1"/>
    <col min="15" max="15" width="14" customWidth="1"/>
    <col min="16" max="16" width="12" customWidth="1"/>
    <col min="17" max="17" width="11.28515625" customWidth="1"/>
  </cols>
  <sheetData>
    <row r="1" spans="1:20" x14ac:dyDescent="0.25">
      <c r="A1" s="15" t="s">
        <v>19</v>
      </c>
      <c r="B1" s="15"/>
      <c r="C1" s="15"/>
      <c r="D1" s="15"/>
      <c r="E1" s="15"/>
      <c r="F1" s="15"/>
      <c r="G1" s="15"/>
      <c r="H1" s="15"/>
      <c r="I1" s="15"/>
    </row>
    <row r="2" spans="1:20" x14ac:dyDescent="0.25">
      <c r="A2" s="16" t="s">
        <v>121</v>
      </c>
      <c r="B2" s="16"/>
      <c r="C2" s="16"/>
      <c r="D2" s="16"/>
      <c r="E2" s="16"/>
      <c r="F2" s="16"/>
      <c r="G2" s="16"/>
      <c r="H2" s="16"/>
      <c r="I2" s="16"/>
      <c r="O2" s="2"/>
    </row>
    <row r="3" spans="1:20" x14ac:dyDescent="0.25">
      <c r="A3" s="2" t="s">
        <v>20</v>
      </c>
      <c r="B3" s="2" t="s">
        <v>120</v>
      </c>
      <c r="C3" s="2" t="s">
        <v>21</v>
      </c>
      <c r="D3" s="2" t="s">
        <v>13</v>
      </c>
      <c r="E3" s="2" t="s">
        <v>7</v>
      </c>
      <c r="F3" s="2" t="s">
        <v>22</v>
      </c>
      <c r="G3" s="2" t="s">
        <v>23</v>
      </c>
      <c r="H3" s="2" t="s">
        <v>24</v>
      </c>
      <c r="I3" s="2" t="s">
        <v>25</v>
      </c>
      <c r="K3" s="2"/>
      <c r="O3" t="s">
        <v>26</v>
      </c>
      <c r="P3" t="s">
        <v>27</v>
      </c>
      <c r="Q3" t="s">
        <v>28</v>
      </c>
    </row>
    <row r="4" spans="1:20" x14ac:dyDescent="0.25">
      <c r="D4">
        <v>34.5</v>
      </c>
      <c r="E4">
        <v>24</v>
      </c>
      <c r="F4">
        <f>O9</f>
        <v>1.813675180347046E-2</v>
      </c>
      <c r="G4">
        <f>O14</f>
        <v>9.2932345287248565E-3</v>
      </c>
      <c r="I4">
        <f>(M4*C4)*(F4-G4)</f>
        <v>0</v>
      </c>
      <c r="M4">
        <v>3000</v>
      </c>
      <c r="O4" s="2" t="s">
        <v>29</v>
      </c>
    </row>
    <row r="5" spans="1:20" x14ac:dyDescent="0.25">
      <c r="M5">
        <v>1.232</v>
      </c>
      <c r="O5" s="2" t="s">
        <v>33</v>
      </c>
      <c r="P5" s="2" t="s">
        <v>30</v>
      </c>
      <c r="Q5" s="2" t="s">
        <v>31</v>
      </c>
      <c r="R5" s="2" t="s">
        <v>32</v>
      </c>
    </row>
    <row r="6" spans="1:20" x14ac:dyDescent="0.25">
      <c r="O6">
        <v>81.2256</v>
      </c>
      <c r="P6">
        <v>1.0062</v>
      </c>
      <c r="Q6">
        <v>34.5</v>
      </c>
      <c r="R6">
        <v>2564.5</v>
      </c>
    </row>
    <row r="9" spans="1:20" x14ac:dyDescent="0.25">
      <c r="N9" s="2" t="s">
        <v>40</v>
      </c>
      <c r="O9" s="2">
        <f>((O6)-(P6*Q6))/R6</f>
        <v>1.813675180347046E-2</v>
      </c>
    </row>
    <row r="11" spans="1:20" x14ac:dyDescent="0.25">
      <c r="O11" s="16" t="s">
        <v>35</v>
      </c>
      <c r="P11" s="16"/>
      <c r="S11">
        <v>0.622</v>
      </c>
      <c r="T11">
        <v>101.325</v>
      </c>
    </row>
    <row r="12" spans="1:20" x14ac:dyDescent="0.25">
      <c r="O12" s="3" t="s">
        <v>36</v>
      </c>
      <c r="P12" s="2" t="s">
        <v>37</v>
      </c>
      <c r="Q12" s="2" t="s">
        <v>38</v>
      </c>
      <c r="R12" s="2" t="s">
        <v>39</v>
      </c>
    </row>
    <row r="13" spans="1:20" x14ac:dyDescent="0.25">
      <c r="O13">
        <v>2.9832000000000001</v>
      </c>
      <c r="P13">
        <v>2.7258499999999999</v>
      </c>
      <c r="Q13">
        <v>2.6431</v>
      </c>
      <c r="R13">
        <v>0.5</v>
      </c>
    </row>
    <row r="14" spans="1:20" x14ac:dyDescent="0.25">
      <c r="N14" s="2" t="s">
        <v>34</v>
      </c>
      <c r="O14" s="2">
        <f>(S11*R13*O13)/(T11-(R13*O13))</f>
        <v>9.2932345287248565E-3</v>
      </c>
      <c r="P14" s="2">
        <f>(S11*R13*P13)/(T11-(R13*P13))</f>
        <v>8.4806097712557486E-3</v>
      </c>
      <c r="Q14" s="2">
        <f>(S11*Q13*R13)/(T11-(R13*Q13))</f>
        <v>8.2197574183690662E-3</v>
      </c>
    </row>
  </sheetData>
  <mergeCells count="3">
    <mergeCell ref="O11:P11"/>
    <mergeCell ref="A1:I1"/>
    <mergeCell ref="A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EXTERNAL WALL LOAD</vt:lpstr>
      <vt:lpstr>GLASS LOAD</vt:lpstr>
      <vt:lpstr>INFILTRATION 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Adrian</cp:lastModifiedBy>
  <dcterms:created xsi:type="dcterms:W3CDTF">2019-11-02T03:45:14Z</dcterms:created>
  <dcterms:modified xsi:type="dcterms:W3CDTF">2019-11-02T12:56:59Z</dcterms:modified>
</cp:coreProperties>
</file>