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p\Documents\Lightstone\Project Management\Business Cases and Pricing\New\"/>
    </mc:Choice>
  </mc:AlternateContent>
  <xr:revisionPtr revIDLastSave="0" documentId="13_ncr:1_{61E85ADF-E10F-423F-A08B-AE73B125D542}" xr6:coauthVersionLast="44" xr6:coauthVersionMax="44" xr10:uidLastSave="{00000000-0000-0000-0000-000000000000}"/>
  <bookViews>
    <workbookView xWindow="-108" yWindow="-108" windowWidth="23256" windowHeight="12576" xr2:uid="{D5340BF3-D57D-4348-AC79-538EA26BF1DC}"/>
  </bookViews>
  <sheets>
    <sheet name="Summary" sheetId="1" r:id="rId1"/>
    <sheet name="Financial detail" sheetId="2" r:id="rId2"/>
    <sheet name="Assumptions" sheetId="3" r:id="rId3"/>
    <sheet name="Costing" sheetId="5" r:id="rId4"/>
    <sheet name="Costing Assumptions" sheetId="7" r:id="rId5"/>
    <sheet name="Consulting Projects" sheetId="6" r:id="rId6"/>
    <sheet name="Instructions" sheetId="4" r:id="rId7"/>
  </sheets>
  <definedNames>
    <definedName name="Frequenc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8" i="2"/>
  <c r="B5" i="2" s="1"/>
  <c r="C8" i="2"/>
  <c r="N8" i="2"/>
  <c r="M8" i="2"/>
  <c r="E8" i="2"/>
  <c r="F8" i="2"/>
  <c r="G8" i="2"/>
  <c r="H8" i="2"/>
  <c r="I8" i="2"/>
  <c r="J8" i="2"/>
  <c r="K8" i="2"/>
  <c r="L8" i="2"/>
  <c r="D8" i="2"/>
  <c r="D5" i="2"/>
  <c r="N17" i="5"/>
  <c r="C13" i="5"/>
  <c r="D13" i="5" s="1"/>
  <c r="H16" i="5"/>
  <c r="D7" i="5"/>
  <c r="D8" i="5"/>
  <c r="D9" i="5"/>
  <c r="D10" i="5"/>
  <c r="D11" i="5"/>
  <c r="D12" i="5"/>
  <c r="D14" i="5"/>
  <c r="D15" i="5"/>
  <c r="D6" i="5"/>
  <c r="E24" i="7" l="1"/>
  <c r="E22" i="7"/>
  <c r="Q29" i="7"/>
  <c r="Q26" i="7"/>
  <c r="Q25" i="7"/>
  <c r="Q24" i="7"/>
  <c r="Q23" i="7"/>
  <c r="Q22" i="7"/>
  <c r="Q21" i="7"/>
  <c r="Q20" i="7"/>
  <c r="Q19" i="7"/>
  <c r="Q18" i="7"/>
  <c r="Q17" i="7"/>
  <c r="Q16" i="7"/>
  <c r="Q15" i="7"/>
  <c r="Q27" i="7" l="1"/>
  <c r="Q31" i="7" s="1"/>
  <c r="E23" i="7" l="1"/>
  <c r="H9" i="7"/>
  <c r="M29" i="7"/>
  <c r="M26" i="7"/>
  <c r="M25" i="7"/>
  <c r="M24" i="7"/>
  <c r="M23" i="7"/>
  <c r="M22" i="7"/>
  <c r="M21" i="7"/>
  <c r="M20" i="7"/>
  <c r="M19" i="7"/>
  <c r="M18" i="7"/>
  <c r="M17" i="7"/>
  <c r="M16" i="7"/>
  <c r="M15" i="7"/>
  <c r="I19" i="7"/>
  <c r="I18" i="7"/>
  <c r="I17" i="7"/>
  <c r="I16" i="7"/>
  <c r="I15" i="7"/>
  <c r="I29" i="7"/>
  <c r="I26" i="7"/>
  <c r="I25" i="7"/>
  <c r="I24" i="7"/>
  <c r="I23" i="7"/>
  <c r="I22" i="7"/>
  <c r="I21" i="7"/>
  <c r="I20" i="7"/>
  <c r="E17" i="7"/>
  <c r="E16" i="7"/>
  <c r="E15" i="7"/>
  <c r="E29" i="7"/>
  <c r="E26" i="7"/>
  <c r="E25" i="7"/>
  <c r="E19" i="7"/>
  <c r="E20" i="7"/>
  <c r="E21" i="7"/>
  <c r="E18" i="7"/>
  <c r="F26" i="6"/>
  <c r="F23" i="6"/>
  <c r="F24" i="6"/>
  <c r="F25" i="6"/>
  <c r="F27" i="6"/>
  <c r="F22" i="6"/>
  <c r="H14" i="6"/>
  <c r="G23" i="6"/>
  <c r="F9" i="6"/>
  <c r="F16" i="6"/>
  <c r="B51" i="6"/>
  <c r="B52" i="6" s="1"/>
  <c r="G27" i="6"/>
  <c r="G26" i="6"/>
  <c r="G25" i="6"/>
  <c r="G24" i="6"/>
  <c r="E18" i="6"/>
  <c r="F17" i="6"/>
  <c r="F15" i="6"/>
  <c r="F14" i="6"/>
  <c r="F13" i="6"/>
  <c r="F12" i="6"/>
  <c r="F11" i="6"/>
  <c r="F10" i="6"/>
  <c r="M27" i="7" l="1"/>
  <c r="M31" i="7" s="1"/>
  <c r="I27" i="7"/>
  <c r="I31" i="7" s="1"/>
  <c r="E27" i="7"/>
  <c r="H34" i="7" s="1"/>
  <c r="F28" i="6"/>
  <c r="K22" i="6" s="1"/>
  <c r="G28" i="6"/>
  <c r="L22" i="6" s="1"/>
  <c r="F18" i="6"/>
  <c r="E31" i="7" l="1"/>
  <c r="D37" i="7"/>
  <c r="E37" i="7" s="1"/>
  <c r="D35" i="7"/>
  <c r="E35" i="7" s="1"/>
  <c r="D38" i="7"/>
  <c r="E38" i="7" s="1"/>
  <c r="D36" i="7"/>
  <c r="E36" i="7" s="1"/>
  <c r="D39" i="7"/>
  <c r="E39" i="7" s="1"/>
  <c r="D34" i="7"/>
  <c r="E34" i="7" s="1"/>
  <c r="G16" i="5" l="1"/>
  <c r="J16" i="5"/>
  <c r="I16" i="5"/>
  <c r="V17" i="5"/>
  <c r="W17" i="5"/>
  <c r="X17" i="5"/>
  <c r="Y17" i="5"/>
  <c r="Z17" i="5"/>
  <c r="AA17" i="5"/>
  <c r="AB17" i="5"/>
  <c r="AC17" i="5"/>
  <c r="Q17" i="5"/>
  <c r="X16" i="5"/>
  <c r="Y16" i="5"/>
  <c r="Z16" i="5"/>
  <c r="AA16" i="5"/>
  <c r="AB16" i="5"/>
  <c r="AC16" i="5"/>
  <c r="U17" i="5"/>
  <c r="T17" i="5"/>
  <c r="S17" i="5"/>
  <c r="R17" i="5"/>
  <c r="P17" i="5"/>
  <c r="O17" i="5"/>
  <c r="M17" i="5"/>
  <c r="L17" i="5"/>
  <c r="K17" i="5"/>
  <c r="J17" i="5"/>
  <c r="I17" i="5"/>
  <c r="H17" i="5"/>
  <c r="G17" i="5"/>
  <c r="F17" i="5"/>
  <c r="F18" i="5" s="1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F16" i="5"/>
  <c r="G18" i="5" l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N6" i="2" l="1"/>
  <c r="O6" i="2" s="1"/>
  <c r="P6" i="2" s="1"/>
  <c r="N7" i="2"/>
  <c r="O7" i="2" s="1"/>
  <c r="P7" i="2" s="1"/>
  <c r="Q7" i="2" s="1"/>
  <c r="R7" i="2" s="1"/>
  <c r="S7" i="2" s="1"/>
  <c r="T7" i="2" s="1"/>
  <c r="O8" i="2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N11" i="2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N33" i="2"/>
  <c r="O33" i="2" s="1"/>
  <c r="P33" i="2" s="1"/>
  <c r="N34" i="2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N19" i="2"/>
  <c r="O19" i="2" s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N21" i="2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C22" i="2"/>
  <c r="C35" i="2"/>
  <c r="D22" i="2"/>
  <c r="D4" i="2" s="1"/>
  <c r="D35" i="2"/>
  <c r="E22" i="2"/>
  <c r="E35" i="2"/>
  <c r="F22" i="2"/>
  <c r="F4" i="2" s="1"/>
  <c r="F35" i="2"/>
  <c r="G22" i="2"/>
  <c r="G4" i="2" s="1"/>
  <c r="G35" i="2"/>
  <c r="H22" i="2"/>
  <c r="H4" i="2" s="1"/>
  <c r="H35" i="2"/>
  <c r="I22" i="2"/>
  <c r="I4" i="2" s="1"/>
  <c r="I35" i="2"/>
  <c r="J22" i="2"/>
  <c r="J4" i="2" s="1"/>
  <c r="J35" i="2"/>
  <c r="K22" i="2"/>
  <c r="K4" i="2" s="1"/>
  <c r="K35" i="2"/>
  <c r="L22" i="2"/>
  <c r="L4" i="2" s="1"/>
  <c r="L35" i="2"/>
  <c r="M22" i="2"/>
  <c r="M35" i="2"/>
  <c r="N35" i="2"/>
  <c r="B22" i="2"/>
  <c r="B35" i="2"/>
  <c r="B4" i="2"/>
  <c r="B19" i="1"/>
  <c r="C19" i="1"/>
  <c r="D19" i="1"/>
  <c r="E19" i="1"/>
  <c r="F19" i="1"/>
  <c r="B20" i="1"/>
  <c r="C20" i="1"/>
  <c r="D20" i="1"/>
  <c r="E20" i="1"/>
  <c r="F20" i="1"/>
  <c r="B18" i="1"/>
  <c r="A17" i="1"/>
  <c r="A18" i="1"/>
  <c r="A19" i="1"/>
  <c r="A20" i="1"/>
  <c r="A21" i="1"/>
  <c r="A16" i="1"/>
  <c r="B12" i="2"/>
  <c r="C5" i="2"/>
  <c r="E5" i="2"/>
  <c r="F5" i="2"/>
  <c r="F12" i="2" s="1"/>
  <c r="F13" i="2" s="1"/>
  <c r="G5" i="2"/>
  <c r="H5" i="2"/>
  <c r="I5" i="2"/>
  <c r="J5" i="2"/>
  <c r="K5" i="2"/>
  <c r="L5" i="2"/>
  <c r="M5" i="2"/>
  <c r="B16" i="1"/>
  <c r="B17" i="1"/>
  <c r="B21" i="1"/>
  <c r="L12" i="2" l="1"/>
  <c r="L13" i="2" s="1"/>
  <c r="G12" i="2"/>
  <c r="G13" i="2" s="1"/>
  <c r="J12" i="2"/>
  <c r="J13" i="2" s="1"/>
  <c r="I12" i="2"/>
  <c r="I13" i="2" s="1"/>
  <c r="C4" i="2"/>
  <c r="E4" i="2"/>
  <c r="E12" i="2" s="1"/>
  <c r="E13" i="2" s="1"/>
  <c r="B15" i="1"/>
  <c r="K12" i="2"/>
  <c r="K13" i="2" s="1"/>
  <c r="H12" i="2"/>
  <c r="H13" i="2" s="1"/>
  <c r="O35" i="2"/>
  <c r="N5" i="2"/>
  <c r="U7" i="2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D12" i="2"/>
  <c r="D13" i="2" s="1"/>
  <c r="C21" i="1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A11" i="2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C12" i="2"/>
  <c r="C18" i="1"/>
  <c r="P35" i="2"/>
  <c r="Q33" i="2"/>
  <c r="O5" i="2"/>
  <c r="P19" i="2"/>
  <c r="O22" i="2"/>
  <c r="M4" i="2"/>
  <c r="M12" i="2" s="1"/>
  <c r="M13" i="2" s="1"/>
  <c r="P5" i="2"/>
  <c r="Q6" i="2"/>
  <c r="N22" i="2"/>
  <c r="N4" i="2" s="1"/>
  <c r="D17" i="1" l="1"/>
  <c r="C17" i="1"/>
  <c r="O4" i="2"/>
  <c r="AM7" i="2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D18" i="1"/>
  <c r="AM8" i="2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N12" i="2"/>
  <c r="N13" i="2" s="1"/>
  <c r="Q5" i="2"/>
  <c r="R6" i="2"/>
  <c r="AM11" i="2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B14" i="1"/>
  <c r="B22" i="1" s="1"/>
  <c r="B23" i="1" s="1"/>
  <c r="Q19" i="2"/>
  <c r="P22" i="2"/>
  <c r="P4" i="2" s="1"/>
  <c r="P12" i="2" s="1"/>
  <c r="P13" i="2" s="1"/>
  <c r="Q35" i="2"/>
  <c r="R33" i="2"/>
  <c r="C13" i="2"/>
  <c r="O12" i="2"/>
  <c r="O13" i="2" s="1"/>
  <c r="D21" i="1"/>
  <c r="E17" i="1" l="1"/>
  <c r="E18" i="1"/>
  <c r="E21" i="1"/>
  <c r="S6" i="2"/>
  <c r="R5" i="2"/>
  <c r="S33" i="2"/>
  <c r="R35" i="2"/>
  <c r="Q22" i="2"/>
  <c r="Q4" i="2" s="1"/>
  <c r="Q12" i="2" s="1"/>
  <c r="Q13" i="2" s="1"/>
  <c r="R19" i="2"/>
  <c r="AY8" i="2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F17" i="1"/>
  <c r="AY11" i="2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F18" i="1" l="1"/>
  <c r="S35" i="2"/>
  <c r="T33" i="2"/>
  <c r="F21" i="1"/>
  <c r="R22" i="2"/>
  <c r="R4" i="2" s="1"/>
  <c r="R12" i="2" s="1"/>
  <c r="R13" i="2" s="1"/>
  <c r="S19" i="2"/>
  <c r="S5" i="2"/>
  <c r="T6" i="2"/>
  <c r="S22" i="2" l="1"/>
  <c r="S4" i="2" s="1"/>
  <c r="S12" i="2" s="1"/>
  <c r="S13" i="2" s="1"/>
  <c r="T19" i="2"/>
  <c r="T35" i="2"/>
  <c r="U33" i="2"/>
  <c r="T5" i="2"/>
  <c r="U6" i="2"/>
  <c r="T22" i="2" l="1"/>
  <c r="T4" i="2" s="1"/>
  <c r="U19" i="2"/>
  <c r="V6" i="2"/>
  <c r="U5" i="2"/>
  <c r="V33" i="2"/>
  <c r="U35" i="2"/>
  <c r="W33" i="2" l="1"/>
  <c r="V35" i="2"/>
  <c r="W6" i="2"/>
  <c r="V5" i="2"/>
  <c r="V19" i="2"/>
  <c r="U22" i="2"/>
  <c r="U4" i="2" s="1"/>
  <c r="U12" i="2" s="1"/>
  <c r="U13" i="2" s="1"/>
  <c r="T12" i="2"/>
  <c r="T13" i="2" l="1"/>
  <c r="W19" i="2"/>
  <c r="V22" i="2"/>
  <c r="V4" i="2" s="1"/>
  <c r="V12" i="2" s="1"/>
  <c r="V13" i="2" s="1"/>
  <c r="X6" i="2"/>
  <c r="W5" i="2"/>
  <c r="X33" i="2"/>
  <c r="W35" i="2"/>
  <c r="X35" i="2" l="1"/>
  <c r="Y33" i="2"/>
  <c r="X5" i="2"/>
  <c r="Y6" i="2"/>
  <c r="X19" i="2"/>
  <c r="W22" i="2"/>
  <c r="W4" i="2" s="1"/>
  <c r="W12" i="2" s="1"/>
  <c r="W13" i="2" s="1"/>
  <c r="Y19" i="2" l="1"/>
  <c r="X22" i="2"/>
  <c r="X4" i="2" s="1"/>
  <c r="X12" i="2" s="1"/>
  <c r="X13" i="2" s="1"/>
  <c r="Y35" i="2"/>
  <c r="Z33" i="2"/>
  <c r="Y5" i="2"/>
  <c r="Z6" i="2"/>
  <c r="C16" i="1"/>
  <c r="C15" i="1" s="1"/>
  <c r="Z5" i="2" l="1"/>
  <c r="AA6" i="2"/>
  <c r="AA33" i="2"/>
  <c r="Z35" i="2"/>
  <c r="Y22" i="2"/>
  <c r="Y4" i="2" s="1"/>
  <c r="Z19" i="2"/>
  <c r="Z22" i="2" l="1"/>
  <c r="Z4" i="2" s="1"/>
  <c r="AA19" i="2"/>
  <c r="AB6" i="2"/>
  <c r="AA5" i="2"/>
  <c r="Y12" i="2"/>
  <c r="Y13" i="2" s="1"/>
  <c r="C14" i="1"/>
  <c r="C22" i="1" s="1"/>
  <c r="C23" i="1" s="1"/>
  <c r="AA35" i="2"/>
  <c r="AB33" i="2"/>
  <c r="AB35" i="2" l="1"/>
  <c r="AC33" i="2"/>
  <c r="AB5" i="2"/>
  <c r="AC6" i="2"/>
  <c r="AA22" i="2"/>
  <c r="AA4" i="2" s="1"/>
  <c r="AA12" i="2" s="1"/>
  <c r="AA13" i="2" s="1"/>
  <c r="AB19" i="2"/>
  <c r="Z12" i="2"/>
  <c r="Z13" i="2" s="1"/>
  <c r="AD6" i="2" l="1"/>
  <c r="AC5" i="2"/>
  <c r="AD33" i="2"/>
  <c r="AC35" i="2"/>
  <c r="AB22" i="2"/>
  <c r="AB4" i="2" s="1"/>
  <c r="AC19" i="2"/>
  <c r="AD19" i="2" l="1"/>
  <c r="AC22" i="2"/>
  <c r="AC4" i="2" s="1"/>
  <c r="AC12" i="2" s="1"/>
  <c r="AC13" i="2" s="1"/>
  <c r="AB12" i="2"/>
  <c r="AB13" i="2" s="1"/>
  <c r="AE33" i="2"/>
  <c r="AD35" i="2"/>
  <c r="AE6" i="2"/>
  <c r="AD5" i="2"/>
  <c r="AF6" i="2" l="1"/>
  <c r="AE5" i="2"/>
  <c r="AF33" i="2"/>
  <c r="AE35" i="2"/>
  <c r="AE19" i="2"/>
  <c r="AD22" i="2"/>
  <c r="AD4" i="2" s="1"/>
  <c r="AD12" i="2" s="1"/>
  <c r="AD13" i="2" s="1"/>
  <c r="AF19" i="2" l="1"/>
  <c r="AE22" i="2"/>
  <c r="AE4" i="2" s="1"/>
  <c r="AE12" i="2" s="1"/>
  <c r="AE13" i="2" s="1"/>
  <c r="AF35" i="2"/>
  <c r="AG33" i="2"/>
  <c r="AG6" i="2"/>
  <c r="AF5" i="2"/>
  <c r="AG35" i="2" l="1"/>
  <c r="AH33" i="2"/>
  <c r="AH6" i="2"/>
  <c r="AG5" i="2"/>
  <c r="AG19" i="2"/>
  <c r="AF22" i="2"/>
  <c r="AF4" i="2" s="1"/>
  <c r="AF12" i="2" l="1"/>
  <c r="AF13" i="2" s="1"/>
  <c r="AG22" i="2"/>
  <c r="AG4" i="2" s="1"/>
  <c r="AG12" i="2" s="1"/>
  <c r="AG13" i="2" s="1"/>
  <c r="AH19" i="2"/>
  <c r="AH5" i="2"/>
  <c r="AI6" i="2"/>
  <c r="AH35" i="2"/>
  <c r="AI33" i="2"/>
  <c r="AI35" i="2" l="1"/>
  <c r="AJ33" i="2"/>
  <c r="AJ6" i="2"/>
  <c r="AI5" i="2"/>
  <c r="AI19" i="2"/>
  <c r="AH22" i="2"/>
  <c r="AH4" i="2" s="1"/>
  <c r="AH12" i="2" s="1"/>
  <c r="AH13" i="2" s="1"/>
  <c r="AI22" i="2" l="1"/>
  <c r="AI4" i="2" s="1"/>
  <c r="AI12" i="2" s="1"/>
  <c r="AI13" i="2" s="1"/>
  <c r="AJ19" i="2"/>
  <c r="AJ35" i="2"/>
  <c r="AK33" i="2"/>
  <c r="AK6" i="2"/>
  <c r="AJ5" i="2"/>
  <c r="AL6" i="2" l="1"/>
  <c r="AK5" i="2"/>
  <c r="D16" i="1"/>
  <c r="D15" i="1" s="1"/>
  <c r="AL33" i="2"/>
  <c r="AK35" i="2"/>
  <c r="AJ22" i="2"/>
  <c r="AJ4" i="2" s="1"/>
  <c r="AJ12" i="2" s="1"/>
  <c r="AJ13" i="2" s="1"/>
  <c r="AK19" i="2"/>
  <c r="AL19" i="2" l="1"/>
  <c r="AK22" i="2"/>
  <c r="AK4" i="2" s="1"/>
  <c r="AM33" i="2"/>
  <c r="AL35" i="2"/>
  <c r="AM6" i="2"/>
  <c r="AL5" i="2"/>
  <c r="AN6" i="2" l="1"/>
  <c r="AM5" i="2"/>
  <c r="AN33" i="2"/>
  <c r="AM35" i="2"/>
  <c r="AK12" i="2"/>
  <c r="AK13" i="2" s="1"/>
  <c r="D14" i="1"/>
  <c r="D22" i="1" s="1"/>
  <c r="D23" i="1" s="1"/>
  <c r="AM19" i="2"/>
  <c r="AL22" i="2"/>
  <c r="AL4" i="2" s="1"/>
  <c r="AL12" i="2" l="1"/>
  <c r="AL13" i="2" s="1"/>
  <c r="AN19" i="2"/>
  <c r="AM22" i="2"/>
  <c r="AM4" i="2" s="1"/>
  <c r="AM12" i="2" s="1"/>
  <c r="AM13" i="2" s="1"/>
  <c r="AN35" i="2"/>
  <c r="AO33" i="2"/>
  <c r="AO6" i="2"/>
  <c r="AN5" i="2"/>
  <c r="AO35" i="2" l="1"/>
  <c r="AP33" i="2"/>
  <c r="AP6" i="2"/>
  <c r="AO5" i="2"/>
  <c r="AO19" i="2"/>
  <c r="AN22" i="2"/>
  <c r="AN4" i="2" s="1"/>
  <c r="AN12" i="2" s="1"/>
  <c r="AN13" i="2" s="1"/>
  <c r="AO22" i="2" l="1"/>
  <c r="AO4" i="2" s="1"/>
  <c r="AP19" i="2"/>
  <c r="AP5" i="2"/>
  <c r="AQ6" i="2"/>
  <c r="AP35" i="2"/>
  <c r="AQ33" i="2"/>
  <c r="AQ35" i="2" l="1"/>
  <c r="AR33" i="2"/>
  <c r="AR6" i="2"/>
  <c r="AQ5" i="2"/>
  <c r="AP22" i="2"/>
  <c r="AP4" i="2" s="1"/>
  <c r="AP12" i="2" s="1"/>
  <c r="AP13" i="2" s="1"/>
  <c r="AQ19" i="2"/>
  <c r="AO12" i="2"/>
  <c r="AO13" i="2" s="1"/>
  <c r="AR35" i="2" l="1"/>
  <c r="AS33" i="2"/>
  <c r="AQ22" i="2"/>
  <c r="AQ4" i="2" s="1"/>
  <c r="AQ12" i="2" s="1"/>
  <c r="AQ13" i="2" s="1"/>
  <c r="AR19" i="2"/>
  <c r="AR5" i="2"/>
  <c r="AS6" i="2"/>
  <c r="AT6" i="2" l="1"/>
  <c r="AS5" i="2"/>
  <c r="AR22" i="2"/>
  <c r="AR4" i="2" s="1"/>
  <c r="AS19" i="2"/>
  <c r="AT33" i="2"/>
  <c r="AS35" i="2"/>
  <c r="AU33" i="2" l="1"/>
  <c r="AT35" i="2"/>
  <c r="AT19" i="2"/>
  <c r="AS22" i="2"/>
  <c r="AS4" i="2" s="1"/>
  <c r="AS12" i="2" s="1"/>
  <c r="AS13" i="2" s="1"/>
  <c r="AR12" i="2"/>
  <c r="AR13" i="2" s="1"/>
  <c r="AU6" i="2"/>
  <c r="AT5" i="2"/>
  <c r="AV6" i="2" l="1"/>
  <c r="AU5" i="2"/>
  <c r="AU19" i="2"/>
  <c r="AT22" i="2"/>
  <c r="AT4" i="2" s="1"/>
  <c r="AT12" i="2" s="1"/>
  <c r="AT13" i="2" s="1"/>
  <c r="AV33" i="2"/>
  <c r="AU35" i="2"/>
  <c r="AV35" i="2" l="1"/>
  <c r="AW33" i="2"/>
  <c r="AV19" i="2"/>
  <c r="AU22" i="2"/>
  <c r="AU4" i="2" s="1"/>
  <c r="AU12" i="2" s="1"/>
  <c r="AU13" i="2" s="1"/>
  <c r="AW6" i="2"/>
  <c r="AV5" i="2"/>
  <c r="AX6" i="2" l="1"/>
  <c r="AW5" i="2"/>
  <c r="E16" i="1"/>
  <c r="E15" i="1" s="1"/>
  <c r="AW19" i="2"/>
  <c r="AV22" i="2"/>
  <c r="AV4" i="2" s="1"/>
  <c r="AV12" i="2" s="1"/>
  <c r="AV13" i="2" s="1"/>
  <c r="AW35" i="2"/>
  <c r="AX33" i="2"/>
  <c r="AY33" i="2" l="1"/>
  <c r="AX35" i="2"/>
  <c r="AW22" i="2"/>
  <c r="AW4" i="2" s="1"/>
  <c r="AX19" i="2"/>
  <c r="AY6" i="2"/>
  <c r="AX5" i="2"/>
  <c r="AY5" i="2" l="1"/>
  <c r="AZ6" i="2"/>
  <c r="AX22" i="2"/>
  <c r="AX4" i="2" s="1"/>
  <c r="AY19" i="2"/>
  <c r="AW12" i="2"/>
  <c r="AW13" i="2" s="1"/>
  <c r="E14" i="1"/>
  <c r="E22" i="1" s="1"/>
  <c r="E23" i="1" s="1"/>
  <c r="AY35" i="2"/>
  <c r="AZ33" i="2"/>
  <c r="AX12" i="2" l="1"/>
  <c r="AX13" i="2" s="1"/>
  <c r="AY22" i="2"/>
  <c r="AY4" i="2" s="1"/>
  <c r="AY12" i="2" s="1"/>
  <c r="AY13" i="2" s="1"/>
  <c r="AZ19" i="2"/>
  <c r="AZ5" i="2"/>
  <c r="BA6" i="2"/>
  <c r="AZ35" i="2"/>
  <c r="BA33" i="2"/>
  <c r="AZ22" i="2" l="1"/>
  <c r="AZ4" i="2" s="1"/>
  <c r="AZ12" i="2" s="1"/>
  <c r="AZ13" i="2" s="1"/>
  <c r="BA19" i="2"/>
  <c r="BB33" i="2"/>
  <c r="BA35" i="2"/>
  <c r="BB6" i="2"/>
  <c r="BA5" i="2"/>
  <c r="BC6" i="2" l="1"/>
  <c r="BB5" i="2"/>
  <c r="BC33" i="2"/>
  <c r="BB35" i="2"/>
  <c r="BB19" i="2"/>
  <c r="BA22" i="2"/>
  <c r="BA4" i="2" s="1"/>
  <c r="BA12" i="2" l="1"/>
  <c r="BA13" i="2" s="1"/>
  <c r="BC19" i="2"/>
  <c r="BB22" i="2"/>
  <c r="BB4" i="2" s="1"/>
  <c r="BB12" i="2" s="1"/>
  <c r="BB13" i="2" s="1"/>
  <c r="BD33" i="2"/>
  <c r="BC35" i="2"/>
  <c r="BD6" i="2"/>
  <c r="BC5" i="2"/>
  <c r="BE6" i="2" l="1"/>
  <c r="BD5" i="2"/>
  <c r="BD35" i="2"/>
  <c r="BE33" i="2"/>
  <c r="BD19" i="2"/>
  <c r="BC22" i="2"/>
  <c r="BC4" i="2" s="1"/>
  <c r="BC12" i="2" s="1"/>
  <c r="BC13" i="2" s="1"/>
  <c r="BE19" i="2" l="1"/>
  <c r="BD22" i="2"/>
  <c r="BD4" i="2" s="1"/>
  <c r="BE35" i="2"/>
  <c r="BF33" i="2"/>
  <c r="BF6" i="2"/>
  <c r="BE5" i="2"/>
  <c r="BG6" i="2" l="1"/>
  <c r="BF5" i="2"/>
  <c r="BF35" i="2"/>
  <c r="BG33" i="2"/>
  <c r="BD12" i="2"/>
  <c r="BD13" i="2" s="1"/>
  <c r="BE22" i="2"/>
  <c r="BE4" i="2" s="1"/>
  <c r="BE12" i="2" s="1"/>
  <c r="BE13" i="2" s="1"/>
  <c r="BF19" i="2"/>
  <c r="BG19" i="2" l="1"/>
  <c r="BF22" i="2"/>
  <c r="BF4" i="2" s="1"/>
  <c r="BF12" i="2" s="1"/>
  <c r="BF13" i="2" s="1"/>
  <c r="BG35" i="2"/>
  <c r="BH33" i="2"/>
  <c r="BH6" i="2"/>
  <c r="BG5" i="2"/>
  <c r="BH35" i="2" l="1"/>
  <c r="BI33" i="2"/>
  <c r="BI35" i="2" s="1"/>
  <c r="BH5" i="2"/>
  <c r="BI6" i="2"/>
  <c r="BG22" i="2"/>
  <c r="BG4" i="2" s="1"/>
  <c r="BG12" i="2" s="1"/>
  <c r="BG13" i="2" s="1"/>
  <c r="BH19" i="2"/>
  <c r="BH22" i="2" l="1"/>
  <c r="BH4" i="2" s="1"/>
  <c r="BH12" i="2" s="1"/>
  <c r="BH13" i="2" s="1"/>
  <c r="BI19" i="2"/>
  <c r="BI22" i="2" s="1"/>
  <c r="BI4" i="2" s="1"/>
  <c r="BI5" i="2"/>
  <c r="F16" i="1"/>
  <c r="F15" i="1" s="1"/>
  <c r="BI12" i="2" l="1"/>
  <c r="F14" i="1"/>
  <c r="F22" i="1" s="1"/>
  <c r="F23" i="1" s="1"/>
  <c r="BI13" i="2" l="1"/>
  <c r="B25" i="1"/>
</calcChain>
</file>

<file path=xl/sharedStrings.xml><?xml version="1.0" encoding="utf-8"?>
<sst xmlns="http://schemas.openxmlformats.org/spreadsheetml/2006/main" count="522" uniqueCount="251">
  <si>
    <t>New initiative business case template</t>
  </si>
  <si>
    <t>Owner</t>
  </si>
  <si>
    <t>Business Unit</t>
  </si>
  <si>
    <t>Data/Facilitator</t>
  </si>
  <si>
    <t>Operational requirements</t>
  </si>
  <si>
    <t>Dev/Analytics</t>
  </si>
  <si>
    <t>Target market</t>
  </si>
  <si>
    <t>Revenue</t>
  </si>
  <si>
    <t>Y1</t>
  </si>
  <si>
    <t>Y2</t>
  </si>
  <si>
    <t>Y3</t>
  </si>
  <si>
    <t>Y4</t>
  </si>
  <si>
    <t>Y5</t>
  </si>
  <si>
    <t>Costs</t>
  </si>
  <si>
    <t>Margin</t>
  </si>
  <si>
    <t>Risks</t>
  </si>
  <si>
    <t>Description</t>
  </si>
  <si>
    <t>Financial analysis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</si>
  <si>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</si>
  <si>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</si>
  <si>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</si>
  <si>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</si>
  <si>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</si>
  <si>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</si>
  <si>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</si>
  <si>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</si>
  <si>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</si>
  <si>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</si>
  <si>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</si>
  <si>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</si>
  <si>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Data</t>
  </si>
  <si>
    <t>Staff</t>
  </si>
  <si>
    <t>Consulting</t>
  </si>
  <si>
    <t>Other</t>
  </si>
  <si>
    <t>Year 1</t>
  </si>
  <si>
    <t>Year 2</t>
  </si>
  <si>
    <t>Year 3</t>
  </si>
  <si>
    <t>Year 4</t>
  </si>
  <si>
    <t>Year 5</t>
  </si>
  <si>
    <t>Lightstone Group: overall macro-level assumptions</t>
  </si>
  <si>
    <t>Annual cost inflation - payroll</t>
  </si>
  <si>
    <t>Annual cost inflation - other</t>
  </si>
  <si>
    <t>Exchange rate: R/US$</t>
  </si>
  <si>
    <t>Exchange rate: R/EUR</t>
  </si>
  <si>
    <t>Exchange rate: R/GBP</t>
  </si>
  <si>
    <t>NACM hurdle rate for NPV</t>
  </si>
  <si>
    <t>Opportunities</t>
  </si>
  <si>
    <t>Computer hardware</t>
  </si>
  <si>
    <t>Computer software</t>
  </si>
  <si>
    <t>5 year NPV</t>
  </si>
  <si>
    <t>Cash flow</t>
  </si>
  <si>
    <t>Number of customers</t>
  </si>
  <si>
    <t>Number of transactions</t>
  </si>
  <si>
    <t>Price per transaction</t>
  </si>
  <si>
    <t>Transaction based revenue</t>
  </si>
  <si>
    <t>Subscription based revenue</t>
  </si>
  <si>
    <t>Number of subscriptions</t>
  </si>
  <si>
    <t>Subscription fee</t>
  </si>
  <si>
    <t>Escalation %</t>
  </si>
  <si>
    <t>Transaction:</t>
  </si>
  <si>
    <t>Preparer to capture number of customers, number of transactions and price per transaction for the initial 12 month period.</t>
  </si>
  <si>
    <t>Subscription:</t>
  </si>
  <si>
    <t>Preparer to capture number of subscriptions and subscription fee for the initial 12 month period.</t>
  </si>
  <si>
    <t>Escalation rates for each of the above categories need to be captured for years 2 to 5 in the sumarised cells. Revenue for the remaining 48 periods will automatically calculate.</t>
  </si>
  <si>
    <t>How to complete the template:</t>
  </si>
  <si>
    <t xml:space="preserve">1. Light blue shaded cells are input cells. </t>
  </si>
  <si>
    <t>2. Expenses will escalate at the escalation rate captured on the assumptions page. The escalation will take place annually and automatically calculates.</t>
  </si>
  <si>
    <t>3. Staff costs will escalate at the escalation rate captured on the assumptions page. The escalation will take place annually and automatically calculates.</t>
  </si>
  <si>
    <t>4. As hardware and software costs are not generally recurring these need to be captured in the appropriate months over the 5 year period.</t>
  </si>
  <si>
    <t>5. The model allows for both transaction and subscription revenues:</t>
  </si>
  <si>
    <t>6. NPV is automatically calculated on the summary page.</t>
  </si>
  <si>
    <t>7. Additional sheets detailing workings may be added.</t>
  </si>
  <si>
    <t>Analytics</t>
  </si>
  <si>
    <t>Price/hr</t>
  </si>
  <si>
    <t>Cost/hr</t>
  </si>
  <si>
    <t>Sept</t>
  </si>
  <si>
    <t>Product Owner</t>
  </si>
  <si>
    <t>BA</t>
  </si>
  <si>
    <t>Commercial Team</t>
  </si>
  <si>
    <t>Management</t>
  </si>
  <si>
    <t>Oct</t>
  </si>
  <si>
    <t>Nov</t>
  </si>
  <si>
    <t>BI</t>
  </si>
  <si>
    <t>IT</t>
  </si>
  <si>
    <t>Marketing</t>
  </si>
  <si>
    <t>Aug</t>
  </si>
  <si>
    <t>Financial Year 19/20</t>
  </si>
  <si>
    <t>May</t>
  </si>
  <si>
    <t>Dec</t>
  </si>
  <si>
    <t>Jan</t>
  </si>
  <si>
    <t>Feb</t>
  </si>
  <si>
    <t>Mar</t>
  </si>
  <si>
    <t>Apr</t>
  </si>
  <si>
    <t>Jun</t>
  </si>
  <si>
    <t>Jul</t>
  </si>
  <si>
    <t>Sep</t>
  </si>
  <si>
    <t>Financial Year 20/21</t>
  </si>
  <si>
    <t>Total hours</t>
  </si>
  <si>
    <t>Jupiter</t>
  </si>
  <si>
    <t>Jacques</t>
  </si>
  <si>
    <t>Ellen</t>
  </si>
  <si>
    <t>Jupiter &lt; 16/09/2019</t>
  </si>
  <si>
    <t>Jupiter &gt; 16/09/2019</t>
  </si>
  <si>
    <t>Bernie</t>
  </si>
  <si>
    <t>Sean</t>
  </si>
  <si>
    <t>Mabuti</t>
  </si>
  <si>
    <t>Celimpilo</t>
  </si>
  <si>
    <t>Velape</t>
  </si>
  <si>
    <t>Sharon</t>
  </si>
  <si>
    <t>EzVal &lt; 16/09/2019</t>
  </si>
  <si>
    <t>Stephan</t>
  </si>
  <si>
    <t>Reece</t>
  </si>
  <si>
    <t>Rocky</t>
  </si>
  <si>
    <t>Phumla</t>
  </si>
  <si>
    <t>EzVal &gt; 16/09/2019</t>
  </si>
  <si>
    <t>Monthly Cost</t>
  </si>
  <si>
    <t>Cumulative cost to date</t>
  </si>
  <si>
    <t>Special Ops</t>
  </si>
  <si>
    <t>Theo</t>
  </si>
  <si>
    <t>Rudi</t>
  </si>
  <si>
    <t>Herman</t>
  </si>
  <si>
    <t>Toolkit</t>
  </si>
  <si>
    <t>Eugene</t>
  </si>
  <si>
    <t>Guidelines for use:</t>
  </si>
  <si>
    <t>Use where the required pricing mechanism is mostly based on a person's time, or on development effort involved.  Therefore the result is likely to be a report / spreadsheet or aggregated information (not individual record level data - this would be catered for under Data Supply) Usually only 1 of the tables is used, not both.</t>
  </si>
  <si>
    <t>Lightstone Pricing: Consulting Projects</t>
  </si>
  <si>
    <t>Updates: Consulting rates updated to recover at the highest earner per area with the recovery multiple applied.</t>
  </si>
  <si>
    <t>Resource estimates based on TIME</t>
  </si>
  <si>
    <t>TIME based effort</t>
  </si>
  <si>
    <t>Example</t>
  </si>
  <si>
    <t>Charge-rate per hour</t>
  </si>
  <si>
    <t>No of hours</t>
  </si>
  <si>
    <t xml:space="preserve"> 'Executive time' </t>
  </si>
  <si>
    <t>i.e. Exco member</t>
  </si>
  <si>
    <t xml:space="preserve"> 'Business/ product time' </t>
  </si>
  <si>
    <t xml:space="preserve"> 'Business analysis/requirements time'</t>
  </si>
  <si>
    <t xml:space="preserve"> 'Testing time'</t>
  </si>
  <si>
    <t xml:space="preserve"> 'Analytics time'</t>
  </si>
  <si>
    <t>i.e. Analyst / Spatial analyst</t>
  </si>
  <si>
    <t xml:space="preserve"> 'Development time' </t>
  </si>
  <si>
    <t xml:space="preserve">i.e. Developer </t>
  </si>
  <si>
    <t xml:space="preserve"> 'Data time'</t>
  </si>
  <si>
    <t>i.e. Data team</t>
  </si>
  <si>
    <t>TOTALS:</t>
  </si>
  <si>
    <t>OR Development (&amp; other) effort based on POINTS</t>
  </si>
  <si>
    <r>
      <rPr>
        <b/>
        <u/>
        <sz val="11"/>
        <rFont val="Calibri"/>
        <family val="2"/>
        <scheme val="minor"/>
      </rPr>
      <t>Guidelines:</t>
    </r>
    <r>
      <rPr>
        <b/>
        <sz val="11"/>
        <rFont val="Calibri"/>
        <family val="2"/>
        <scheme val="minor"/>
      </rPr>
      <t xml:space="preserve">
- Use LOW for simple development effort in simple system e.g. Toolkit; and high re-usability
- Use HIGH for CR's in complex systems e.g. EzVal V2, and low re-usability</t>
    </r>
  </si>
  <si>
    <t>POINTS based effort</t>
  </si>
  <si>
    <t>LOW 
Cost per point</t>
  </si>
  <si>
    <t>HIGH  
Cost per point</t>
  </si>
  <si>
    <t>No of points to quote on:</t>
  </si>
  <si>
    <t>TOTAL COST LOW</t>
  </si>
  <si>
    <t>TOTAL COST HIGH</t>
  </si>
  <si>
    <t>Development effort</t>
  </si>
  <si>
    <t>Business Analysis</t>
  </si>
  <si>
    <t>Testing</t>
  </si>
  <si>
    <t>Deployment</t>
  </si>
  <si>
    <t>per point</t>
  </si>
  <si>
    <t>Note: Minimum project fee should be R10k</t>
  </si>
  <si>
    <t>Cost per day calculation</t>
  </si>
  <si>
    <t>Assumptions</t>
  </si>
  <si>
    <t>1. Per day costs for the whole team (Dev Costs, Project management, Business Analysis, Testing, Deployment, Bus / Commercial owner): R8 644</t>
  </si>
  <si>
    <t>2. Charge per day (Cost X 2): R17 288</t>
  </si>
  <si>
    <t>3. Point per day per average developer: 1.3</t>
  </si>
  <si>
    <t>Based on Days (New Charges) Whole team</t>
  </si>
  <si>
    <t>Point</t>
  </si>
  <si>
    <t>Days</t>
  </si>
  <si>
    <t>Cost</t>
  </si>
  <si>
    <t>Charge</t>
  </si>
  <si>
    <t xml:space="preserve">                                               0.8 </t>
  </si>
  <si>
    <t xml:space="preserve"> R                 6 915.51 </t>
  </si>
  <si>
    <t xml:space="preserve"> R           13 831.01 </t>
  </si>
  <si>
    <t xml:space="preserve">                                               1.5 </t>
  </si>
  <si>
    <t xml:space="preserve"> R               12 966.57 </t>
  </si>
  <si>
    <t xml:space="preserve"> R           25 933.15 </t>
  </si>
  <si>
    <t xml:space="preserve">                                               2.3 </t>
  </si>
  <si>
    <t xml:space="preserve"> R               19 882.08 </t>
  </si>
  <si>
    <t xml:space="preserve"> R           39 764.16 </t>
  </si>
  <si>
    <t xml:space="preserve">                                               3.8 </t>
  </si>
  <si>
    <t xml:space="preserve"> R               32 848.65 </t>
  </si>
  <si>
    <t xml:space="preserve"> R           65 697.30 </t>
  </si>
  <si>
    <t xml:space="preserve">                                               6.2 </t>
  </si>
  <si>
    <t xml:space="preserve"> R               53 595.17 </t>
  </si>
  <si>
    <t xml:space="preserve"> R         107 190.34 </t>
  </si>
  <si>
    <t xml:space="preserve">                                             10.0 </t>
  </si>
  <si>
    <t xml:space="preserve"> R               86 443.82 </t>
  </si>
  <si>
    <t xml:space="preserve"> R         172 887.64 </t>
  </si>
  <si>
    <t xml:space="preserve">                                             16.2 </t>
  </si>
  <si>
    <t xml:space="preserve"> R             140 038.99 </t>
  </si>
  <si>
    <t xml:space="preserve"> R         280 077.98 </t>
  </si>
  <si>
    <t xml:space="preserve">                                             76.9 </t>
  </si>
  <si>
    <t xml:space="preserve"> R             664 752.98 </t>
  </si>
  <si>
    <t xml:space="preserve"> R      1 329 505.97 </t>
  </si>
  <si>
    <t>i.e. Commercial Owner / Product Owner</t>
  </si>
  <si>
    <t xml:space="preserve"> 'Project management time'</t>
  </si>
  <si>
    <t>i.e. Scrum Master</t>
  </si>
  <si>
    <t>i.e. Business Analyst</t>
  </si>
  <si>
    <t>i.e. Test Analyst</t>
  </si>
  <si>
    <t>i.e. BI team</t>
  </si>
  <si>
    <t>Charge Price per area</t>
  </si>
  <si>
    <t xml:space="preserve"> 'BI Time'</t>
  </si>
  <si>
    <t>Scrum Master</t>
  </si>
  <si>
    <t>Percentage spent in sprint</t>
  </si>
  <si>
    <t>Cost per hour</t>
  </si>
  <si>
    <t>Number of hours per day</t>
  </si>
  <si>
    <t>Teams</t>
  </si>
  <si>
    <t>Business Analyst</t>
  </si>
  <si>
    <t>Developer 1</t>
  </si>
  <si>
    <t>Developer 2</t>
  </si>
  <si>
    <t>Developer 3</t>
  </si>
  <si>
    <t xml:space="preserve">Developer 4 </t>
  </si>
  <si>
    <t>Developer 5</t>
  </si>
  <si>
    <t>Test Analyst 1</t>
  </si>
  <si>
    <t>Test Analyst 2</t>
  </si>
  <si>
    <t>Tshidi</t>
  </si>
  <si>
    <t>Moloko</t>
  </si>
  <si>
    <t>Iris</t>
  </si>
  <si>
    <t>Armand</t>
  </si>
  <si>
    <t>Role</t>
  </si>
  <si>
    <t>Developer</t>
  </si>
  <si>
    <t>Test Analyst</t>
  </si>
  <si>
    <t>Cost per day</t>
  </si>
  <si>
    <t>Percentage of time spent on project</t>
  </si>
  <si>
    <t>TOTAL</t>
  </si>
  <si>
    <t>Average Velocity per sprint</t>
  </si>
  <si>
    <t>Team velocity per day</t>
  </si>
  <si>
    <t>Therefore 1 point =</t>
  </si>
  <si>
    <t>EzVal</t>
  </si>
  <si>
    <t>Suré</t>
  </si>
  <si>
    <t>Nthabiseng</t>
  </si>
  <si>
    <t>Amanda</t>
  </si>
  <si>
    <t>Investec CR's cost:</t>
  </si>
  <si>
    <t>Points</t>
  </si>
  <si>
    <t>Price to client</t>
  </si>
  <si>
    <t>Consultant Developer</t>
  </si>
  <si>
    <t>Take out BA's coz we're not tracking it</t>
  </si>
  <si>
    <t>Include BA velocity by logging tasks in sprint</t>
  </si>
  <si>
    <t>Divide velocity by team to get per dev rate and add same amount for BA per sprint</t>
  </si>
  <si>
    <t>Toolkit Legacy</t>
  </si>
  <si>
    <t>Total Jupiter/Platform project:</t>
  </si>
  <si>
    <t>Junior Developer</t>
  </si>
  <si>
    <t>Senior Developer</t>
  </si>
  <si>
    <t>"Dev Team"</t>
  </si>
  <si>
    <t>How should we take these into account?</t>
  </si>
  <si>
    <t>IT Infrastructure and DBA</t>
  </si>
  <si>
    <t>Other Teams</t>
  </si>
  <si>
    <t>Consultant Dev:</t>
  </si>
  <si>
    <t>Considerations</t>
  </si>
  <si>
    <t>Ask Jean how Entellect billed us</t>
  </si>
  <si>
    <t>8 hours or 6?</t>
  </si>
  <si>
    <t>Team Tracking:</t>
  </si>
  <si>
    <t>Dev / Testing (Effort -Cost per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</si>
</sst>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&quot;R&quot;\ #,##0;&quot;R&quot;\ \-#,##0"/>
    <numFmt numFmtId="167" formatCode="[$R-1C09]#,##0.0"/>
    <numFmt numFmtId="168" formatCode="[$R-1C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i/>
      <u/>
      <sz val="12"/>
      <color rgb="FF00206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DF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71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164" fontId="0" fillId="0" borderId="0" xfId="1" applyFont="1"/>
    <xf numFmtId="164" fontId="0" fillId="0" borderId="2" xfId="1" applyFont="1" applyBorder="1"/>
    <xf numFmtId="164" fontId="0" fillId="0" borderId="3" xfId="1" applyFont="1" applyBorder="1"/>
    <xf numFmtId="164" fontId="0" fillId="0" borderId="4" xfId="1" applyFont="1" applyBorder="1"/>
    <xf numFmtId="164" fontId="0" fillId="0" borderId="5" xfId="1" applyFont="1" applyBorder="1"/>
    <xf numFmtId="164" fontId="0" fillId="0" borderId="0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8" xfId="1" applyFont="1" applyBorder="1"/>
    <xf numFmtId="164" fontId="0" fillId="0" borderId="9" xfId="1" applyFont="1" applyBorder="1"/>
    <xf numFmtId="9" fontId="0" fillId="0" borderId="0" xfId="2" applyFont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3" borderId="2" xfId="1" applyFont="1" applyFill="1" applyBorder="1"/>
    <xf numFmtId="164" fontId="0" fillId="3" borderId="3" xfId="1" applyFont="1" applyFill="1" applyBorder="1"/>
    <xf numFmtId="164" fontId="0" fillId="3" borderId="4" xfId="1" applyFont="1" applyFill="1" applyBorder="1"/>
    <xf numFmtId="164" fontId="0" fillId="3" borderId="5" xfId="1" applyFont="1" applyFill="1" applyBorder="1"/>
    <xf numFmtId="164" fontId="0" fillId="3" borderId="0" xfId="1" applyFont="1" applyFill="1" applyBorder="1"/>
    <xf numFmtId="164" fontId="0" fillId="3" borderId="6" xfId="1" applyFont="1" applyFill="1" applyBorder="1"/>
    <xf numFmtId="164" fontId="0" fillId="3" borderId="7" xfId="1" applyFont="1" applyFill="1" applyBorder="1"/>
    <xf numFmtId="164" fontId="0" fillId="3" borderId="8" xfId="1" applyFont="1" applyFill="1" applyBorder="1"/>
    <xf numFmtId="164" fontId="0" fillId="3" borderId="9" xfId="1" applyFont="1" applyFill="1" applyBorder="1"/>
    <xf numFmtId="0" fontId="0" fillId="0" borderId="1" xfId="0" applyBorder="1"/>
    <xf numFmtId="0" fontId="0" fillId="0" borderId="1" xfId="0" applyFill="1" applyBorder="1"/>
    <xf numFmtId="165" fontId="0" fillId="3" borderId="1" xfId="0" applyNumberFormat="1" applyFill="1" applyBorder="1"/>
    <xf numFmtId="164" fontId="0" fillId="3" borderId="1" xfId="1" applyFont="1" applyFill="1" applyBorder="1"/>
    <xf numFmtId="164" fontId="0" fillId="3" borderId="0" xfId="1" applyFont="1" applyFill="1"/>
    <xf numFmtId="164" fontId="0" fillId="0" borderId="13" xfId="1" applyFont="1" applyBorder="1"/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164" fontId="0" fillId="0" borderId="0" xfId="0" applyNumberFormat="1"/>
    <xf numFmtId="164" fontId="0" fillId="0" borderId="5" xfId="1" applyFont="1" applyFill="1" applyBorder="1"/>
    <xf numFmtId="164" fontId="0" fillId="0" borderId="7" xfId="1" applyFont="1" applyFill="1" applyBorder="1"/>
    <xf numFmtId="9" fontId="0" fillId="3" borderId="0" xfId="2" applyFont="1" applyFill="1" applyBorder="1"/>
    <xf numFmtId="9" fontId="0" fillId="3" borderId="16" xfId="2" applyFont="1" applyFill="1" applyBorder="1"/>
    <xf numFmtId="9" fontId="0" fillId="3" borderId="14" xfId="2" applyFont="1" applyFill="1" applyBorder="1"/>
    <xf numFmtId="9" fontId="0" fillId="3" borderId="18" xfId="2" applyFont="1" applyFill="1" applyBorder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0" fillId="0" borderId="0" xfId="1" applyFont="1" applyFill="1"/>
    <xf numFmtId="0" fontId="0" fillId="0" borderId="0" xfId="0" applyFill="1" applyAlignment="1">
      <alignment horizontal="left" indent="1"/>
    </xf>
    <xf numFmtId="164" fontId="0" fillId="0" borderId="2" xfId="1" applyFont="1" applyFill="1" applyBorder="1"/>
    <xf numFmtId="164" fontId="0" fillId="0" borderId="3" xfId="1" applyFont="1" applyFill="1" applyBorder="1"/>
    <xf numFmtId="164" fontId="0" fillId="0" borderId="0" xfId="1" applyFont="1" applyFill="1" applyBorder="1"/>
    <xf numFmtId="164" fontId="0" fillId="0" borderId="8" xfId="1" applyFont="1" applyFill="1" applyBorder="1"/>
    <xf numFmtId="164" fontId="2" fillId="0" borderId="0" xfId="1" applyFont="1" applyFill="1"/>
    <xf numFmtId="0" fontId="0" fillId="5" borderId="0" xfId="0" applyFill="1"/>
    <xf numFmtId="0" fontId="3" fillId="5" borderId="0" xfId="0" applyFont="1" applyFill="1" applyAlignment="1">
      <alignment horizontal="left" indent="1"/>
    </xf>
    <xf numFmtId="0" fontId="0" fillId="5" borderId="0" xfId="0" applyFill="1" applyAlignment="1">
      <alignment horizontal="left" indent="2"/>
    </xf>
    <xf numFmtId="0" fontId="0" fillId="5" borderId="0" xfId="0" applyFill="1" applyAlignment="1">
      <alignment horizontal="left"/>
    </xf>
    <xf numFmtId="0" fontId="4" fillId="5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2" applyNumberFormat="1" applyFont="1"/>
    <xf numFmtId="0" fontId="0" fillId="0" borderId="0" xfId="0" applyBorder="1"/>
    <xf numFmtId="165" fontId="0" fillId="0" borderId="0" xfId="0" applyNumberFormat="1" applyFill="1" applyBorder="1"/>
    <xf numFmtId="0" fontId="2" fillId="9" borderId="21" xfId="0" applyFont="1" applyFill="1" applyBorder="1"/>
    <xf numFmtId="0" fontId="2" fillId="10" borderId="21" xfId="0" applyFont="1" applyFill="1" applyBorder="1"/>
    <xf numFmtId="0" fontId="0" fillId="11" borderId="21" xfId="0" applyFill="1" applyBorder="1"/>
    <xf numFmtId="0" fontId="0" fillId="12" borderId="21" xfId="0" applyFill="1" applyBorder="1"/>
    <xf numFmtId="0" fontId="0" fillId="11" borderId="22" xfId="0" applyFill="1" applyBorder="1"/>
    <xf numFmtId="0" fontId="0" fillId="12" borderId="22" xfId="0" applyFill="1" applyBorder="1"/>
    <xf numFmtId="0" fontId="2" fillId="13" borderId="21" xfId="0" applyFont="1" applyFill="1" applyBorder="1"/>
    <xf numFmtId="0" fontId="9" fillId="0" borderId="0" xfId="3" applyFont="1"/>
    <xf numFmtId="0" fontId="11" fillId="0" borderId="0" xfId="3" applyFont="1" applyAlignment="1">
      <alignment vertical="top" wrapText="1"/>
    </xf>
    <xf numFmtId="0" fontId="12" fillId="0" borderId="0" xfId="3" applyFont="1"/>
    <xf numFmtId="0" fontId="13" fillId="0" borderId="0" xfId="3" applyFont="1"/>
    <xf numFmtId="0" fontId="14" fillId="0" borderId="0" xfId="3" applyFont="1"/>
    <xf numFmtId="0" fontId="16" fillId="14" borderId="10" xfId="3" applyFont="1" applyFill="1" applyBorder="1" applyAlignment="1">
      <alignment horizontal="left" vertical="center"/>
    </xf>
    <xf numFmtId="0" fontId="16" fillId="14" borderId="11" xfId="3" applyFont="1" applyFill="1" applyBorder="1" applyAlignment="1">
      <alignment horizontal="center" vertical="center"/>
    </xf>
    <xf numFmtId="0" fontId="16" fillId="14" borderId="11" xfId="3" applyFont="1" applyFill="1" applyBorder="1" applyAlignment="1">
      <alignment horizontal="center" vertical="center" wrapText="1"/>
    </xf>
    <xf numFmtId="0" fontId="16" fillId="14" borderId="12" xfId="3" applyFont="1" applyFill="1" applyBorder="1" applyAlignment="1">
      <alignment horizontal="center" vertical="center"/>
    </xf>
    <xf numFmtId="0" fontId="9" fillId="0" borderId="15" xfId="3" quotePrefix="1" applyFont="1" applyBorder="1"/>
    <xf numFmtId="0" fontId="9" fillId="0" borderId="0" xfId="3" quotePrefix="1" applyFont="1"/>
    <xf numFmtId="3" fontId="9" fillId="15" borderId="6" xfId="3" applyNumberFormat="1" applyFont="1" applyFill="1" applyBorder="1"/>
    <xf numFmtId="0" fontId="16" fillId="16" borderId="32" xfId="3" applyFont="1" applyFill="1" applyBorder="1" applyAlignment="1">
      <alignment horizontal="right"/>
    </xf>
    <xf numFmtId="3" fontId="9" fillId="0" borderId="33" xfId="3" applyNumberFormat="1" applyFont="1" applyBorder="1"/>
    <xf numFmtId="0" fontId="16" fillId="16" borderId="1" xfId="3" applyFont="1" applyFill="1" applyBorder="1" applyAlignment="1">
      <alignment horizontal="right"/>
    </xf>
    <xf numFmtId="0" fontId="9" fillId="0" borderId="15" xfId="3" applyFont="1" applyBorder="1"/>
    <xf numFmtId="0" fontId="9" fillId="0" borderId="17" xfId="3" applyFont="1" applyBorder="1"/>
    <xf numFmtId="0" fontId="9" fillId="0" borderId="14" xfId="3" applyFont="1" applyBorder="1"/>
    <xf numFmtId="3" fontId="9" fillId="15" borderId="34" xfId="3" applyNumberFormat="1" applyFont="1" applyFill="1" applyBorder="1"/>
    <xf numFmtId="0" fontId="16" fillId="16" borderId="35" xfId="3" applyFont="1" applyFill="1" applyBorder="1" applyAlignment="1">
      <alignment horizontal="right"/>
    </xf>
    <xf numFmtId="3" fontId="9" fillId="0" borderId="36" xfId="3" applyNumberFormat="1" applyFont="1" applyBorder="1"/>
    <xf numFmtId="3" fontId="16" fillId="14" borderId="37" xfId="3" applyNumberFormat="1" applyFont="1" applyFill="1" applyBorder="1" applyAlignment="1">
      <alignment horizontal="right"/>
    </xf>
    <xf numFmtId="3" fontId="16" fillId="14" borderId="37" xfId="3" applyNumberFormat="1" applyFont="1" applyFill="1" applyBorder="1"/>
    <xf numFmtId="0" fontId="16" fillId="14" borderId="31" xfId="3" applyFont="1" applyFill="1" applyBorder="1" applyAlignment="1">
      <alignment horizontal="center" vertical="center" wrapText="1"/>
    </xf>
    <xf numFmtId="0" fontId="16" fillId="14" borderId="12" xfId="3" applyFont="1" applyFill="1" applyBorder="1" applyAlignment="1">
      <alignment horizontal="center" vertical="center" wrapText="1"/>
    </xf>
    <xf numFmtId="0" fontId="16" fillId="0" borderId="0" xfId="3" applyFont="1" applyAlignment="1">
      <alignment horizontal="right" wrapText="1"/>
    </xf>
    <xf numFmtId="0" fontId="16" fillId="16" borderId="1" xfId="3" applyFont="1" applyFill="1" applyBorder="1" applyAlignment="1">
      <alignment horizontal="center" vertical="center"/>
    </xf>
    <xf numFmtId="166" fontId="16" fillId="14" borderId="37" xfId="3" applyNumberFormat="1" applyFont="1" applyFill="1" applyBorder="1" applyAlignment="1">
      <alignment horizontal="center" vertical="center"/>
    </xf>
    <xf numFmtId="0" fontId="9" fillId="0" borderId="37" xfId="3" applyFont="1" applyBorder="1"/>
    <xf numFmtId="3" fontId="16" fillId="0" borderId="37" xfId="3" applyNumberFormat="1" applyFont="1" applyBorder="1"/>
    <xf numFmtId="0" fontId="16" fillId="0" borderId="0" xfId="3" applyFont="1"/>
    <xf numFmtId="0" fontId="17" fillId="0" borderId="0" xfId="3" applyFont="1"/>
    <xf numFmtId="0" fontId="18" fillId="0" borderId="20" xfId="3" applyFont="1" applyBorder="1" applyAlignment="1">
      <alignment vertical="center"/>
    </xf>
    <xf numFmtId="0" fontId="18" fillId="0" borderId="18" xfId="3" applyFont="1" applyBorder="1" applyAlignment="1">
      <alignment vertical="center"/>
    </xf>
    <xf numFmtId="0" fontId="18" fillId="0" borderId="20" xfId="3" applyFont="1" applyBorder="1" applyAlignment="1">
      <alignment horizontal="right" vertical="center"/>
    </xf>
    <xf numFmtId="0" fontId="16" fillId="16" borderId="38" xfId="3" applyFont="1" applyFill="1" applyBorder="1" applyAlignment="1">
      <alignment horizontal="right"/>
    </xf>
    <xf numFmtId="0" fontId="16" fillId="0" borderId="0" xfId="3" applyFont="1" applyFill="1" applyBorder="1" applyAlignment="1">
      <alignment horizontal="center" vertical="center"/>
    </xf>
    <xf numFmtId="3" fontId="9" fillId="0" borderId="0" xfId="3" applyNumberFormat="1" applyFont="1" applyFill="1" applyBorder="1"/>
    <xf numFmtId="0" fontId="9" fillId="0" borderId="0" xfId="3" applyFont="1" applyFill="1" applyBorder="1"/>
    <xf numFmtId="0" fontId="16" fillId="0" borderId="0" xfId="3" applyFont="1" applyAlignment="1">
      <alignment horizontal="left" vertical="top" wrapText="1"/>
    </xf>
    <xf numFmtId="3" fontId="9" fillId="0" borderId="39" xfId="3" applyNumberFormat="1" applyFont="1" applyBorder="1"/>
    <xf numFmtId="3" fontId="9" fillId="0" borderId="16" xfId="3" applyNumberFormat="1" applyFont="1" applyBorder="1"/>
    <xf numFmtId="3" fontId="9" fillId="0" borderId="18" xfId="3" applyNumberFormat="1" applyFont="1" applyBorder="1"/>
    <xf numFmtId="0" fontId="16" fillId="14" borderId="40" xfId="3" applyFont="1" applyFill="1" applyBorder="1" applyAlignment="1">
      <alignment horizontal="center" vertical="center"/>
    </xf>
    <xf numFmtId="0" fontId="9" fillId="0" borderId="41" xfId="3" quotePrefix="1" applyFont="1" applyBorder="1"/>
    <xf numFmtId="0" fontId="9" fillId="0" borderId="42" xfId="3" quotePrefix="1" applyFont="1" applyBorder="1"/>
    <xf numFmtId="0" fontId="9" fillId="0" borderId="42" xfId="3" applyFont="1" applyBorder="1"/>
    <xf numFmtId="0" fontId="9" fillId="0" borderId="43" xfId="3" quotePrefix="1" applyFont="1" applyBorder="1"/>
    <xf numFmtId="9" fontId="9" fillId="0" borderId="44" xfId="3" quotePrefix="1" applyNumberFormat="1" applyFont="1" applyBorder="1"/>
    <xf numFmtId="9" fontId="9" fillId="0" borderId="45" xfId="3" quotePrefix="1" applyNumberFormat="1" applyFont="1" applyBorder="1"/>
    <xf numFmtId="9" fontId="9" fillId="0" borderId="45" xfId="3" applyNumberFormat="1" applyFont="1" applyBorder="1"/>
    <xf numFmtId="9" fontId="9" fillId="0" borderId="46" xfId="3" applyNumberFormat="1" applyFont="1" applyBorder="1"/>
    <xf numFmtId="1" fontId="9" fillId="0" borderId="45" xfId="3" quotePrefix="1" applyNumberFormat="1" applyFont="1" applyBorder="1"/>
    <xf numFmtId="1" fontId="9" fillId="0" borderId="45" xfId="3" applyNumberFormat="1" applyFont="1" applyBorder="1"/>
    <xf numFmtId="1" fontId="9" fillId="0" borderId="46" xfId="3" applyNumberFormat="1" applyFont="1" applyBorder="1"/>
    <xf numFmtId="1" fontId="9" fillId="0" borderId="14" xfId="3" applyNumberFormat="1" applyFont="1" applyBorder="1"/>
    <xf numFmtId="3" fontId="9" fillId="0" borderId="0" xfId="3" applyNumberFormat="1" applyFont="1" applyBorder="1"/>
    <xf numFmtId="1" fontId="9" fillId="0" borderId="0" xfId="3" quotePrefix="1" applyNumberFormat="1" applyFont="1" applyBorder="1"/>
    <xf numFmtId="1" fontId="9" fillId="0" borderId="0" xfId="3" applyNumberFormat="1" applyFont="1" applyBorder="1"/>
    <xf numFmtId="3" fontId="9" fillId="0" borderId="14" xfId="3" applyNumberFormat="1" applyFont="1" applyBorder="1"/>
    <xf numFmtId="0" fontId="0" fillId="0" borderId="0" xfId="0" applyFill="1" applyBorder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7" fontId="0" fillId="0" borderId="0" xfId="0" applyNumberFormat="1"/>
    <xf numFmtId="0" fontId="9" fillId="17" borderId="0" xfId="0" applyFont="1" applyFill="1"/>
    <xf numFmtId="9" fontId="0" fillId="17" borderId="0" xfId="0" applyNumberFormat="1" applyFill="1"/>
    <xf numFmtId="167" fontId="0" fillId="17" borderId="0" xfId="0" applyNumberFormat="1" applyFill="1" applyBorder="1"/>
    <xf numFmtId="0" fontId="9" fillId="0" borderId="0" xfId="0" applyFont="1" applyFill="1"/>
    <xf numFmtId="168" fontId="9" fillId="0" borderId="0" xfId="0" applyNumberFormat="1" applyFont="1" applyFill="1"/>
    <xf numFmtId="1" fontId="0" fillId="0" borderId="0" xfId="0" applyNumberFormat="1" applyFill="1" applyBorder="1"/>
    <xf numFmtId="168" fontId="0" fillId="0" borderId="0" xfId="0" applyNumberFormat="1"/>
    <xf numFmtId="0" fontId="0" fillId="8" borderId="37" xfId="0" applyFill="1" applyBorder="1"/>
    <xf numFmtId="165" fontId="0" fillId="8" borderId="37" xfId="0" applyNumberFormat="1" applyFill="1" applyBorder="1"/>
    <xf numFmtId="168" fontId="9" fillId="8" borderId="37" xfId="0" applyNumberFormat="1" applyFont="1" applyFill="1" applyBorder="1"/>
    <xf numFmtId="0" fontId="0" fillId="3" borderId="0" xfId="0" applyFill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10" fillId="2" borderId="23" xfId="3" applyFont="1" applyFill="1" applyBorder="1" applyAlignment="1">
      <alignment horizontal="left" vertical="top"/>
    </xf>
    <xf numFmtId="0" fontId="10" fillId="2" borderId="24" xfId="3" applyFont="1" applyFill="1" applyBorder="1" applyAlignment="1">
      <alignment horizontal="left" vertical="top"/>
    </xf>
    <xf numFmtId="0" fontId="10" fillId="2" borderId="25" xfId="3" applyFont="1" applyFill="1" applyBorder="1" applyAlignment="1">
      <alignment horizontal="left" vertical="top"/>
    </xf>
    <xf numFmtId="0" fontId="11" fillId="2" borderId="26" xfId="3" applyFont="1" applyFill="1" applyBorder="1" applyAlignment="1">
      <alignment horizontal="center" vertical="center" wrapText="1"/>
    </xf>
    <xf numFmtId="0" fontId="11" fillId="2" borderId="0" xfId="3" applyFont="1" applyFill="1" applyAlignment="1">
      <alignment horizontal="center" vertical="center" wrapText="1"/>
    </xf>
    <xf numFmtId="0" fontId="11" fillId="2" borderId="27" xfId="3" applyFont="1" applyFill="1" applyBorder="1" applyAlignment="1">
      <alignment horizontal="center" vertical="center" wrapText="1"/>
    </xf>
    <xf numFmtId="0" fontId="11" fillId="2" borderId="28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1" fillId="2" borderId="30" xfId="3" applyFont="1" applyFill="1" applyBorder="1" applyAlignment="1">
      <alignment horizontal="center" vertical="center" wrapText="1"/>
    </xf>
    <xf numFmtId="0" fontId="9" fillId="8" borderId="0" xfId="3" applyFont="1" applyFill="1" applyAlignment="1">
      <alignment horizontal="left" vertical="top" wrapText="1"/>
    </xf>
    <xf numFmtId="0" fontId="15" fillId="0" borderId="0" xfId="3" applyFont="1" applyAlignment="1">
      <alignment horizontal="center"/>
    </xf>
  </cellXfs>
  <cellStyles count="4">
    <cellStyle name="Comma" xfId="1" builtinId="3"/>
    <cellStyle name="Normal" xfId="0" builtinId="0"/>
    <cellStyle name="Normal 2" xfId="3" xr:uid="{FC72BB80-92B8-4697-B6B1-CFD4814ADEF5}"/>
    <cellStyle name="Percent" xfId="2" builtinId="5"/>
  </cellStyles>
  <dxfs count="0"/>
  <tableStyles count="0" defaultTableStyle="TableStyleMedium2" defaultPivotStyle="PivotStyleLight16"/>
  <colors>
    <mruColors>
      <color rgb="FFE0EDF8"/>
      <color rgb="FFC6DEF2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1619250</xdr:colOff>
      <xdr:row>2</xdr:row>
      <xdr:rowOff>182302</xdr:rowOff>
    </xdr:to>
    <xdr:pic>
      <xdr:nvPicPr>
        <xdr:cNvPr id="2" name="Picture 1" descr="Lightstone Property">
          <a:extLst>
            <a:ext uri="{FF2B5EF4-FFF2-40B4-BE49-F238E27FC236}">
              <a16:creationId xmlns:a16="http://schemas.microsoft.com/office/drawing/2014/main" id="{A71922FA-5B9D-4CD7-AE13-0803DA958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65" r="5782"/>
        <a:stretch>
          <a:fillRect/>
        </a:stretch>
      </xdr:blipFill>
      <xdr:spPr bwMode="auto">
        <a:xfrm>
          <a:off x="0" y="0"/>
          <a:ext cx="1758315" cy="551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A07A-9F72-414F-9B11-D8C9FE731182}">
  <dimension ref="A1:BI26"/>
  <sheetViews>
    <sheetView tabSelected="1" workbookViewId="0">
      <selection activeCell="B25" sqref="B25"/>
    </sheetView>
  </sheetViews>
  <sheetFormatPr defaultRowHeight="14.4" x14ac:dyDescent="0.3"/>
  <cols>
    <col min="1" max="1" width="27.5546875" customWidth="1"/>
    <col min="2" max="7" width="20.6640625" customWidth="1"/>
  </cols>
  <sheetData>
    <row r="1" spans="1:6" ht="15.6" x14ac:dyDescent="0.3">
      <c r="A1" s="22" t="s">
        <v>0</v>
      </c>
    </row>
    <row r="3" spans="1:6" x14ac:dyDescent="0.3">
      <c r="A3" s="3" t="s">
        <v>1</v>
      </c>
      <c r="B3" s="65"/>
      <c r="C3" s="66"/>
      <c r="D3" s="66"/>
    </row>
    <row r="4" spans="1:6" x14ac:dyDescent="0.3">
      <c r="A4" s="3" t="s">
        <v>2</v>
      </c>
      <c r="B4" s="65" t="s">
        <v>3</v>
      </c>
      <c r="C4" s="66"/>
      <c r="D4" s="66"/>
    </row>
    <row r="5" spans="1:6" x14ac:dyDescent="0.3">
      <c r="A5" s="3" t="s">
        <v>4</v>
      </c>
      <c r="B5" s="65" t="s">
        <v>5</v>
      </c>
      <c r="C5" s="66"/>
      <c r="D5" s="66"/>
    </row>
    <row r="6" spans="1:6" ht="43.05" customHeight="1" x14ac:dyDescent="0.3">
      <c r="A6" s="3" t="s">
        <v>16</v>
      </c>
      <c r="B6" s="152"/>
      <c r="C6" s="152"/>
      <c r="D6" s="152"/>
    </row>
    <row r="7" spans="1:6" ht="43.05" customHeight="1" x14ac:dyDescent="0.3">
      <c r="A7" s="3" t="s">
        <v>46</v>
      </c>
      <c r="B7" s="152"/>
      <c r="C7" s="152"/>
      <c r="D7" s="152"/>
    </row>
    <row r="8" spans="1:6" ht="43.05" customHeight="1" x14ac:dyDescent="0.3">
      <c r="A8" s="3" t="s">
        <v>15</v>
      </c>
      <c r="B8" s="152"/>
      <c r="C8" s="152"/>
      <c r="D8" s="152"/>
    </row>
    <row r="9" spans="1:6" ht="43.05" customHeight="1" x14ac:dyDescent="0.3">
      <c r="A9" s="3" t="s">
        <v>6</v>
      </c>
      <c r="B9" s="152"/>
      <c r="C9" s="152"/>
      <c r="D9" s="152"/>
    </row>
    <row r="12" spans="1:6" ht="15" thickBot="1" x14ac:dyDescent="0.35">
      <c r="A12" s="21" t="s">
        <v>17</v>
      </c>
    </row>
    <row r="13" spans="1:6" ht="15" thickBot="1" x14ac:dyDescent="0.35">
      <c r="B13" s="18" t="s">
        <v>34</v>
      </c>
      <c r="C13" s="19" t="s">
        <v>35</v>
      </c>
      <c r="D13" s="19" t="s">
        <v>36</v>
      </c>
      <c r="E13" s="19" t="s">
        <v>37</v>
      </c>
      <c r="F13" s="20" t="s">
        <v>38</v>
      </c>
    </row>
    <row r="14" spans="1:6" x14ac:dyDescent="0.3">
      <c r="A14" s="2" t="s">
        <v>7</v>
      </c>
      <c r="B14" s="4">
        <f>SUM('Financial detail'!B4:M4)</f>
        <v>200000</v>
      </c>
      <c r="C14" s="4">
        <f>SUM('Financial detail'!N4:Y4)</f>
        <v>1200000</v>
      </c>
      <c r="D14" s="4">
        <f>SUM('Financial detail'!Z4:AK4)</f>
        <v>1200000</v>
      </c>
      <c r="E14" s="4">
        <f>SUM('Financial detail'!AL4:AW4)</f>
        <v>1200000</v>
      </c>
      <c r="F14" s="4">
        <f>SUM('Financial detail'!AX4:BI4)</f>
        <v>1200000</v>
      </c>
    </row>
    <row r="15" spans="1:6" x14ac:dyDescent="0.3">
      <c r="A15" s="2" t="s">
        <v>13</v>
      </c>
      <c r="B15" s="4">
        <f>SUM(B16:B21)</f>
        <v>125074.50980392157</v>
      </c>
      <c r="C15" s="4">
        <f t="shared" ref="C15:F15" si="0">SUM(C16:C21)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</row>
    <row r="16" spans="1:6" x14ac:dyDescent="0.3">
      <c r="A16" s="1" t="str">
        <f>+'Financial detail'!A6</f>
        <v>Data</v>
      </c>
      <c r="B16" s="5">
        <f>SUM('Financial detail'!B6:M6)</f>
        <v>0</v>
      </c>
      <c r="C16" s="6">
        <f>SUM('Financial detail'!N6:Y6)</f>
        <v>0</v>
      </c>
      <c r="D16" s="6">
        <f>SUM('Financial detail'!Z6:AK6)</f>
        <v>0</v>
      </c>
      <c r="E16" s="6">
        <f>SUM('Financial detail'!AL6:AW6)</f>
        <v>0</v>
      </c>
      <c r="F16" s="7">
        <f>SUM('Financial detail'!AX6:BI6)</f>
        <v>0</v>
      </c>
    </row>
    <row r="17" spans="1:61" x14ac:dyDescent="0.3">
      <c r="A17" s="1" t="str">
        <f>+'Financial detail'!A7</f>
        <v>Consulting</v>
      </c>
      <c r="B17" s="8">
        <f>SUM('Financial detail'!B7:M7)</f>
        <v>0</v>
      </c>
      <c r="C17" s="9">
        <f>SUM('Financial detail'!N7:Y7)</f>
        <v>0</v>
      </c>
      <c r="D17" s="9">
        <f>SUM('Financial detail'!Z7:AK7)</f>
        <v>0</v>
      </c>
      <c r="E17" s="9">
        <f>SUM('Financial detail'!AL7:AW7)</f>
        <v>0</v>
      </c>
      <c r="F17" s="10">
        <f>SUM('Financial detail'!AX7:BI7)</f>
        <v>0</v>
      </c>
    </row>
    <row r="18" spans="1:61" x14ac:dyDescent="0.3">
      <c r="A18" s="1" t="str">
        <f>+'Financial detail'!A8</f>
        <v>Staff</v>
      </c>
      <c r="B18" s="8">
        <f>SUM('Financial detail'!B8:M8)</f>
        <v>125074.50980392157</v>
      </c>
      <c r="C18" s="9">
        <f>SUM('Financial detail'!N8:Y8)</f>
        <v>0</v>
      </c>
      <c r="D18" s="9">
        <f>SUM('Financial detail'!Z8:AK8)</f>
        <v>0</v>
      </c>
      <c r="E18" s="9">
        <f>SUM('Financial detail'!AL8:AW8)</f>
        <v>0</v>
      </c>
      <c r="F18" s="10">
        <f>SUM('Financial detail'!AX8:BI8)</f>
        <v>0</v>
      </c>
    </row>
    <row r="19" spans="1:61" x14ac:dyDescent="0.3">
      <c r="A19" s="1" t="str">
        <f>+'Financial detail'!A9</f>
        <v>Computer hardware</v>
      </c>
      <c r="B19" s="8">
        <f>SUM('Financial detail'!B9:M9)</f>
        <v>0</v>
      </c>
      <c r="C19" s="9">
        <f>SUM('Financial detail'!N9:Y9)</f>
        <v>0</v>
      </c>
      <c r="D19" s="9">
        <f>SUM('Financial detail'!Z9:AK9)</f>
        <v>0</v>
      </c>
      <c r="E19" s="9">
        <f>SUM('Financial detail'!AL9:AW9)</f>
        <v>0</v>
      </c>
      <c r="F19" s="10">
        <f>SUM('Financial detail'!AX9:BI9)</f>
        <v>0</v>
      </c>
    </row>
    <row r="20" spans="1:61" x14ac:dyDescent="0.3">
      <c r="A20" s="1" t="str">
        <f>+'Financial detail'!A10</f>
        <v>Computer software</v>
      </c>
      <c r="B20" s="8">
        <f>SUM('Financial detail'!B10:M10)</f>
        <v>0</v>
      </c>
      <c r="C20" s="9">
        <f>SUM('Financial detail'!N10:Y10)</f>
        <v>0</v>
      </c>
      <c r="D20" s="9">
        <f>SUM('Financial detail'!Z10:AK10)</f>
        <v>0</v>
      </c>
      <c r="E20" s="9">
        <f>SUM('Financial detail'!AL10:AW10)</f>
        <v>0</v>
      </c>
      <c r="F20" s="10">
        <f>SUM('Financial detail'!AX10:BI10)</f>
        <v>0</v>
      </c>
    </row>
    <row r="21" spans="1:61" x14ac:dyDescent="0.3">
      <c r="A21" s="1" t="str">
        <f>+'Financial detail'!A11</f>
        <v>Other</v>
      </c>
      <c r="B21" s="11">
        <f>SUM('Financial detail'!B11:M11)</f>
        <v>0</v>
      </c>
      <c r="C21" s="12">
        <f>SUM('Financial detail'!N11:Y11)</f>
        <v>0</v>
      </c>
      <c r="D21" s="12">
        <f>SUM('Financial detail'!Z11:AK11)</f>
        <v>0</v>
      </c>
      <c r="E21" s="12">
        <f>SUM('Financial detail'!AL11:AW11)</f>
        <v>0</v>
      </c>
      <c r="F21" s="13">
        <f>SUM('Financial detail'!AX11:BI11)</f>
        <v>0</v>
      </c>
    </row>
    <row r="22" spans="1:61" x14ac:dyDescent="0.3">
      <c r="A22" s="2" t="s">
        <v>50</v>
      </c>
      <c r="B22" s="4">
        <f>+B14-B15</f>
        <v>74925.490196078434</v>
      </c>
      <c r="C22" s="4">
        <f t="shared" ref="C22:F22" si="1">+C14-C15</f>
        <v>1200000</v>
      </c>
      <c r="D22" s="4">
        <f t="shared" si="1"/>
        <v>1200000</v>
      </c>
      <c r="E22" s="4">
        <f t="shared" si="1"/>
        <v>1200000</v>
      </c>
      <c r="F22" s="4">
        <f t="shared" si="1"/>
        <v>1200000</v>
      </c>
    </row>
    <row r="23" spans="1:61" x14ac:dyDescent="0.3">
      <c r="A23" s="3" t="s">
        <v>14</v>
      </c>
      <c r="B23" s="14">
        <f>+B22/B14</f>
        <v>0.37462745098039218</v>
      </c>
      <c r="C23" s="14">
        <f t="shared" ref="C23:F23" si="2">+C22/C14</f>
        <v>1</v>
      </c>
      <c r="D23" s="14">
        <f t="shared" si="2"/>
        <v>1</v>
      </c>
      <c r="E23" s="14">
        <f t="shared" si="2"/>
        <v>1</v>
      </c>
      <c r="F23" s="14">
        <f t="shared" si="2"/>
        <v>1</v>
      </c>
    </row>
    <row r="25" spans="1:61" x14ac:dyDescent="0.3">
      <c r="A25" s="3" t="s">
        <v>49</v>
      </c>
      <c r="B25" s="59">
        <f>NPV(Assumptions!C8/12,'Financial detail'!B12:BI12)</f>
        <v>2406752.5661302856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</sheetData>
  <mergeCells count="4">
    <mergeCell ref="B6:D6"/>
    <mergeCell ref="B9:D9"/>
    <mergeCell ref="B7:D7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CAD8-88E7-4F0A-94DD-183FDCCB98F4}">
  <dimension ref="A1:BI40"/>
  <sheetViews>
    <sheetView zoomScale="96" zoomScaleNormal="9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9" sqref="G9"/>
    </sheetView>
  </sheetViews>
  <sheetFormatPr defaultRowHeight="14.4" x14ac:dyDescent="0.3"/>
  <cols>
    <col min="1" max="1" width="27.44140625" customWidth="1"/>
    <col min="2" max="61" width="12.6640625" customWidth="1"/>
  </cols>
  <sheetData>
    <row r="1" spans="1:61" ht="15" thickBot="1" x14ac:dyDescent="0.35">
      <c r="A1" s="21" t="s">
        <v>17</v>
      </c>
    </row>
    <row r="2" spans="1:61" s="2" customFormat="1" ht="15" thickBot="1" x14ac:dyDescent="0.35">
      <c r="B2" s="153" t="s">
        <v>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5"/>
      <c r="N2" s="153" t="s">
        <v>9</v>
      </c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  <c r="Z2" s="153" t="s">
        <v>10</v>
      </c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5"/>
      <c r="AL2" s="153" t="s">
        <v>11</v>
      </c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5"/>
      <c r="AX2" s="153" t="s">
        <v>12</v>
      </c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5"/>
    </row>
    <row r="3" spans="1:61" s="2" customFormat="1" ht="15" thickBot="1" x14ac:dyDescent="0.35">
      <c r="B3" s="15" t="s">
        <v>18</v>
      </c>
      <c r="C3" s="16" t="s">
        <v>19</v>
      </c>
      <c r="D3" s="16" t="s">
        <v>20</v>
      </c>
      <c r="E3" s="16" t="s">
        <v>21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26</v>
      </c>
      <c r="K3" s="16" t="s">
        <v>27</v>
      </c>
      <c r="L3" s="16" t="s">
        <v>28</v>
      </c>
      <c r="M3" s="17" t="s">
        <v>29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  <c r="S3" s="16" t="s">
        <v>23</v>
      </c>
      <c r="T3" s="16" t="s">
        <v>24</v>
      </c>
      <c r="U3" s="16" t="s">
        <v>25</v>
      </c>
      <c r="V3" s="16" t="s">
        <v>26</v>
      </c>
      <c r="W3" s="16" t="s">
        <v>27</v>
      </c>
      <c r="X3" s="16" t="s">
        <v>28</v>
      </c>
      <c r="Y3" s="17" t="s">
        <v>29</v>
      </c>
      <c r="Z3" s="15" t="s">
        <v>18</v>
      </c>
      <c r="AA3" s="16" t="s">
        <v>19</v>
      </c>
      <c r="AB3" s="16" t="s">
        <v>20</v>
      </c>
      <c r="AC3" s="16" t="s">
        <v>21</v>
      </c>
      <c r="AD3" s="16" t="s">
        <v>22</v>
      </c>
      <c r="AE3" s="16" t="s">
        <v>23</v>
      </c>
      <c r="AF3" s="16" t="s">
        <v>24</v>
      </c>
      <c r="AG3" s="16" t="s">
        <v>25</v>
      </c>
      <c r="AH3" s="16" t="s">
        <v>26</v>
      </c>
      <c r="AI3" s="16" t="s">
        <v>27</v>
      </c>
      <c r="AJ3" s="16" t="s">
        <v>28</v>
      </c>
      <c r="AK3" s="17" t="s">
        <v>29</v>
      </c>
      <c r="AL3" s="15" t="s">
        <v>18</v>
      </c>
      <c r="AM3" s="16" t="s">
        <v>19</v>
      </c>
      <c r="AN3" s="16" t="s">
        <v>20</v>
      </c>
      <c r="AO3" s="16" t="s">
        <v>21</v>
      </c>
      <c r="AP3" s="16" t="s">
        <v>22</v>
      </c>
      <c r="AQ3" s="16" t="s">
        <v>23</v>
      </c>
      <c r="AR3" s="16" t="s">
        <v>24</v>
      </c>
      <c r="AS3" s="16" t="s">
        <v>25</v>
      </c>
      <c r="AT3" s="16" t="s">
        <v>26</v>
      </c>
      <c r="AU3" s="16" t="s">
        <v>27</v>
      </c>
      <c r="AV3" s="16" t="s">
        <v>28</v>
      </c>
      <c r="AW3" s="17" t="s">
        <v>29</v>
      </c>
      <c r="AX3" s="15" t="s">
        <v>18</v>
      </c>
      <c r="AY3" s="16" t="s">
        <v>19</v>
      </c>
      <c r="AZ3" s="16" t="s">
        <v>20</v>
      </c>
      <c r="BA3" s="16" t="s">
        <v>21</v>
      </c>
      <c r="BB3" s="16" t="s">
        <v>22</v>
      </c>
      <c r="BC3" s="16" t="s">
        <v>23</v>
      </c>
      <c r="BD3" s="16" t="s">
        <v>24</v>
      </c>
      <c r="BE3" s="16" t="s">
        <v>25</v>
      </c>
      <c r="BF3" s="16" t="s">
        <v>26</v>
      </c>
      <c r="BG3" s="16" t="s">
        <v>27</v>
      </c>
      <c r="BH3" s="16" t="s">
        <v>28</v>
      </c>
      <c r="BI3" s="17" t="s">
        <v>29</v>
      </c>
    </row>
    <row r="4" spans="1:61" s="52" customFormat="1" x14ac:dyDescent="0.3">
      <c r="A4" s="50" t="s">
        <v>7</v>
      </c>
      <c r="B4" s="51">
        <f>+B22+B35</f>
        <v>0</v>
      </c>
      <c r="C4" s="51">
        <f t="shared" ref="C4:BI4" si="0">+C22+C35</f>
        <v>0</v>
      </c>
      <c r="D4" s="51">
        <f t="shared" si="0"/>
        <v>0</v>
      </c>
      <c r="E4" s="51">
        <f t="shared" si="0"/>
        <v>0</v>
      </c>
      <c r="F4" s="51">
        <f t="shared" si="0"/>
        <v>0</v>
      </c>
      <c r="G4" s="51">
        <f t="shared" si="0"/>
        <v>0</v>
      </c>
      <c r="H4" s="51">
        <f t="shared" si="0"/>
        <v>0</v>
      </c>
      <c r="I4" s="51">
        <f t="shared" si="0"/>
        <v>0</v>
      </c>
      <c r="J4" s="51">
        <f t="shared" si="0"/>
        <v>0</v>
      </c>
      <c r="K4" s="51">
        <f t="shared" si="0"/>
        <v>0</v>
      </c>
      <c r="L4" s="51">
        <f t="shared" si="0"/>
        <v>100000</v>
      </c>
      <c r="M4" s="51">
        <f t="shared" si="0"/>
        <v>100000</v>
      </c>
      <c r="N4" s="51">
        <f t="shared" si="0"/>
        <v>100000</v>
      </c>
      <c r="O4" s="51">
        <f t="shared" si="0"/>
        <v>100000</v>
      </c>
      <c r="P4" s="51">
        <f t="shared" si="0"/>
        <v>100000</v>
      </c>
      <c r="Q4" s="51">
        <f t="shared" si="0"/>
        <v>100000</v>
      </c>
      <c r="R4" s="51">
        <f t="shared" si="0"/>
        <v>100000</v>
      </c>
      <c r="S4" s="51">
        <f t="shared" si="0"/>
        <v>100000</v>
      </c>
      <c r="T4" s="51">
        <f t="shared" si="0"/>
        <v>100000</v>
      </c>
      <c r="U4" s="51">
        <f t="shared" si="0"/>
        <v>100000</v>
      </c>
      <c r="V4" s="51">
        <f t="shared" si="0"/>
        <v>100000</v>
      </c>
      <c r="W4" s="51">
        <f t="shared" si="0"/>
        <v>100000</v>
      </c>
      <c r="X4" s="51">
        <f t="shared" si="0"/>
        <v>100000</v>
      </c>
      <c r="Y4" s="51">
        <f t="shared" si="0"/>
        <v>100000</v>
      </c>
      <c r="Z4" s="51">
        <f t="shared" si="0"/>
        <v>100000</v>
      </c>
      <c r="AA4" s="51">
        <f t="shared" si="0"/>
        <v>100000</v>
      </c>
      <c r="AB4" s="51">
        <f t="shared" si="0"/>
        <v>100000</v>
      </c>
      <c r="AC4" s="51">
        <f t="shared" si="0"/>
        <v>100000</v>
      </c>
      <c r="AD4" s="51">
        <f t="shared" si="0"/>
        <v>100000</v>
      </c>
      <c r="AE4" s="51">
        <f t="shared" si="0"/>
        <v>100000</v>
      </c>
      <c r="AF4" s="51">
        <f t="shared" si="0"/>
        <v>100000</v>
      </c>
      <c r="AG4" s="51">
        <f t="shared" si="0"/>
        <v>100000</v>
      </c>
      <c r="AH4" s="51">
        <f t="shared" si="0"/>
        <v>100000</v>
      </c>
      <c r="AI4" s="51">
        <f t="shared" si="0"/>
        <v>100000</v>
      </c>
      <c r="AJ4" s="51">
        <f t="shared" si="0"/>
        <v>100000</v>
      </c>
      <c r="AK4" s="51">
        <f t="shared" si="0"/>
        <v>100000</v>
      </c>
      <c r="AL4" s="51">
        <f t="shared" si="0"/>
        <v>100000</v>
      </c>
      <c r="AM4" s="51">
        <f t="shared" si="0"/>
        <v>100000</v>
      </c>
      <c r="AN4" s="51">
        <f t="shared" si="0"/>
        <v>100000</v>
      </c>
      <c r="AO4" s="51">
        <f t="shared" si="0"/>
        <v>100000</v>
      </c>
      <c r="AP4" s="51">
        <f t="shared" si="0"/>
        <v>100000</v>
      </c>
      <c r="AQ4" s="51">
        <f t="shared" si="0"/>
        <v>100000</v>
      </c>
      <c r="AR4" s="51">
        <f t="shared" si="0"/>
        <v>100000</v>
      </c>
      <c r="AS4" s="51">
        <f t="shared" si="0"/>
        <v>100000</v>
      </c>
      <c r="AT4" s="51">
        <f t="shared" si="0"/>
        <v>100000</v>
      </c>
      <c r="AU4" s="51">
        <f t="shared" si="0"/>
        <v>100000</v>
      </c>
      <c r="AV4" s="51">
        <f t="shared" si="0"/>
        <v>100000</v>
      </c>
      <c r="AW4" s="51">
        <f t="shared" si="0"/>
        <v>100000</v>
      </c>
      <c r="AX4" s="51">
        <f t="shared" si="0"/>
        <v>100000</v>
      </c>
      <c r="AY4" s="51">
        <f t="shared" si="0"/>
        <v>100000</v>
      </c>
      <c r="AZ4" s="51">
        <f t="shared" si="0"/>
        <v>100000</v>
      </c>
      <c r="BA4" s="51">
        <f t="shared" si="0"/>
        <v>100000</v>
      </c>
      <c r="BB4" s="51">
        <f t="shared" si="0"/>
        <v>100000</v>
      </c>
      <c r="BC4" s="51">
        <f t="shared" si="0"/>
        <v>100000</v>
      </c>
      <c r="BD4" s="51">
        <f t="shared" si="0"/>
        <v>100000</v>
      </c>
      <c r="BE4" s="51">
        <f t="shared" si="0"/>
        <v>100000</v>
      </c>
      <c r="BF4" s="51">
        <f t="shared" si="0"/>
        <v>100000</v>
      </c>
      <c r="BG4" s="51">
        <f t="shared" si="0"/>
        <v>100000</v>
      </c>
      <c r="BH4" s="51">
        <f t="shared" si="0"/>
        <v>100000</v>
      </c>
      <c r="BI4" s="51">
        <f t="shared" si="0"/>
        <v>100000</v>
      </c>
    </row>
    <row r="5" spans="1:61" s="52" customFormat="1" x14ac:dyDescent="0.3">
      <c r="A5" s="50" t="s">
        <v>13</v>
      </c>
      <c r="B5" s="53">
        <f>SUM(B6:B11)</f>
        <v>0</v>
      </c>
      <c r="C5" s="53">
        <f t="shared" ref="B5:AG5" si="1">SUM(C6:C11)</f>
        <v>0</v>
      </c>
      <c r="D5" s="53">
        <f>SUM(D6:D11)</f>
        <v>4800</v>
      </c>
      <c r="E5" s="53">
        <f t="shared" si="1"/>
        <v>0</v>
      </c>
      <c r="F5" s="53">
        <f t="shared" si="1"/>
        <v>0</v>
      </c>
      <c r="G5" s="53">
        <f t="shared" si="1"/>
        <v>18000</v>
      </c>
      <c r="H5" s="53">
        <f t="shared" si="1"/>
        <v>9600</v>
      </c>
      <c r="I5" s="53">
        <f t="shared" si="1"/>
        <v>22600</v>
      </c>
      <c r="J5" s="53">
        <f t="shared" si="1"/>
        <v>62074.509803921574</v>
      </c>
      <c r="K5" s="53">
        <f t="shared" si="1"/>
        <v>4000</v>
      </c>
      <c r="L5" s="53">
        <f t="shared" si="1"/>
        <v>4000</v>
      </c>
      <c r="M5" s="53">
        <f t="shared" si="1"/>
        <v>0</v>
      </c>
      <c r="N5" s="53">
        <f t="shared" si="1"/>
        <v>0</v>
      </c>
      <c r="O5" s="53">
        <f t="shared" si="1"/>
        <v>0</v>
      </c>
      <c r="P5" s="53">
        <f t="shared" si="1"/>
        <v>0</v>
      </c>
      <c r="Q5" s="53">
        <f t="shared" si="1"/>
        <v>0</v>
      </c>
      <c r="R5" s="53">
        <f t="shared" si="1"/>
        <v>0</v>
      </c>
      <c r="S5" s="53">
        <f t="shared" si="1"/>
        <v>0</v>
      </c>
      <c r="T5" s="53">
        <f t="shared" si="1"/>
        <v>0</v>
      </c>
      <c r="U5" s="53">
        <f t="shared" si="1"/>
        <v>0</v>
      </c>
      <c r="V5" s="53">
        <f t="shared" si="1"/>
        <v>0</v>
      </c>
      <c r="W5" s="53">
        <f t="shared" si="1"/>
        <v>0</v>
      </c>
      <c r="X5" s="53">
        <f t="shared" si="1"/>
        <v>0</v>
      </c>
      <c r="Y5" s="53">
        <f t="shared" si="1"/>
        <v>0</v>
      </c>
      <c r="Z5" s="53">
        <f t="shared" si="1"/>
        <v>0</v>
      </c>
      <c r="AA5" s="53">
        <f t="shared" si="1"/>
        <v>0</v>
      </c>
      <c r="AB5" s="53">
        <f t="shared" si="1"/>
        <v>0</v>
      </c>
      <c r="AC5" s="53">
        <f t="shared" si="1"/>
        <v>0</v>
      </c>
      <c r="AD5" s="53">
        <f t="shared" si="1"/>
        <v>0</v>
      </c>
      <c r="AE5" s="53">
        <f t="shared" si="1"/>
        <v>0</v>
      </c>
      <c r="AF5" s="53">
        <f t="shared" si="1"/>
        <v>0</v>
      </c>
      <c r="AG5" s="53">
        <f t="shared" si="1"/>
        <v>0</v>
      </c>
      <c r="AH5" s="53">
        <f t="shared" ref="AH5:BI5" si="2">SUM(AH6:AH11)</f>
        <v>0</v>
      </c>
      <c r="AI5" s="53">
        <f t="shared" si="2"/>
        <v>0</v>
      </c>
      <c r="AJ5" s="53">
        <f t="shared" si="2"/>
        <v>0</v>
      </c>
      <c r="AK5" s="53">
        <f t="shared" si="2"/>
        <v>0</v>
      </c>
      <c r="AL5" s="53">
        <f t="shared" si="2"/>
        <v>0</v>
      </c>
      <c r="AM5" s="53">
        <f t="shared" si="2"/>
        <v>0</v>
      </c>
      <c r="AN5" s="53">
        <f t="shared" si="2"/>
        <v>0</v>
      </c>
      <c r="AO5" s="53">
        <f t="shared" si="2"/>
        <v>0</v>
      </c>
      <c r="AP5" s="53">
        <f t="shared" si="2"/>
        <v>0</v>
      </c>
      <c r="AQ5" s="53">
        <f t="shared" si="2"/>
        <v>0</v>
      </c>
      <c r="AR5" s="53">
        <f t="shared" si="2"/>
        <v>0</v>
      </c>
      <c r="AS5" s="53">
        <f t="shared" si="2"/>
        <v>0</v>
      </c>
      <c r="AT5" s="53">
        <f t="shared" si="2"/>
        <v>0</v>
      </c>
      <c r="AU5" s="53">
        <f t="shared" si="2"/>
        <v>0</v>
      </c>
      <c r="AV5" s="53">
        <f t="shared" si="2"/>
        <v>0</v>
      </c>
      <c r="AW5" s="53">
        <f t="shared" si="2"/>
        <v>0</v>
      </c>
      <c r="AX5" s="53">
        <f t="shared" si="2"/>
        <v>0</v>
      </c>
      <c r="AY5" s="53">
        <f t="shared" si="2"/>
        <v>0</v>
      </c>
      <c r="AZ5" s="53">
        <f t="shared" si="2"/>
        <v>0</v>
      </c>
      <c r="BA5" s="53">
        <f t="shared" si="2"/>
        <v>0</v>
      </c>
      <c r="BB5" s="53">
        <f t="shared" si="2"/>
        <v>0</v>
      </c>
      <c r="BC5" s="53">
        <f t="shared" si="2"/>
        <v>0</v>
      </c>
      <c r="BD5" s="53">
        <f t="shared" si="2"/>
        <v>0</v>
      </c>
      <c r="BE5" s="53">
        <f t="shared" si="2"/>
        <v>0</v>
      </c>
      <c r="BF5" s="53">
        <f t="shared" si="2"/>
        <v>0</v>
      </c>
      <c r="BG5" s="53">
        <f t="shared" si="2"/>
        <v>0</v>
      </c>
      <c r="BH5" s="53">
        <f t="shared" si="2"/>
        <v>0</v>
      </c>
      <c r="BI5" s="53">
        <f t="shared" si="2"/>
        <v>0</v>
      </c>
    </row>
    <row r="6" spans="1:61" s="52" customFormat="1" x14ac:dyDescent="0.3">
      <c r="A6" s="54" t="s">
        <v>30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55">
        <f>+M6+(M6*Assumptions!$C$4)</f>
        <v>0</v>
      </c>
      <c r="O6" s="56">
        <f>+N6</f>
        <v>0</v>
      </c>
      <c r="P6" s="56">
        <f t="shared" ref="P6:Y6" si="3">+O6</f>
        <v>0</v>
      </c>
      <c r="Q6" s="56">
        <f t="shared" si="3"/>
        <v>0</v>
      </c>
      <c r="R6" s="56">
        <f t="shared" si="3"/>
        <v>0</v>
      </c>
      <c r="S6" s="56">
        <f t="shared" si="3"/>
        <v>0</v>
      </c>
      <c r="T6" s="56">
        <f t="shared" si="3"/>
        <v>0</v>
      </c>
      <c r="U6" s="56">
        <f t="shared" si="3"/>
        <v>0</v>
      </c>
      <c r="V6" s="56">
        <f t="shared" si="3"/>
        <v>0</v>
      </c>
      <c r="W6" s="56">
        <f t="shared" si="3"/>
        <v>0</v>
      </c>
      <c r="X6" s="56">
        <f t="shared" si="3"/>
        <v>0</v>
      </c>
      <c r="Y6" s="56">
        <f t="shared" si="3"/>
        <v>0</v>
      </c>
      <c r="Z6" s="55">
        <f>+Y6+(Y6*Assumptions!$C$4)</f>
        <v>0</v>
      </c>
      <c r="AA6" s="56">
        <f>+Z6</f>
        <v>0</v>
      </c>
      <c r="AB6" s="56">
        <f t="shared" ref="AB6:AK6" si="4">+AA6</f>
        <v>0</v>
      </c>
      <c r="AC6" s="56">
        <f t="shared" si="4"/>
        <v>0</v>
      </c>
      <c r="AD6" s="56">
        <f t="shared" si="4"/>
        <v>0</v>
      </c>
      <c r="AE6" s="56">
        <f t="shared" si="4"/>
        <v>0</v>
      </c>
      <c r="AF6" s="56">
        <f t="shared" si="4"/>
        <v>0</v>
      </c>
      <c r="AG6" s="56">
        <f t="shared" si="4"/>
        <v>0</v>
      </c>
      <c r="AH6" s="56">
        <f t="shared" si="4"/>
        <v>0</v>
      </c>
      <c r="AI6" s="56">
        <f t="shared" si="4"/>
        <v>0</v>
      </c>
      <c r="AJ6" s="56">
        <f t="shared" si="4"/>
        <v>0</v>
      </c>
      <c r="AK6" s="56">
        <f t="shared" si="4"/>
        <v>0</v>
      </c>
      <c r="AL6" s="55">
        <f>+AK6+(AK6*Assumptions!$C$4)</f>
        <v>0</v>
      </c>
      <c r="AM6" s="56">
        <f>+AL6</f>
        <v>0</v>
      </c>
      <c r="AN6" s="56">
        <f t="shared" ref="AN6:AW6" si="5">+AM6</f>
        <v>0</v>
      </c>
      <c r="AO6" s="56">
        <f t="shared" si="5"/>
        <v>0</v>
      </c>
      <c r="AP6" s="56">
        <f t="shared" si="5"/>
        <v>0</v>
      </c>
      <c r="AQ6" s="56">
        <f t="shared" si="5"/>
        <v>0</v>
      </c>
      <c r="AR6" s="56">
        <f t="shared" si="5"/>
        <v>0</v>
      </c>
      <c r="AS6" s="56">
        <f t="shared" si="5"/>
        <v>0</v>
      </c>
      <c r="AT6" s="56">
        <f t="shared" si="5"/>
        <v>0</v>
      </c>
      <c r="AU6" s="56">
        <f t="shared" si="5"/>
        <v>0</v>
      </c>
      <c r="AV6" s="56">
        <f t="shared" si="5"/>
        <v>0</v>
      </c>
      <c r="AW6" s="56">
        <f t="shared" si="5"/>
        <v>0</v>
      </c>
      <c r="AX6" s="55">
        <f>+AW6+(AW6*Assumptions!$C$4)</f>
        <v>0</v>
      </c>
      <c r="AY6" s="56">
        <f>+AX6</f>
        <v>0</v>
      </c>
      <c r="AZ6" s="56">
        <f t="shared" ref="AZ6:BI6" si="6">+AY6</f>
        <v>0</v>
      </c>
      <c r="BA6" s="56">
        <f t="shared" si="6"/>
        <v>0</v>
      </c>
      <c r="BB6" s="56">
        <f t="shared" si="6"/>
        <v>0</v>
      </c>
      <c r="BC6" s="56">
        <f t="shared" si="6"/>
        <v>0</v>
      </c>
      <c r="BD6" s="56">
        <f t="shared" si="6"/>
        <v>0</v>
      </c>
      <c r="BE6" s="56">
        <f t="shared" si="6"/>
        <v>0</v>
      </c>
      <c r="BF6" s="56">
        <f t="shared" si="6"/>
        <v>0</v>
      </c>
      <c r="BG6" s="56">
        <f t="shared" si="6"/>
        <v>0</v>
      </c>
      <c r="BH6" s="56">
        <f t="shared" si="6"/>
        <v>0</v>
      </c>
      <c r="BI6" s="56">
        <f t="shared" si="6"/>
        <v>0</v>
      </c>
    </row>
    <row r="7" spans="1:61" s="52" customFormat="1" x14ac:dyDescent="0.3">
      <c r="A7" s="54" t="s">
        <v>32</v>
      </c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44">
        <f>+M7+(M7*Assumptions!$C$4)</f>
        <v>0</v>
      </c>
      <c r="O7" s="57">
        <f>+N7</f>
        <v>0</v>
      </c>
      <c r="P7" s="57">
        <f t="shared" ref="P7:Y7" si="7">+O7</f>
        <v>0</v>
      </c>
      <c r="Q7" s="57">
        <f t="shared" si="7"/>
        <v>0</v>
      </c>
      <c r="R7" s="57">
        <f t="shared" si="7"/>
        <v>0</v>
      </c>
      <c r="S7" s="57">
        <f t="shared" si="7"/>
        <v>0</v>
      </c>
      <c r="T7" s="57">
        <f t="shared" si="7"/>
        <v>0</v>
      </c>
      <c r="U7" s="57">
        <f t="shared" si="7"/>
        <v>0</v>
      </c>
      <c r="V7" s="57">
        <f t="shared" si="7"/>
        <v>0</v>
      </c>
      <c r="W7" s="57">
        <f t="shared" si="7"/>
        <v>0</v>
      </c>
      <c r="X7" s="57">
        <f t="shared" si="7"/>
        <v>0</v>
      </c>
      <c r="Y7" s="57">
        <f t="shared" si="7"/>
        <v>0</v>
      </c>
      <c r="Z7" s="44">
        <f>+Y7+(Y7*Assumptions!$C$4)</f>
        <v>0</v>
      </c>
      <c r="AA7" s="57">
        <f t="shared" ref="AA7:AK11" si="8">+Z7</f>
        <v>0</v>
      </c>
      <c r="AB7" s="57">
        <f t="shared" si="8"/>
        <v>0</v>
      </c>
      <c r="AC7" s="57">
        <f t="shared" si="8"/>
        <v>0</v>
      </c>
      <c r="AD7" s="57">
        <f t="shared" si="8"/>
        <v>0</v>
      </c>
      <c r="AE7" s="57">
        <f t="shared" si="8"/>
        <v>0</v>
      </c>
      <c r="AF7" s="57">
        <f t="shared" si="8"/>
        <v>0</v>
      </c>
      <c r="AG7" s="57">
        <f t="shared" si="8"/>
        <v>0</v>
      </c>
      <c r="AH7" s="57">
        <f t="shared" si="8"/>
        <v>0</v>
      </c>
      <c r="AI7" s="57">
        <f t="shared" si="8"/>
        <v>0</v>
      </c>
      <c r="AJ7" s="57">
        <f t="shared" si="8"/>
        <v>0</v>
      </c>
      <c r="AK7" s="57">
        <f t="shared" si="8"/>
        <v>0</v>
      </c>
      <c r="AL7" s="44">
        <f>+AK7+(AK7*Assumptions!$C$4)</f>
        <v>0</v>
      </c>
      <c r="AM7" s="57">
        <f>+AL7</f>
        <v>0</v>
      </c>
      <c r="AN7" s="57">
        <f t="shared" ref="AN7:AW7" si="9">+AM7</f>
        <v>0</v>
      </c>
      <c r="AO7" s="57">
        <f t="shared" si="9"/>
        <v>0</v>
      </c>
      <c r="AP7" s="57">
        <f t="shared" si="9"/>
        <v>0</v>
      </c>
      <c r="AQ7" s="57">
        <f t="shared" si="9"/>
        <v>0</v>
      </c>
      <c r="AR7" s="57">
        <f t="shared" si="9"/>
        <v>0</v>
      </c>
      <c r="AS7" s="57">
        <f t="shared" si="9"/>
        <v>0</v>
      </c>
      <c r="AT7" s="57">
        <f t="shared" si="9"/>
        <v>0</v>
      </c>
      <c r="AU7" s="57">
        <f t="shared" si="9"/>
        <v>0</v>
      </c>
      <c r="AV7" s="57">
        <f t="shared" si="9"/>
        <v>0</v>
      </c>
      <c r="AW7" s="57">
        <f t="shared" si="9"/>
        <v>0</v>
      </c>
      <c r="AX7" s="44">
        <f>+AW7+(AW7*Assumptions!$C$4)</f>
        <v>0</v>
      </c>
      <c r="AY7" s="57">
        <f>+AX7</f>
        <v>0</v>
      </c>
      <c r="AZ7" s="57">
        <f t="shared" ref="AZ7:BI7" si="10">+AY7</f>
        <v>0</v>
      </c>
      <c r="BA7" s="57">
        <f t="shared" si="10"/>
        <v>0</v>
      </c>
      <c r="BB7" s="57">
        <f t="shared" si="10"/>
        <v>0</v>
      </c>
      <c r="BC7" s="57">
        <f t="shared" si="10"/>
        <v>0</v>
      </c>
      <c r="BD7" s="57">
        <f t="shared" si="10"/>
        <v>0</v>
      </c>
      <c r="BE7" s="57">
        <f t="shared" si="10"/>
        <v>0</v>
      </c>
      <c r="BF7" s="57">
        <f t="shared" si="10"/>
        <v>0</v>
      </c>
      <c r="BG7" s="57">
        <f t="shared" si="10"/>
        <v>0</v>
      </c>
      <c r="BH7" s="57">
        <f t="shared" si="10"/>
        <v>0</v>
      </c>
      <c r="BI7" s="57">
        <f t="shared" si="10"/>
        <v>0</v>
      </c>
    </row>
    <row r="8" spans="1:61" s="52" customFormat="1" x14ac:dyDescent="0.3">
      <c r="A8" s="54" t="s">
        <v>31</v>
      </c>
      <c r="B8" s="26">
        <f>Costing!F17</f>
        <v>0</v>
      </c>
      <c r="C8" s="27">
        <f>Costing!G17</f>
        <v>0</v>
      </c>
      <c r="D8" s="27">
        <f>Costing!H17</f>
        <v>4800</v>
      </c>
      <c r="E8" s="27">
        <f>Costing!I17</f>
        <v>0</v>
      </c>
      <c r="F8" s="27">
        <f>Costing!J17</f>
        <v>0</v>
      </c>
      <c r="G8" s="27">
        <f>Costing!K17</f>
        <v>18000</v>
      </c>
      <c r="H8" s="27">
        <f>Costing!L17</f>
        <v>9600</v>
      </c>
      <c r="I8" s="27">
        <f>Costing!M17</f>
        <v>22600</v>
      </c>
      <c r="J8" s="27">
        <f>Costing!N17</f>
        <v>62074.509803921574</v>
      </c>
      <c r="K8" s="27">
        <f>Costing!O17</f>
        <v>4000</v>
      </c>
      <c r="L8" s="27">
        <f>Costing!P17</f>
        <v>4000</v>
      </c>
      <c r="M8" s="26">
        <f>Costing!Q17</f>
        <v>0</v>
      </c>
      <c r="N8" s="44">
        <f>+M8+(M8*Assumptions!$C$3)</f>
        <v>0</v>
      </c>
      <c r="O8" s="57">
        <f>+N8</f>
        <v>0</v>
      </c>
      <c r="P8" s="57">
        <f t="shared" ref="P8:Y8" si="11">+O8</f>
        <v>0</v>
      </c>
      <c r="Q8" s="57">
        <f t="shared" si="11"/>
        <v>0</v>
      </c>
      <c r="R8" s="57">
        <f t="shared" si="11"/>
        <v>0</v>
      </c>
      <c r="S8" s="57">
        <f t="shared" si="11"/>
        <v>0</v>
      </c>
      <c r="T8" s="57">
        <f t="shared" si="11"/>
        <v>0</v>
      </c>
      <c r="U8" s="57">
        <f t="shared" si="11"/>
        <v>0</v>
      </c>
      <c r="V8" s="57">
        <f t="shared" si="11"/>
        <v>0</v>
      </c>
      <c r="W8" s="57">
        <f t="shared" si="11"/>
        <v>0</v>
      </c>
      <c r="X8" s="57">
        <f t="shared" si="11"/>
        <v>0</v>
      </c>
      <c r="Y8" s="57">
        <f t="shared" si="11"/>
        <v>0</v>
      </c>
      <c r="Z8" s="44">
        <f>+Y8+(Y8*Assumptions!$C$3)</f>
        <v>0</v>
      </c>
      <c r="AA8" s="57">
        <f t="shared" si="8"/>
        <v>0</v>
      </c>
      <c r="AB8" s="57">
        <f t="shared" si="8"/>
        <v>0</v>
      </c>
      <c r="AC8" s="57">
        <f t="shared" si="8"/>
        <v>0</v>
      </c>
      <c r="AD8" s="57">
        <f t="shared" si="8"/>
        <v>0</v>
      </c>
      <c r="AE8" s="57">
        <f t="shared" si="8"/>
        <v>0</v>
      </c>
      <c r="AF8" s="57">
        <f t="shared" si="8"/>
        <v>0</v>
      </c>
      <c r="AG8" s="57">
        <f t="shared" si="8"/>
        <v>0</v>
      </c>
      <c r="AH8" s="57">
        <f t="shared" si="8"/>
        <v>0</v>
      </c>
      <c r="AI8" s="57">
        <f t="shared" si="8"/>
        <v>0</v>
      </c>
      <c r="AJ8" s="57">
        <f t="shared" si="8"/>
        <v>0</v>
      </c>
      <c r="AK8" s="57">
        <f t="shared" si="8"/>
        <v>0</v>
      </c>
      <c r="AL8" s="44">
        <f>+AK8+(AK8*Assumptions!$C$3)</f>
        <v>0</v>
      </c>
      <c r="AM8" s="57">
        <f>+AL8</f>
        <v>0</v>
      </c>
      <c r="AN8" s="57">
        <f t="shared" ref="AN8:AW8" si="12">+AM8</f>
        <v>0</v>
      </c>
      <c r="AO8" s="57">
        <f t="shared" si="12"/>
        <v>0</v>
      </c>
      <c r="AP8" s="57">
        <f t="shared" si="12"/>
        <v>0</v>
      </c>
      <c r="AQ8" s="57">
        <f t="shared" si="12"/>
        <v>0</v>
      </c>
      <c r="AR8" s="57">
        <f t="shared" si="12"/>
        <v>0</v>
      </c>
      <c r="AS8" s="57">
        <f t="shared" si="12"/>
        <v>0</v>
      </c>
      <c r="AT8" s="57">
        <f t="shared" si="12"/>
        <v>0</v>
      </c>
      <c r="AU8" s="57">
        <f t="shared" si="12"/>
        <v>0</v>
      </c>
      <c r="AV8" s="57">
        <f t="shared" si="12"/>
        <v>0</v>
      </c>
      <c r="AW8" s="57">
        <f t="shared" si="12"/>
        <v>0</v>
      </c>
      <c r="AX8" s="44">
        <f>+AW8+(AW8*Assumptions!$C$3)</f>
        <v>0</v>
      </c>
      <c r="AY8" s="57">
        <f>+AX8</f>
        <v>0</v>
      </c>
      <c r="AZ8" s="57">
        <f t="shared" ref="AZ8:BI8" si="13">+AY8</f>
        <v>0</v>
      </c>
      <c r="BA8" s="57">
        <f t="shared" si="13"/>
        <v>0</v>
      </c>
      <c r="BB8" s="57">
        <f t="shared" si="13"/>
        <v>0</v>
      </c>
      <c r="BC8" s="57">
        <f t="shared" si="13"/>
        <v>0</v>
      </c>
      <c r="BD8" s="57">
        <f t="shared" si="13"/>
        <v>0</v>
      </c>
      <c r="BE8" s="57">
        <f t="shared" si="13"/>
        <v>0</v>
      </c>
      <c r="BF8" s="57">
        <f t="shared" si="13"/>
        <v>0</v>
      </c>
      <c r="BG8" s="57">
        <f t="shared" si="13"/>
        <v>0</v>
      </c>
      <c r="BH8" s="57">
        <f t="shared" si="13"/>
        <v>0</v>
      </c>
      <c r="BI8" s="57">
        <f t="shared" si="13"/>
        <v>0</v>
      </c>
    </row>
    <row r="9" spans="1:61" s="52" customFormat="1" x14ac:dyDescent="0.3">
      <c r="A9" s="54" t="s">
        <v>47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8"/>
      <c r="N9" s="44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44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44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44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1:61" s="52" customFormat="1" x14ac:dyDescent="0.3">
      <c r="A10" s="54" t="s">
        <v>48</v>
      </c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  <c r="N10" s="44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44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44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44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1:61" s="52" customFormat="1" x14ac:dyDescent="0.3">
      <c r="A11" s="54" t="s">
        <v>33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45">
        <f>+M11+(M11*Assumptions!$C$4)</f>
        <v>0</v>
      </c>
      <c r="O11" s="58">
        <f>+N11</f>
        <v>0</v>
      </c>
      <c r="P11" s="58">
        <f t="shared" ref="P11:Y11" si="14">+O11</f>
        <v>0</v>
      </c>
      <c r="Q11" s="58">
        <f t="shared" si="14"/>
        <v>0</v>
      </c>
      <c r="R11" s="58">
        <f t="shared" si="14"/>
        <v>0</v>
      </c>
      <c r="S11" s="58">
        <f t="shared" si="14"/>
        <v>0</v>
      </c>
      <c r="T11" s="58">
        <f t="shared" si="14"/>
        <v>0</v>
      </c>
      <c r="U11" s="58">
        <f t="shared" si="14"/>
        <v>0</v>
      </c>
      <c r="V11" s="58">
        <f t="shared" si="14"/>
        <v>0</v>
      </c>
      <c r="W11" s="58">
        <f t="shared" si="14"/>
        <v>0</v>
      </c>
      <c r="X11" s="58">
        <f t="shared" si="14"/>
        <v>0</v>
      </c>
      <c r="Y11" s="58">
        <f t="shared" si="14"/>
        <v>0</v>
      </c>
      <c r="Z11" s="45">
        <f>+Y11+(Y11*Assumptions!$C$4)</f>
        <v>0</v>
      </c>
      <c r="AA11" s="58">
        <f t="shared" si="8"/>
        <v>0</v>
      </c>
      <c r="AB11" s="58">
        <f t="shared" si="8"/>
        <v>0</v>
      </c>
      <c r="AC11" s="58">
        <f t="shared" si="8"/>
        <v>0</v>
      </c>
      <c r="AD11" s="58">
        <f t="shared" si="8"/>
        <v>0</v>
      </c>
      <c r="AE11" s="58">
        <f t="shared" si="8"/>
        <v>0</v>
      </c>
      <c r="AF11" s="58">
        <f t="shared" si="8"/>
        <v>0</v>
      </c>
      <c r="AG11" s="58">
        <f t="shared" si="8"/>
        <v>0</v>
      </c>
      <c r="AH11" s="58">
        <f t="shared" si="8"/>
        <v>0</v>
      </c>
      <c r="AI11" s="58">
        <f t="shared" si="8"/>
        <v>0</v>
      </c>
      <c r="AJ11" s="58">
        <f t="shared" si="8"/>
        <v>0</v>
      </c>
      <c r="AK11" s="58">
        <f t="shared" si="8"/>
        <v>0</v>
      </c>
      <c r="AL11" s="45">
        <f>+AK11+(AK11*Assumptions!$C$4)</f>
        <v>0</v>
      </c>
      <c r="AM11" s="58">
        <f>+AL11</f>
        <v>0</v>
      </c>
      <c r="AN11" s="58">
        <f t="shared" ref="AN11:AW11" si="15">+AM11</f>
        <v>0</v>
      </c>
      <c r="AO11" s="58">
        <f t="shared" si="15"/>
        <v>0</v>
      </c>
      <c r="AP11" s="58">
        <f t="shared" si="15"/>
        <v>0</v>
      </c>
      <c r="AQ11" s="58">
        <f t="shared" si="15"/>
        <v>0</v>
      </c>
      <c r="AR11" s="58">
        <f t="shared" si="15"/>
        <v>0</v>
      </c>
      <c r="AS11" s="58">
        <f t="shared" si="15"/>
        <v>0</v>
      </c>
      <c r="AT11" s="58">
        <f t="shared" si="15"/>
        <v>0</v>
      </c>
      <c r="AU11" s="58">
        <f t="shared" si="15"/>
        <v>0</v>
      </c>
      <c r="AV11" s="58">
        <f t="shared" si="15"/>
        <v>0</v>
      </c>
      <c r="AW11" s="58">
        <f t="shared" si="15"/>
        <v>0</v>
      </c>
      <c r="AX11" s="45">
        <f>+AW11+(AW11*Assumptions!$C$4)</f>
        <v>0</v>
      </c>
      <c r="AY11" s="58">
        <f>+AX11</f>
        <v>0</v>
      </c>
      <c r="AZ11" s="58">
        <f t="shared" ref="AZ11:BI11" si="16">+AY11</f>
        <v>0</v>
      </c>
      <c r="BA11" s="58">
        <f t="shared" si="16"/>
        <v>0</v>
      </c>
      <c r="BB11" s="58">
        <f t="shared" si="16"/>
        <v>0</v>
      </c>
      <c r="BC11" s="58">
        <f t="shared" si="16"/>
        <v>0</v>
      </c>
      <c r="BD11" s="58">
        <f t="shared" si="16"/>
        <v>0</v>
      </c>
      <c r="BE11" s="58">
        <f t="shared" si="16"/>
        <v>0</v>
      </c>
      <c r="BF11" s="58">
        <f t="shared" si="16"/>
        <v>0</v>
      </c>
      <c r="BG11" s="58">
        <f t="shared" si="16"/>
        <v>0</v>
      </c>
      <c r="BH11" s="58">
        <f t="shared" si="16"/>
        <v>0</v>
      </c>
      <c r="BI11" s="58">
        <f t="shared" si="16"/>
        <v>0</v>
      </c>
    </row>
    <row r="12" spans="1:61" x14ac:dyDescent="0.3">
      <c r="A12" s="2" t="s">
        <v>50</v>
      </c>
      <c r="B12" s="4">
        <f t="shared" ref="B12:AG12" si="17">+B4-B5</f>
        <v>0</v>
      </c>
      <c r="C12" s="4">
        <f t="shared" si="17"/>
        <v>0</v>
      </c>
      <c r="D12" s="4">
        <f t="shared" si="17"/>
        <v>-4800</v>
      </c>
      <c r="E12" s="4">
        <f t="shared" si="17"/>
        <v>0</v>
      </c>
      <c r="F12" s="4">
        <f t="shared" si="17"/>
        <v>0</v>
      </c>
      <c r="G12" s="4">
        <f t="shared" si="17"/>
        <v>-18000</v>
      </c>
      <c r="H12" s="4">
        <f t="shared" si="17"/>
        <v>-9600</v>
      </c>
      <c r="I12" s="4">
        <f t="shared" si="17"/>
        <v>-22600</v>
      </c>
      <c r="J12" s="4">
        <f t="shared" si="17"/>
        <v>-62074.509803921574</v>
      </c>
      <c r="K12" s="4">
        <f t="shared" si="17"/>
        <v>-4000</v>
      </c>
      <c r="L12" s="4">
        <f t="shared" si="17"/>
        <v>96000</v>
      </c>
      <c r="M12" s="4">
        <f t="shared" si="17"/>
        <v>100000</v>
      </c>
      <c r="N12" s="4">
        <f t="shared" si="17"/>
        <v>100000</v>
      </c>
      <c r="O12" s="4">
        <f t="shared" si="17"/>
        <v>100000</v>
      </c>
      <c r="P12" s="4">
        <f t="shared" si="17"/>
        <v>100000</v>
      </c>
      <c r="Q12" s="4">
        <f t="shared" si="17"/>
        <v>100000</v>
      </c>
      <c r="R12" s="4">
        <f t="shared" si="17"/>
        <v>100000</v>
      </c>
      <c r="S12" s="4">
        <f t="shared" si="17"/>
        <v>100000</v>
      </c>
      <c r="T12" s="4">
        <f t="shared" si="17"/>
        <v>100000</v>
      </c>
      <c r="U12" s="4">
        <f t="shared" si="17"/>
        <v>100000</v>
      </c>
      <c r="V12" s="4">
        <f t="shared" si="17"/>
        <v>100000</v>
      </c>
      <c r="W12" s="4">
        <f t="shared" si="17"/>
        <v>100000</v>
      </c>
      <c r="X12" s="4">
        <f t="shared" si="17"/>
        <v>100000</v>
      </c>
      <c r="Y12" s="4">
        <f t="shared" si="17"/>
        <v>100000</v>
      </c>
      <c r="Z12" s="4">
        <f t="shared" si="17"/>
        <v>100000</v>
      </c>
      <c r="AA12" s="4">
        <f t="shared" si="17"/>
        <v>100000</v>
      </c>
      <c r="AB12" s="4">
        <f t="shared" si="17"/>
        <v>100000</v>
      </c>
      <c r="AC12" s="4">
        <f t="shared" si="17"/>
        <v>100000</v>
      </c>
      <c r="AD12" s="4">
        <f t="shared" si="17"/>
        <v>100000</v>
      </c>
      <c r="AE12" s="4">
        <f t="shared" si="17"/>
        <v>100000</v>
      </c>
      <c r="AF12" s="4">
        <f t="shared" si="17"/>
        <v>100000</v>
      </c>
      <c r="AG12" s="4">
        <f t="shared" si="17"/>
        <v>100000</v>
      </c>
      <c r="AH12" s="4">
        <f t="shared" ref="AH12:BI12" si="18">+AH4-AH5</f>
        <v>100000</v>
      </c>
      <c r="AI12" s="4">
        <f t="shared" si="18"/>
        <v>100000</v>
      </c>
      <c r="AJ12" s="4">
        <f t="shared" si="18"/>
        <v>100000</v>
      </c>
      <c r="AK12" s="4">
        <f t="shared" si="18"/>
        <v>100000</v>
      </c>
      <c r="AL12" s="4">
        <f t="shared" si="18"/>
        <v>100000</v>
      </c>
      <c r="AM12" s="4">
        <f t="shared" si="18"/>
        <v>100000</v>
      </c>
      <c r="AN12" s="4">
        <f t="shared" si="18"/>
        <v>100000</v>
      </c>
      <c r="AO12" s="4">
        <f t="shared" si="18"/>
        <v>100000</v>
      </c>
      <c r="AP12" s="4">
        <f t="shared" si="18"/>
        <v>100000</v>
      </c>
      <c r="AQ12" s="4">
        <f t="shared" si="18"/>
        <v>100000</v>
      </c>
      <c r="AR12" s="4">
        <f t="shared" si="18"/>
        <v>100000</v>
      </c>
      <c r="AS12" s="4">
        <f t="shared" si="18"/>
        <v>100000</v>
      </c>
      <c r="AT12" s="4">
        <f t="shared" si="18"/>
        <v>100000</v>
      </c>
      <c r="AU12" s="4">
        <f t="shared" si="18"/>
        <v>100000</v>
      </c>
      <c r="AV12" s="4">
        <f t="shared" si="18"/>
        <v>100000</v>
      </c>
      <c r="AW12" s="4">
        <f t="shared" si="18"/>
        <v>100000</v>
      </c>
      <c r="AX12" s="4">
        <f t="shared" si="18"/>
        <v>100000</v>
      </c>
      <c r="AY12" s="4">
        <f t="shared" si="18"/>
        <v>100000</v>
      </c>
      <c r="AZ12" s="4">
        <f t="shared" si="18"/>
        <v>100000</v>
      </c>
      <c r="BA12" s="4">
        <f t="shared" si="18"/>
        <v>100000</v>
      </c>
      <c r="BB12" s="4">
        <f t="shared" si="18"/>
        <v>100000</v>
      </c>
      <c r="BC12" s="4">
        <f t="shared" si="18"/>
        <v>100000</v>
      </c>
      <c r="BD12" s="4">
        <f t="shared" si="18"/>
        <v>100000</v>
      </c>
      <c r="BE12" s="4">
        <f t="shared" si="18"/>
        <v>100000</v>
      </c>
      <c r="BF12" s="4">
        <f t="shared" si="18"/>
        <v>100000</v>
      </c>
      <c r="BG12" s="4">
        <f t="shared" si="18"/>
        <v>100000</v>
      </c>
      <c r="BH12" s="4">
        <f t="shared" si="18"/>
        <v>100000</v>
      </c>
      <c r="BI12" s="4">
        <f t="shared" si="18"/>
        <v>100000</v>
      </c>
    </row>
    <row r="13" spans="1:61" x14ac:dyDescent="0.3">
      <c r="A13" s="3" t="s">
        <v>14</v>
      </c>
      <c r="B13" s="67" t="e">
        <f>+B12/B4</f>
        <v>#DIV/0!</v>
      </c>
      <c r="C13" s="14" t="e">
        <f t="shared" ref="B13:AG13" si="19">+C12/C4</f>
        <v>#DIV/0!</v>
      </c>
      <c r="D13" s="67" t="e">
        <f t="shared" si="19"/>
        <v>#DIV/0!</v>
      </c>
      <c r="E13" s="14" t="e">
        <f t="shared" si="19"/>
        <v>#DIV/0!</v>
      </c>
      <c r="F13" s="14" t="e">
        <f t="shared" si="19"/>
        <v>#DIV/0!</v>
      </c>
      <c r="G13" s="14" t="e">
        <f t="shared" si="19"/>
        <v>#DIV/0!</v>
      </c>
      <c r="H13" s="14" t="e">
        <f t="shared" si="19"/>
        <v>#DIV/0!</v>
      </c>
      <c r="I13" s="14" t="e">
        <f t="shared" si="19"/>
        <v>#DIV/0!</v>
      </c>
      <c r="J13" s="14" t="e">
        <f t="shared" si="19"/>
        <v>#DIV/0!</v>
      </c>
      <c r="K13" s="14" t="e">
        <f t="shared" si="19"/>
        <v>#DIV/0!</v>
      </c>
      <c r="L13" s="14">
        <f t="shared" si="19"/>
        <v>0.96</v>
      </c>
      <c r="M13" s="14">
        <f t="shared" si="19"/>
        <v>1</v>
      </c>
      <c r="N13" s="14">
        <f t="shared" si="19"/>
        <v>1</v>
      </c>
      <c r="O13" s="14">
        <f t="shared" si="19"/>
        <v>1</v>
      </c>
      <c r="P13" s="14">
        <f t="shared" si="19"/>
        <v>1</v>
      </c>
      <c r="Q13" s="14">
        <f t="shared" si="19"/>
        <v>1</v>
      </c>
      <c r="R13" s="14">
        <f t="shared" si="19"/>
        <v>1</v>
      </c>
      <c r="S13" s="14">
        <f t="shared" si="19"/>
        <v>1</v>
      </c>
      <c r="T13" s="14">
        <f t="shared" si="19"/>
        <v>1</v>
      </c>
      <c r="U13" s="14">
        <f t="shared" si="19"/>
        <v>1</v>
      </c>
      <c r="V13" s="14">
        <f t="shared" si="19"/>
        <v>1</v>
      </c>
      <c r="W13" s="14">
        <f t="shared" si="19"/>
        <v>1</v>
      </c>
      <c r="X13" s="14">
        <f t="shared" si="19"/>
        <v>1</v>
      </c>
      <c r="Y13" s="14">
        <f t="shared" si="19"/>
        <v>1</v>
      </c>
      <c r="Z13" s="14">
        <f t="shared" si="19"/>
        <v>1</v>
      </c>
      <c r="AA13" s="14">
        <f t="shared" si="19"/>
        <v>1</v>
      </c>
      <c r="AB13" s="14">
        <f t="shared" si="19"/>
        <v>1</v>
      </c>
      <c r="AC13" s="14">
        <f t="shared" si="19"/>
        <v>1</v>
      </c>
      <c r="AD13" s="14">
        <f t="shared" si="19"/>
        <v>1</v>
      </c>
      <c r="AE13" s="14">
        <f t="shared" si="19"/>
        <v>1</v>
      </c>
      <c r="AF13" s="14">
        <f t="shared" si="19"/>
        <v>1</v>
      </c>
      <c r="AG13" s="14">
        <f t="shared" si="19"/>
        <v>1</v>
      </c>
      <c r="AH13" s="14">
        <f t="shared" ref="AH13:BI13" si="20">+AH12/AH4</f>
        <v>1</v>
      </c>
      <c r="AI13" s="14">
        <f t="shared" si="20"/>
        <v>1</v>
      </c>
      <c r="AJ13" s="14">
        <f t="shared" si="20"/>
        <v>1</v>
      </c>
      <c r="AK13" s="14">
        <f t="shared" si="20"/>
        <v>1</v>
      </c>
      <c r="AL13" s="14">
        <f t="shared" si="20"/>
        <v>1</v>
      </c>
      <c r="AM13" s="14">
        <f t="shared" si="20"/>
        <v>1</v>
      </c>
      <c r="AN13" s="14">
        <f t="shared" si="20"/>
        <v>1</v>
      </c>
      <c r="AO13" s="14">
        <f t="shared" si="20"/>
        <v>1</v>
      </c>
      <c r="AP13" s="14">
        <f t="shared" si="20"/>
        <v>1</v>
      </c>
      <c r="AQ13" s="14">
        <f t="shared" si="20"/>
        <v>1</v>
      </c>
      <c r="AR13" s="14">
        <f t="shared" si="20"/>
        <v>1</v>
      </c>
      <c r="AS13" s="14">
        <f t="shared" si="20"/>
        <v>1</v>
      </c>
      <c r="AT13" s="14">
        <f t="shared" si="20"/>
        <v>1</v>
      </c>
      <c r="AU13" s="14">
        <f t="shared" si="20"/>
        <v>1</v>
      </c>
      <c r="AV13" s="14">
        <f t="shared" si="20"/>
        <v>1</v>
      </c>
      <c r="AW13" s="14">
        <f t="shared" si="20"/>
        <v>1</v>
      </c>
      <c r="AX13" s="14">
        <f t="shared" si="20"/>
        <v>1</v>
      </c>
      <c r="AY13" s="14">
        <f t="shared" si="20"/>
        <v>1</v>
      </c>
      <c r="AZ13" s="14">
        <f t="shared" si="20"/>
        <v>1</v>
      </c>
      <c r="BA13" s="14">
        <f t="shared" si="20"/>
        <v>1</v>
      </c>
      <c r="BB13" s="14">
        <f t="shared" si="20"/>
        <v>1</v>
      </c>
      <c r="BC13" s="14">
        <f t="shared" si="20"/>
        <v>1</v>
      </c>
      <c r="BD13" s="14">
        <f t="shared" si="20"/>
        <v>1</v>
      </c>
      <c r="BE13" s="14">
        <f t="shared" si="20"/>
        <v>1</v>
      </c>
      <c r="BF13" s="14">
        <f t="shared" si="20"/>
        <v>1</v>
      </c>
      <c r="BG13" s="14">
        <f t="shared" si="20"/>
        <v>1</v>
      </c>
      <c r="BH13" s="14">
        <f t="shared" si="20"/>
        <v>1</v>
      </c>
      <c r="BI13" s="14">
        <f t="shared" si="20"/>
        <v>1</v>
      </c>
    </row>
    <row r="16" spans="1:61" ht="15" thickBot="1" x14ac:dyDescent="0.35"/>
    <row r="17" spans="1:61" ht="15" thickBot="1" x14ac:dyDescent="0.35">
      <c r="A17" s="156" t="s">
        <v>54</v>
      </c>
      <c r="B17" s="153" t="s">
        <v>8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5"/>
      <c r="N17" s="153" t="s">
        <v>9</v>
      </c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5"/>
      <c r="Z17" s="153" t="s">
        <v>10</v>
      </c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5"/>
      <c r="AL17" s="153" t="s">
        <v>11</v>
      </c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5"/>
      <c r="AX17" s="153" t="s">
        <v>12</v>
      </c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5"/>
    </row>
    <row r="18" spans="1:61" ht="15" thickBot="1" x14ac:dyDescent="0.35">
      <c r="A18" s="157"/>
      <c r="B18" s="15" t="s">
        <v>18</v>
      </c>
      <c r="C18" s="16" t="s">
        <v>19</v>
      </c>
      <c r="D18" s="16" t="s">
        <v>20</v>
      </c>
      <c r="E18" s="16" t="s">
        <v>21</v>
      </c>
      <c r="F18" s="16" t="s">
        <v>22</v>
      </c>
      <c r="G18" s="16" t="s">
        <v>23</v>
      </c>
      <c r="H18" s="16" t="s">
        <v>24</v>
      </c>
      <c r="I18" s="16" t="s">
        <v>25</v>
      </c>
      <c r="J18" s="16" t="s">
        <v>26</v>
      </c>
      <c r="K18" s="16" t="s">
        <v>27</v>
      </c>
      <c r="L18" s="16" t="s">
        <v>28</v>
      </c>
      <c r="M18" s="17" t="s">
        <v>29</v>
      </c>
      <c r="N18" s="15" t="s">
        <v>18</v>
      </c>
      <c r="O18" s="16" t="s">
        <v>19</v>
      </c>
      <c r="P18" s="16" t="s">
        <v>20</v>
      </c>
      <c r="Q18" s="16" t="s">
        <v>21</v>
      </c>
      <c r="R18" s="16" t="s">
        <v>22</v>
      </c>
      <c r="S18" s="16" t="s">
        <v>23</v>
      </c>
      <c r="T18" s="16" t="s">
        <v>24</v>
      </c>
      <c r="U18" s="16" t="s">
        <v>25</v>
      </c>
      <c r="V18" s="16" t="s">
        <v>26</v>
      </c>
      <c r="W18" s="16" t="s">
        <v>27</v>
      </c>
      <c r="X18" s="16" t="s">
        <v>28</v>
      </c>
      <c r="Y18" s="17" t="s">
        <v>29</v>
      </c>
      <c r="Z18" s="15" t="s">
        <v>18</v>
      </c>
      <c r="AA18" s="16" t="s">
        <v>19</v>
      </c>
      <c r="AB18" s="16" t="s">
        <v>20</v>
      </c>
      <c r="AC18" s="16" t="s">
        <v>21</v>
      </c>
      <c r="AD18" s="16" t="s">
        <v>22</v>
      </c>
      <c r="AE18" s="16" t="s">
        <v>23</v>
      </c>
      <c r="AF18" s="16" t="s">
        <v>24</v>
      </c>
      <c r="AG18" s="16" t="s">
        <v>25</v>
      </c>
      <c r="AH18" s="16" t="s">
        <v>26</v>
      </c>
      <c r="AI18" s="16" t="s">
        <v>27</v>
      </c>
      <c r="AJ18" s="16" t="s">
        <v>28</v>
      </c>
      <c r="AK18" s="17" t="s">
        <v>29</v>
      </c>
      <c r="AL18" s="15" t="s">
        <v>18</v>
      </c>
      <c r="AM18" s="16" t="s">
        <v>19</v>
      </c>
      <c r="AN18" s="16" t="s">
        <v>20</v>
      </c>
      <c r="AO18" s="16" t="s">
        <v>21</v>
      </c>
      <c r="AP18" s="16" t="s">
        <v>22</v>
      </c>
      <c r="AQ18" s="16" t="s">
        <v>23</v>
      </c>
      <c r="AR18" s="16" t="s">
        <v>24</v>
      </c>
      <c r="AS18" s="16" t="s">
        <v>25</v>
      </c>
      <c r="AT18" s="16" t="s">
        <v>26</v>
      </c>
      <c r="AU18" s="16" t="s">
        <v>27</v>
      </c>
      <c r="AV18" s="16" t="s">
        <v>28</v>
      </c>
      <c r="AW18" s="17" t="s">
        <v>29</v>
      </c>
      <c r="AX18" s="15" t="s">
        <v>18</v>
      </c>
      <c r="AY18" s="16" t="s">
        <v>19</v>
      </c>
      <c r="AZ18" s="16" t="s">
        <v>20</v>
      </c>
      <c r="BA18" s="16" t="s">
        <v>21</v>
      </c>
      <c r="BB18" s="16" t="s">
        <v>22</v>
      </c>
      <c r="BC18" s="16" t="s">
        <v>23</v>
      </c>
      <c r="BD18" s="16" t="s">
        <v>24</v>
      </c>
      <c r="BE18" s="16" t="s">
        <v>25</v>
      </c>
      <c r="BF18" s="16" t="s">
        <v>26</v>
      </c>
      <c r="BG18" s="16" t="s">
        <v>27</v>
      </c>
      <c r="BH18" s="16" t="s">
        <v>28</v>
      </c>
      <c r="BI18" s="17" t="s">
        <v>29</v>
      </c>
    </row>
    <row r="19" spans="1:61" x14ac:dyDescent="0.3">
      <c r="A19" t="s">
        <v>51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>
        <v>1</v>
      </c>
      <c r="M19" s="36">
        <v>1</v>
      </c>
      <c r="N19" s="4">
        <f>+M19+(M19*B25)</f>
        <v>1</v>
      </c>
      <c r="O19" s="4">
        <f>+N19</f>
        <v>1</v>
      </c>
      <c r="P19" s="4">
        <f t="shared" ref="P19:Y19" si="21">+O19</f>
        <v>1</v>
      </c>
      <c r="Q19" s="4">
        <f t="shared" si="21"/>
        <v>1</v>
      </c>
      <c r="R19" s="4">
        <f t="shared" si="21"/>
        <v>1</v>
      </c>
      <c r="S19" s="4">
        <f t="shared" si="21"/>
        <v>1</v>
      </c>
      <c r="T19" s="4">
        <f t="shared" si="21"/>
        <v>1</v>
      </c>
      <c r="U19" s="4">
        <f t="shared" si="21"/>
        <v>1</v>
      </c>
      <c r="V19" s="4">
        <f t="shared" si="21"/>
        <v>1</v>
      </c>
      <c r="W19" s="4">
        <f t="shared" si="21"/>
        <v>1</v>
      </c>
      <c r="X19" s="4">
        <f t="shared" si="21"/>
        <v>1</v>
      </c>
      <c r="Y19" s="4">
        <f t="shared" si="21"/>
        <v>1</v>
      </c>
      <c r="Z19" s="43">
        <f>+Y19+(Y19*C25)</f>
        <v>1</v>
      </c>
      <c r="AA19" s="43">
        <f>+Z19</f>
        <v>1</v>
      </c>
      <c r="AB19" s="43">
        <f t="shared" ref="AB19:AK19" si="22">+AA19</f>
        <v>1</v>
      </c>
      <c r="AC19" s="43">
        <f t="shared" si="22"/>
        <v>1</v>
      </c>
      <c r="AD19" s="43">
        <f t="shared" si="22"/>
        <v>1</v>
      </c>
      <c r="AE19" s="43">
        <f t="shared" si="22"/>
        <v>1</v>
      </c>
      <c r="AF19" s="43">
        <f t="shared" si="22"/>
        <v>1</v>
      </c>
      <c r="AG19" s="43">
        <f t="shared" si="22"/>
        <v>1</v>
      </c>
      <c r="AH19" s="43">
        <f t="shared" si="22"/>
        <v>1</v>
      </c>
      <c r="AI19" s="43">
        <f t="shared" si="22"/>
        <v>1</v>
      </c>
      <c r="AJ19" s="43">
        <f t="shared" si="22"/>
        <v>1</v>
      </c>
      <c r="AK19" s="43">
        <f t="shared" si="22"/>
        <v>1</v>
      </c>
      <c r="AL19" s="43">
        <f>+AK19+(AK19*D25)</f>
        <v>1</v>
      </c>
      <c r="AM19" s="43">
        <f>+AL19</f>
        <v>1</v>
      </c>
      <c r="AN19" s="43">
        <f t="shared" ref="AN19:AW19" si="23">+AM19</f>
        <v>1</v>
      </c>
      <c r="AO19" s="43">
        <f t="shared" si="23"/>
        <v>1</v>
      </c>
      <c r="AP19" s="43">
        <f t="shared" si="23"/>
        <v>1</v>
      </c>
      <c r="AQ19" s="43">
        <f t="shared" si="23"/>
        <v>1</v>
      </c>
      <c r="AR19" s="43">
        <f t="shared" si="23"/>
        <v>1</v>
      </c>
      <c r="AS19" s="43">
        <f t="shared" si="23"/>
        <v>1</v>
      </c>
      <c r="AT19" s="43">
        <f t="shared" si="23"/>
        <v>1</v>
      </c>
      <c r="AU19" s="43">
        <f t="shared" si="23"/>
        <v>1</v>
      </c>
      <c r="AV19" s="43">
        <f t="shared" si="23"/>
        <v>1</v>
      </c>
      <c r="AW19" s="43">
        <f t="shared" si="23"/>
        <v>1</v>
      </c>
      <c r="AX19" s="43">
        <f>+AW19+(AW19*E25)</f>
        <v>1</v>
      </c>
      <c r="AY19" s="43">
        <f>+AX19</f>
        <v>1</v>
      </c>
      <c r="AZ19" s="43">
        <f t="shared" ref="AZ19:BI19" si="24">+AY19</f>
        <v>1</v>
      </c>
      <c r="BA19" s="43">
        <f t="shared" si="24"/>
        <v>1</v>
      </c>
      <c r="BB19" s="43">
        <f t="shared" si="24"/>
        <v>1</v>
      </c>
      <c r="BC19" s="43">
        <f t="shared" si="24"/>
        <v>1</v>
      </c>
      <c r="BD19" s="43">
        <f t="shared" si="24"/>
        <v>1</v>
      </c>
      <c r="BE19" s="43">
        <f t="shared" si="24"/>
        <v>1</v>
      </c>
      <c r="BF19" s="43">
        <f t="shared" si="24"/>
        <v>1</v>
      </c>
      <c r="BG19" s="43">
        <f t="shared" si="24"/>
        <v>1</v>
      </c>
      <c r="BH19" s="43">
        <f t="shared" si="24"/>
        <v>1</v>
      </c>
      <c r="BI19" s="43">
        <f t="shared" si="24"/>
        <v>1</v>
      </c>
    </row>
    <row r="20" spans="1:61" x14ac:dyDescent="0.3">
      <c r="A20" t="s">
        <v>52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>
        <v>4000</v>
      </c>
      <c r="M20" s="36">
        <v>4000</v>
      </c>
      <c r="N20" s="4">
        <f>+M20+(M20*B26)</f>
        <v>4000</v>
      </c>
      <c r="O20" s="4">
        <f t="shared" ref="O20:Y21" si="25">+N20</f>
        <v>4000</v>
      </c>
      <c r="P20" s="4">
        <f t="shared" si="25"/>
        <v>4000</v>
      </c>
      <c r="Q20" s="4">
        <f t="shared" si="25"/>
        <v>4000</v>
      </c>
      <c r="R20" s="4">
        <f t="shared" si="25"/>
        <v>4000</v>
      </c>
      <c r="S20" s="4">
        <f t="shared" si="25"/>
        <v>4000</v>
      </c>
      <c r="T20" s="4">
        <f t="shared" si="25"/>
        <v>4000</v>
      </c>
      <c r="U20" s="4">
        <f t="shared" si="25"/>
        <v>4000</v>
      </c>
      <c r="V20" s="4">
        <f t="shared" si="25"/>
        <v>4000</v>
      </c>
      <c r="W20" s="4">
        <f t="shared" si="25"/>
        <v>4000</v>
      </c>
      <c r="X20" s="4">
        <f t="shared" si="25"/>
        <v>4000</v>
      </c>
      <c r="Y20" s="4">
        <f t="shared" si="25"/>
        <v>4000</v>
      </c>
      <c r="Z20" s="43">
        <f>+Y20+(Y20*C26)</f>
        <v>4000</v>
      </c>
      <c r="AA20" s="43">
        <f t="shared" ref="AA20:AK21" si="26">+Z20</f>
        <v>4000</v>
      </c>
      <c r="AB20" s="43">
        <f t="shared" si="26"/>
        <v>4000</v>
      </c>
      <c r="AC20" s="43">
        <f t="shared" si="26"/>
        <v>4000</v>
      </c>
      <c r="AD20" s="43">
        <f t="shared" si="26"/>
        <v>4000</v>
      </c>
      <c r="AE20" s="43">
        <f t="shared" si="26"/>
        <v>4000</v>
      </c>
      <c r="AF20" s="43">
        <f t="shared" si="26"/>
        <v>4000</v>
      </c>
      <c r="AG20" s="43">
        <f t="shared" si="26"/>
        <v>4000</v>
      </c>
      <c r="AH20" s="43">
        <f t="shared" si="26"/>
        <v>4000</v>
      </c>
      <c r="AI20" s="43">
        <f t="shared" si="26"/>
        <v>4000</v>
      </c>
      <c r="AJ20" s="43">
        <f t="shared" si="26"/>
        <v>4000</v>
      </c>
      <c r="AK20" s="43">
        <f t="shared" si="26"/>
        <v>4000</v>
      </c>
      <c r="AL20" s="43">
        <f t="shared" ref="AL20:AL21" si="27">+AK20+(AK20*D26)</f>
        <v>4000</v>
      </c>
      <c r="AM20" s="43">
        <f t="shared" ref="AM20:AW21" si="28">+AL20</f>
        <v>4000</v>
      </c>
      <c r="AN20" s="43">
        <f t="shared" si="28"/>
        <v>4000</v>
      </c>
      <c r="AO20" s="43">
        <f t="shared" si="28"/>
        <v>4000</v>
      </c>
      <c r="AP20" s="43">
        <f t="shared" si="28"/>
        <v>4000</v>
      </c>
      <c r="AQ20" s="43">
        <f t="shared" si="28"/>
        <v>4000</v>
      </c>
      <c r="AR20" s="43">
        <f t="shared" si="28"/>
        <v>4000</v>
      </c>
      <c r="AS20" s="43">
        <f t="shared" si="28"/>
        <v>4000</v>
      </c>
      <c r="AT20" s="43">
        <f t="shared" si="28"/>
        <v>4000</v>
      </c>
      <c r="AU20" s="43">
        <f t="shared" si="28"/>
        <v>4000</v>
      </c>
      <c r="AV20" s="43">
        <f t="shared" si="28"/>
        <v>4000</v>
      </c>
      <c r="AW20" s="43">
        <f t="shared" si="28"/>
        <v>4000</v>
      </c>
      <c r="AX20" s="43">
        <f t="shared" ref="AX20:AX21" si="29">+AW20+(AW20*E26)</f>
        <v>4000</v>
      </c>
      <c r="AY20" s="43">
        <f t="shared" ref="AY20:BI21" si="30">+AX20</f>
        <v>4000</v>
      </c>
      <c r="AZ20" s="43">
        <f t="shared" si="30"/>
        <v>4000</v>
      </c>
      <c r="BA20" s="43">
        <f t="shared" si="30"/>
        <v>4000</v>
      </c>
      <c r="BB20" s="43">
        <f t="shared" si="30"/>
        <v>4000</v>
      </c>
      <c r="BC20" s="43">
        <f t="shared" si="30"/>
        <v>4000</v>
      </c>
      <c r="BD20" s="43">
        <f t="shared" si="30"/>
        <v>4000</v>
      </c>
      <c r="BE20" s="43">
        <f t="shared" si="30"/>
        <v>4000</v>
      </c>
      <c r="BF20" s="43">
        <f t="shared" si="30"/>
        <v>4000</v>
      </c>
      <c r="BG20" s="43">
        <f t="shared" si="30"/>
        <v>4000</v>
      </c>
      <c r="BH20" s="43">
        <f t="shared" si="30"/>
        <v>4000</v>
      </c>
      <c r="BI20" s="43">
        <f t="shared" si="30"/>
        <v>4000</v>
      </c>
    </row>
    <row r="21" spans="1:61" x14ac:dyDescent="0.3">
      <c r="A21" t="s">
        <v>53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>
        <v>25</v>
      </c>
      <c r="M21" s="36">
        <v>25</v>
      </c>
      <c r="N21" s="4">
        <f>+M21+(M21*B27)</f>
        <v>25</v>
      </c>
      <c r="O21" s="4">
        <f t="shared" si="25"/>
        <v>25</v>
      </c>
      <c r="P21" s="4">
        <f t="shared" si="25"/>
        <v>25</v>
      </c>
      <c r="Q21" s="4">
        <f t="shared" si="25"/>
        <v>25</v>
      </c>
      <c r="R21" s="4">
        <f t="shared" si="25"/>
        <v>25</v>
      </c>
      <c r="S21" s="4">
        <f t="shared" si="25"/>
        <v>25</v>
      </c>
      <c r="T21" s="4">
        <f t="shared" si="25"/>
        <v>25</v>
      </c>
      <c r="U21" s="4">
        <f t="shared" si="25"/>
        <v>25</v>
      </c>
      <c r="V21" s="4">
        <f t="shared" si="25"/>
        <v>25</v>
      </c>
      <c r="W21" s="4">
        <f t="shared" si="25"/>
        <v>25</v>
      </c>
      <c r="X21" s="4">
        <f t="shared" si="25"/>
        <v>25</v>
      </c>
      <c r="Y21" s="4">
        <f t="shared" si="25"/>
        <v>25</v>
      </c>
      <c r="Z21" s="43">
        <f>+Y21+(Y21*C27)</f>
        <v>25</v>
      </c>
      <c r="AA21" s="43">
        <f t="shared" si="26"/>
        <v>25</v>
      </c>
      <c r="AB21" s="43">
        <f t="shared" si="26"/>
        <v>25</v>
      </c>
      <c r="AC21" s="43">
        <f t="shared" si="26"/>
        <v>25</v>
      </c>
      <c r="AD21" s="43">
        <f t="shared" si="26"/>
        <v>25</v>
      </c>
      <c r="AE21" s="43">
        <f t="shared" si="26"/>
        <v>25</v>
      </c>
      <c r="AF21" s="43">
        <f t="shared" si="26"/>
        <v>25</v>
      </c>
      <c r="AG21" s="43">
        <f t="shared" si="26"/>
        <v>25</v>
      </c>
      <c r="AH21" s="43">
        <f t="shared" si="26"/>
        <v>25</v>
      </c>
      <c r="AI21" s="43">
        <f t="shared" si="26"/>
        <v>25</v>
      </c>
      <c r="AJ21" s="43">
        <f t="shared" si="26"/>
        <v>25</v>
      </c>
      <c r="AK21" s="43">
        <f t="shared" si="26"/>
        <v>25</v>
      </c>
      <c r="AL21" s="43">
        <f t="shared" si="27"/>
        <v>25</v>
      </c>
      <c r="AM21" s="43">
        <f t="shared" si="28"/>
        <v>25</v>
      </c>
      <c r="AN21" s="43">
        <f t="shared" si="28"/>
        <v>25</v>
      </c>
      <c r="AO21" s="43">
        <f t="shared" si="28"/>
        <v>25</v>
      </c>
      <c r="AP21" s="43">
        <f t="shared" si="28"/>
        <v>25</v>
      </c>
      <c r="AQ21" s="43">
        <f t="shared" si="28"/>
        <v>25</v>
      </c>
      <c r="AR21" s="43">
        <f t="shared" si="28"/>
        <v>25</v>
      </c>
      <c r="AS21" s="43">
        <f t="shared" si="28"/>
        <v>25</v>
      </c>
      <c r="AT21" s="43">
        <f t="shared" si="28"/>
        <v>25</v>
      </c>
      <c r="AU21" s="43">
        <f t="shared" si="28"/>
        <v>25</v>
      </c>
      <c r="AV21" s="43">
        <f t="shared" si="28"/>
        <v>25</v>
      </c>
      <c r="AW21" s="43">
        <f t="shared" si="28"/>
        <v>25</v>
      </c>
      <c r="AX21" s="43">
        <f t="shared" si="29"/>
        <v>25</v>
      </c>
      <c r="AY21" s="43">
        <f t="shared" si="30"/>
        <v>25</v>
      </c>
      <c r="AZ21" s="43">
        <f t="shared" si="30"/>
        <v>25</v>
      </c>
      <c r="BA21" s="43">
        <f t="shared" si="30"/>
        <v>25</v>
      </c>
      <c r="BB21" s="43">
        <f t="shared" si="30"/>
        <v>25</v>
      </c>
      <c r="BC21" s="43">
        <f t="shared" si="30"/>
        <v>25</v>
      </c>
      <c r="BD21" s="43">
        <f t="shared" si="30"/>
        <v>25</v>
      </c>
      <c r="BE21" s="43">
        <f t="shared" si="30"/>
        <v>25</v>
      </c>
      <c r="BF21" s="43">
        <f t="shared" si="30"/>
        <v>25</v>
      </c>
      <c r="BG21" s="43">
        <f t="shared" si="30"/>
        <v>25</v>
      </c>
      <c r="BH21" s="43">
        <f t="shared" si="30"/>
        <v>25</v>
      </c>
      <c r="BI21" s="43">
        <f t="shared" si="30"/>
        <v>25</v>
      </c>
    </row>
    <row r="22" spans="1:61" ht="15" thickBot="1" x14ac:dyDescent="0.35">
      <c r="B22" s="37">
        <f>B19*B20*B21</f>
        <v>0</v>
      </c>
      <c r="C22" s="37">
        <f t="shared" ref="C22:BI22" si="31">C19*C20*C21</f>
        <v>0</v>
      </c>
      <c r="D22" s="37">
        <f t="shared" si="31"/>
        <v>0</v>
      </c>
      <c r="E22" s="37">
        <f t="shared" si="31"/>
        <v>0</v>
      </c>
      <c r="F22" s="37">
        <f t="shared" si="31"/>
        <v>0</v>
      </c>
      <c r="G22" s="37">
        <f t="shared" si="31"/>
        <v>0</v>
      </c>
      <c r="H22" s="37">
        <f t="shared" si="31"/>
        <v>0</v>
      </c>
      <c r="I22" s="37">
        <f t="shared" si="31"/>
        <v>0</v>
      </c>
      <c r="J22" s="37">
        <f t="shared" si="31"/>
        <v>0</v>
      </c>
      <c r="K22" s="37">
        <f t="shared" si="31"/>
        <v>0</v>
      </c>
      <c r="L22" s="37">
        <f t="shared" si="31"/>
        <v>100000</v>
      </c>
      <c r="M22" s="37">
        <f t="shared" si="31"/>
        <v>100000</v>
      </c>
      <c r="N22" s="37">
        <f t="shared" si="31"/>
        <v>100000</v>
      </c>
      <c r="O22" s="37">
        <f t="shared" si="31"/>
        <v>100000</v>
      </c>
      <c r="P22" s="37">
        <f t="shared" si="31"/>
        <v>100000</v>
      </c>
      <c r="Q22" s="37">
        <f t="shared" si="31"/>
        <v>100000</v>
      </c>
      <c r="R22" s="37">
        <f t="shared" si="31"/>
        <v>100000</v>
      </c>
      <c r="S22" s="37">
        <f t="shared" si="31"/>
        <v>100000</v>
      </c>
      <c r="T22" s="37">
        <f t="shared" si="31"/>
        <v>100000</v>
      </c>
      <c r="U22" s="37">
        <f t="shared" si="31"/>
        <v>100000</v>
      </c>
      <c r="V22" s="37">
        <f t="shared" si="31"/>
        <v>100000</v>
      </c>
      <c r="W22" s="37">
        <f t="shared" si="31"/>
        <v>100000</v>
      </c>
      <c r="X22" s="37">
        <f t="shared" si="31"/>
        <v>100000</v>
      </c>
      <c r="Y22" s="37">
        <f t="shared" si="31"/>
        <v>100000</v>
      </c>
      <c r="Z22" s="37">
        <f t="shared" si="31"/>
        <v>100000</v>
      </c>
      <c r="AA22" s="37">
        <f t="shared" si="31"/>
        <v>100000</v>
      </c>
      <c r="AB22" s="37">
        <f t="shared" si="31"/>
        <v>100000</v>
      </c>
      <c r="AC22" s="37">
        <f t="shared" si="31"/>
        <v>100000</v>
      </c>
      <c r="AD22" s="37">
        <f t="shared" si="31"/>
        <v>100000</v>
      </c>
      <c r="AE22" s="37">
        <f t="shared" si="31"/>
        <v>100000</v>
      </c>
      <c r="AF22" s="37">
        <f t="shared" si="31"/>
        <v>100000</v>
      </c>
      <c r="AG22" s="37">
        <f t="shared" si="31"/>
        <v>100000</v>
      </c>
      <c r="AH22" s="37">
        <f t="shared" si="31"/>
        <v>100000</v>
      </c>
      <c r="AI22" s="37">
        <f t="shared" si="31"/>
        <v>100000</v>
      </c>
      <c r="AJ22" s="37">
        <f t="shared" si="31"/>
        <v>100000</v>
      </c>
      <c r="AK22" s="37">
        <f t="shared" si="31"/>
        <v>100000</v>
      </c>
      <c r="AL22" s="37">
        <f t="shared" si="31"/>
        <v>100000</v>
      </c>
      <c r="AM22" s="37">
        <f t="shared" si="31"/>
        <v>100000</v>
      </c>
      <c r="AN22" s="37">
        <f t="shared" si="31"/>
        <v>100000</v>
      </c>
      <c r="AO22" s="37">
        <f t="shared" si="31"/>
        <v>100000</v>
      </c>
      <c r="AP22" s="37">
        <f t="shared" si="31"/>
        <v>100000</v>
      </c>
      <c r="AQ22" s="37">
        <f t="shared" si="31"/>
        <v>100000</v>
      </c>
      <c r="AR22" s="37">
        <f t="shared" si="31"/>
        <v>100000</v>
      </c>
      <c r="AS22" s="37">
        <f t="shared" si="31"/>
        <v>100000</v>
      </c>
      <c r="AT22" s="37">
        <f t="shared" si="31"/>
        <v>100000</v>
      </c>
      <c r="AU22" s="37">
        <f t="shared" si="31"/>
        <v>100000</v>
      </c>
      <c r="AV22" s="37">
        <f t="shared" si="31"/>
        <v>100000</v>
      </c>
      <c r="AW22" s="37">
        <f t="shared" si="31"/>
        <v>100000</v>
      </c>
      <c r="AX22" s="37">
        <f t="shared" si="31"/>
        <v>100000</v>
      </c>
      <c r="AY22" s="37">
        <f t="shared" si="31"/>
        <v>100000</v>
      </c>
      <c r="AZ22" s="37">
        <f t="shared" si="31"/>
        <v>100000</v>
      </c>
      <c r="BA22" s="37">
        <f t="shared" si="31"/>
        <v>100000</v>
      </c>
      <c r="BB22" s="37">
        <f t="shared" si="31"/>
        <v>100000</v>
      </c>
      <c r="BC22" s="37">
        <f t="shared" si="31"/>
        <v>100000</v>
      </c>
      <c r="BD22" s="37">
        <f t="shared" si="31"/>
        <v>100000</v>
      </c>
      <c r="BE22" s="37">
        <f t="shared" si="31"/>
        <v>100000</v>
      </c>
      <c r="BF22" s="37">
        <f t="shared" si="31"/>
        <v>100000</v>
      </c>
      <c r="BG22" s="37">
        <f t="shared" si="31"/>
        <v>100000</v>
      </c>
      <c r="BH22" s="37">
        <f t="shared" si="31"/>
        <v>100000</v>
      </c>
      <c r="BI22" s="37">
        <f t="shared" si="31"/>
        <v>100000</v>
      </c>
    </row>
    <row r="23" spans="1:61" ht="15.6" thickTop="1" thickBot="1" x14ac:dyDescent="0.35"/>
    <row r="24" spans="1:61" ht="15" thickBot="1" x14ac:dyDescent="0.35">
      <c r="A24" s="38" t="s">
        <v>58</v>
      </c>
      <c r="B24" s="39" t="s">
        <v>35</v>
      </c>
      <c r="C24" s="39" t="s">
        <v>36</v>
      </c>
      <c r="D24" s="39" t="s">
        <v>37</v>
      </c>
      <c r="E24" s="40" t="s">
        <v>38</v>
      </c>
    </row>
    <row r="25" spans="1:61" x14ac:dyDescent="0.3">
      <c r="A25" s="41" t="s">
        <v>51</v>
      </c>
      <c r="B25" s="46"/>
      <c r="C25" s="46"/>
      <c r="D25" s="46"/>
      <c r="E25" s="47"/>
    </row>
    <row r="26" spans="1:61" x14ac:dyDescent="0.3">
      <c r="A26" s="41" t="s">
        <v>52</v>
      </c>
      <c r="B26" s="46"/>
      <c r="C26" s="46"/>
      <c r="D26" s="46"/>
      <c r="E26" s="47"/>
    </row>
    <row r="27" spans="1:61" ht="15" thickBot="1" x14ac:dyDescent="0.35">
      <c r="A27" s="42" t="s">
        <v>53</v>
      </c>
      <c r="B27" s="48"/>
      <c r="C27" s="48"/>
      <c r="D27" s="48"/>
      <c r="E27" s="49"/>
    </row>
    <row r="30" spans="1:61" ht="15" thickBot="1" x14ac:dyDescent="0.35"/>
    <row r="31" spans="1:61" ht="15" thickBot="1" x14ac:dyDescent="0.35">
      <c r="A31" s="156" t="s">
        <v>55</v>
      </c>
      <c r="B31" s="153" t="s">
        <v>8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5"/>
      <c r="N31" s="153" t="s">
        <v>9</v>
      </c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5"/>
      <c r="Z31" s="153" t="s">
        <v>10</v>
      </c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5"/>
      <c r="AL31" s="153" t="s">
        <v>11</v>
      </c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5"/>
      <c r="AX31" s="153" t="s">
        <v>12</v>
      </c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5"/>
    </row>
    <row r="32" spans="1:61" ht="15" thickBot="1" x14ac:dyDescent="0.35">
      <c r="A32" s="157"/>
      <c r="B32" s="15" t="s">
        <v>18</v>
      </c>
      <c r="C32" s="16" t="s">
        <v>19</v>
      </c>
      <c r="D32" s="16" t="s">
        <v>20</v>
      </c>
      <c r="E32" s="16" t="s">
        <v>21</v>
      </c>
      <c r="F32" s="16" t="s">
        <v>22</v>
      </c>
      <c r="G32" s="16" t="s">
        <v>23</v>
      </c>
      <c r="H32" s="16" t="s">
        <v>24</v>
      </c>
      <c r="I32" s="16" t="s">
        <v>25</v>
      </c>
      <c r="J32" s="16" t="s">
        <v>26</v>
      </c>
      <c r="K32" s="16" t="s">
        <v>27</v>
      </c>
      <c r="L32" s="16" t="s">
        <v>28</v>
      </c>
      <c r="M32" s="17" t="s">
        <v>29</v>
      </c>
      <c r="N32" s="15" t="s">
        <v>18</v>
      </c>
      <c r="O32" s="16" t="s">
        <v>19</v>
      </c>
      <c r="P32" s="16" t="s">
        <v>20</v>
      </c>
      <c r="Q32" s="16" t="s">
        <v>21</v>
      </c>
      <c r="R32" s="16" t="s">
        <v>22</v>
      </c>
      <c r="S32" s="16" t="s">
        <v>23</v>
      </c>
      <c r="T32" s="16" t="s">
        <v>24</v>
      </c>
      <c r="U32" s="16" t="s">
        <v>25</v>
      </c>
      <c r="V32" s="16" t="s">
        <v>26</v>
      </c>
      <c r="W32" s="16" t="s">
        <v>27</v>
      </c>
      <c r="X32" s="16" t="s">
        <v>28</v>
      </c>
      <c r="Y32" s="17" t="s">
        <v>29</v>
      </c>
      <c r="Z32" s="15" t="s">
        <v>18</v>
      </c>
      <c r="AA32" s="16" t="s">
        <v>19</v>
      </c>
      <c r="AB32" s="16" t="s">
        <v>20</v>
      </c>
      <c r="AC32" s="16" t="s">
        <v>21</v>
      </c>
      <c r="AD32" s="16" t="s">
        <v>22</v>
      </c>
      <c r="AE32" s="16" t="s">
        <v>23</v>
      </c>
      <c r="AF32" s="16" t="s">
        <v>24</v>
      </c>
      <c r="AG32" s="16" t="s">
        <v>25</v>
      </c>
      <c r="AH32" s="16" t="s">
        <v>26</v>
      </c>
      <c r="AI32" s="16" t="s">
        <v>27</v>
      </c>
      <c r="AJ32" s="16" t="s">
        <v>28</v>
      </c>
      <c r="AK32" s="17" t="s">
        <v>29</v>
      </c>
      <c r="AL32" s="15" t="s">
        <v>18</v>
      </c>
      <c r="AM32" s="16" t="s">
        <v>19</v>
      </c>
      <c r="AN32" s="16" t="s">
        <v>20</v>
      </c>
      <c r="AO32" s="16" t="s">
        <v>21</v>
      </c>
      <c r="AP32" s="16" t="s">
        <v>22</v>
      </c>
      <c r="AQ32" s="16" t="s">
        <v>23</v>
      </c>
      <c r="AR32" s="16" t="s">
        <v>24</v>
      </c>
      <c r="AS32" s="16" t="s">
        <v>25</v>
      </c>
      <c r="AT32" s="16" t="s">
        <v>26</v>
      </c>
      <c r="AU32" s="16" t="s">
        <v>27</v>
      </c>
      <c r="AV32" s="16" t="s">
        <v>28</v>
      </c>
      <c r="AW32" s="17" t="s">
        <v>29</v>
      </c>
      <c r="AX32" s="15" t="s">
        <v>18</v>
      </c>
      <c r="AY32" s="16" t="s">
        <v>19</v>
      </c>
      <c r="AZ32" s="16" t="s">
        <v>20</v>
      </c>
      <c r="BA32" s="16" t="s">
        <v>21</v>
      </c>
      <c r="BB32" s="16" t="s">
        <v>22</v>
      </c>
      <c r="BC32" s="16" t="s">
        <v>23</v>
      </c>
      <c r="BD32" s="16" t="s">
        <v>24</v>
      </c>
      <c r="BE32" s="16" t="s">
        <v>25</v>
      </c>
      <c r="BF32" s="16" t="s">
        <v>26</v>
      </c>
      <c r="BG32" s="16" t="s">
        <v>27</v>
      </c>
      <c r="BH32" s="16" t="s">
        <v>28</v>
      </c>
      <c r="BI32" s="17" t="s">
        <v>29</v>
      </c>
    </row>
    <row r="33" spans="1:61" x14ac:dyDescent="0.3">
      <c r="A33" t="s">
        <v>56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4">
        <f>+M33+(M33*B38)</f>
        <v>0</v>
      </c>
      <c r="O33" s="4">
        <f>+N33</f>
        <v>0</v>
      </c>
      <c r="P33" s="4">
        <f t="shared" ref="P33:Y33" si="32">+O33</f>
        <v>0</v>
      </c>
      <c r="Q33" s="4">
        <f t="shared" si="32"/>
        <v>0</v>
      </c>
      <c r="R33" s="4">
        <f t="shared" si="32"/>
        <v>0</v>
      </c>
      <c r="S33" s="4">
        <f t="shared" si="32"/>
        <v>0</v>
      </c>
      <c r="T33" s="4">
        <f t="shared" si="32"/>
        <v>0</v>
      </c>
      <c r="U33" s="4">
        <f t="shared" si="32"/>
        <v>0</v>
      </c>
      <c r="V33" s="4">
        <f t="shared" si="32"/>
        <v>0</v>
      </c>
      <c r="W33" s="4">
        <f t="shared" si="32"/>
        <v>0</v>
      </c>
      <c r="X33" s="4">
        <f t="shared" si="32"/>
        <v>0</v>
      </c>
      <c r="Y33" s="4">
        <f t="shared" si="32"/>
        <v>0</v>
      </c>
      <c r="Z33" s="4">
        <f>+Y33+(Y33*C38)</f>
        <v>0</v>
      </c>
      <c r="AA33" s="4">
        <f>+Z33</f>
        <v>0</v>
      </c>
      <c r="AB33" s="4">
        <f t="shared" ref="AB33:AK33" si="33">+AA33</f>
        <v>0</v>
      </c>
      <c r="AC33" s="4">
        <f t="shared" si="33"/>
        <v>0</v>
      </c>
      <c r="AD33" s="4">
        <f t="shared" si="33"/>
        <v>0</v>
      </c>
      <c r="AE33" s="4">
        <f t="shared" si="33"/>
        <v>0</v>
      </c>
      <c r="AF33" s="4">
        <f t="shared" si="33"/>
        <v>0</v>
      </c>
      <c r="AG33" s="4">
        <f t="shared" si="33"/>
        <v>0</v>
      </c>
      <c r="AH33" s="4">
        <f t="shared" si="33"/>
        <v>0</v>
      </c>
      <c r="AI33" s="4">
        <f t="shared" si="33"/>
        <v>0</v>
      </c>
      <c r="AJ33" s="4">
        <f t="shared" si="33"/>
        <v>0</v>
      </c>
      <c r="AK33" s="4">
        <f t="shared" si="33"/>
        <v>0</v>
      </c>
      <c r="AL33" s="4">
        <f>+AK33+(AK33*D38)</f>
        <v>0</v>
      </c>
      <c r="AM33" s="4">
        <f>+AL33</f>
        <v>0</v>
      </c>
      <c r="AN33" s="4">
        <f t="shared" ref="AN33:AW33" si="34">+AM33</f>
        <v>0</v>
      </c>
      <c r="AO33" s="4">
        <f t="shared" si="34"/>
        <v>0</v>
      </c>
      <c r="AP33" s="4">
        <f t="shared" si="34"/>
        <v>0</v>
      </c>
      <c r="AQ33" s="4">
        <f t="shared" si="34"/>
        <v>0</v>
      </c>
      <c r="AR33" s="4">
        <f t="shared" si="34"/>
        <v>0</v>
      </c>
      <c r="AS33" s="4">
        <f t="shared" si="34"/>
        <v>0</v>
      </c>
      <c r="AT33" s="4">
        <f t="shared" si="34"/>
        <v>0</v>
      </c>
      <c r="AU33" s="4">
        <f t="shared" si="34"/>
        <v>0</v>
      </c>
      <c r="AV33" s="4">
        <f t="shared" si="34"/>
        <v>0</v>
      </c>
      <c r="AW33" s="4">
        <f t="shared" si="34"/>
        <v>0</v>
      </c>
      <c r="AX33" s="4">
        <f>+AW33+(AW33*E38)</f>
        <v>0</v>
      </c>
      <c r="AY33" s="4">
        <f>+AX33</f>
        <v>0</v>
      </c>
      <c r="AZ33" s="4">
        <f t="shared" ref="AZ33:BI33" si="35">+AY33</f>
        <v>0</v>
      </c>
      <c r="BA33" s="4">
        <f t="shared" si="35"/>
        <v>0</v>
      </c>
      <c r="BB33" s="4">
        <f t="shared" si="35"/>
        <v>0</v>
      </c>
      <c r="BC33" s="4">
        <f t="shared" si="35"/>
        <v>0</v>
      </c>
      <c r="BD33" s="4">
        <f t="shared" si="35"/>
        <v>0</v>
      </c>
      <c r="BE33" s="4">
        <f t="shared" si="35"/>
        <v>0</v>
      </c>
      <c r="BF33" s="4">
        <f t="shared" si="35"/>
        <v>0</v>
      </c>
      <c r="BG33" s="4">
        <f t="shared" si="35"/>
        <v>0</v>
      </c>
      <c r="BH33" s="4">
        <f t="shared" si="35"/>
        <v>0</v>
      </c>
      <c r="BI33" s="4">
        <f t="shared" si="35"/>
        <v>0</v>
      </c>
    </row>
    <row r="34" spans="1:61" x14ac:dyDescent="0.3">
      <c r="A34" t="s">
        <v>57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4">
        <f>+M34+(M34*B39)</f>
        <v>0</v>
      </c>
      <c r="O34" s="4">
        <f>+N34</f>
        <v>0</v>
      </c>
      <c r="P34" s="4">
        <f t="shared" ref="P34:Y34" si="36">+O34</f>
        <v>0</v>
      </c>
      <c r="Q34" s="4">
        <f t="shared" si="36"/>
        <v>0</v>
      </c>
      <c r="R34" s="4">
        <f t="shared" si="36"/>
        <v>0</v>
      </c>
      <c r="S34" s="4">
        <f t="shared" si="36"/>
        <v>0</v>
      </c>
      <c r="T34" s="4">
        <f t="shared" si="36"/>
        <v>0</v>
      </c>
      <c r="U34" s="4">
        <f t="shared" si="36"/>
        <v>0</v>
      </c>
      <c r="V34" s="4">
        <f t="shared" si="36"/>
        <v>0</v>
      </c>
      <c r="W34" s="4">
        <f t="shared" si="36"/>
        <v>0</v>
      </c>
      <c r="X34" s="4">
        <f t="shared" si="36"/>
        <v>0</v>
      </c>
      <c r="Y34" s="4">
        <f t="shared" si="36"/>
        <v>0</v>
      </c>
      <c r="Z34" s="4">
        <f>+Y34+(Y34*C39)</f>
        <v>0</v>
      </c>
      <c r="AA34" s="4">
        <f>+Z34</f>
        <v>0</v>
      </c>
      <c r="AB34" s="4">
        <f t="shared" ref="AB34:AK34" si="37">+AA34</f>
        <v>0</v>
      </c>
      <c r="AC34" s="4">
        <f t="shared" si="37"/>
        <v>0</v>
      </c>
      <c r="AD34" s="4">
        <f t="shared" si="37"/>
        <v>0</v>
      </c>
      <c r="AE34" s="4">
        <f t="shared" si="37"/>
        <v>0</v>
      </c>
      <c r="AF34" s="4">
        <f t="shared" si="37"/>
        <v>0</v>
      </c>
      <c r="AG34" s="4">
        <f t="shared" si="37"/>
        <v>0</v>
      </c>
      <c r="AH34" s="4">
        <f t="shared" si="37"/>
        <v>0</v>
      </c>
      <c r="AI34" s="4">
        <f t="shared" si="37"/>
        <v>0</v>
      </c>
      <c r="AJ34" s="4">
        <f t="shared" si="37"/>
        <v>0</v>
      </c>
      <c r="AK34" s="4">
        <f t="shared" si="37"/>
        <v>0</v>
      </c>
      <c r="AL34" s="4">
        <f>+AK34+(AK34*D39)</f>
        <v>0</v>
      </c>
      <c r="AM34" s="4">
        <f>+AL34</f>
        <v>0</v>
      </c>
      <c r="AN34" s="4">
        <f t="shared" ref="AN34:AW34" si="38">+AM34</f>
        <v>0</v>
      </c>
      <c r="AO34" s="4">
        <f t="shared" si="38"/>
        <v>0</v>
      </c>
      <c r="AP34" s="4">
        <f t="shared" si="38"/>
        <v>0</v>
      </c>
      <c r="AQ34" s="4">
        <f t="shared" si="38"/>
        <v>0</v>
      </c>
      <c r="AR34" s="4">
        <f t="shared" si="38"/>
        <v>0</v>
      </c>
      <c r="AS34" s="4">
        <f t="shared" si="38"/>
        <v>0</v>
      </c>
      <c r="AT34" s="4">
        <f t="shared" si="38"/>
        <v>0</v>
      </c>
      <c r="AU34" s="4">
        <f t="shared" si="38"/>
        <v>0</v>
      </c>
      <c r="AV34" s="4">
        <f t="shared" si="38"/>
        <v>0</v>
      </c>
      <c r="AW34" s="4">
        <f t="shared" si="38"/>
        <v>0</v>
      </c>
      <c r="AX34" s="4">
        <f>+AW34+(AW34*E39)</f>
        <v>0</v>
      </c>
      <c r="AY34" s="4">
        <f>+AX34</f>
        <v>0</v>
      </c>
      <c r="AZ34" s="4">
        <f t="shared" ref="AZ34:BI34" si="39">+AY34</f>
        <v>0</v>
      </c>
      <c r="BA34" s="4">
        <f t="shared" si="39"/>
        <v>0</v>
      </c>
      <c r="BB34" s="4">
        <f t="shared" si="39"/>
        <v>0</v>
      </c>
      <c r="BC34" s="4">
        <f t="shared" si="39"/>
        <v>0</v>
      </c>
      <c r="BD34" s="4">
        <f t="shared" si="39"/>
        <v>0</v>
      </c>
      <c r="BE34" s="4">
        <f t="shared" si="39"/>
        <v>0</v>
      </c>
      <c r="BF34" s="4">
        <f t="shared" si="39"/>
        <v>0</v>
      </c>
      <c r="BG34" s="4">
        <f t="shared" si="39"/>
        <v>0</v>
      </c>
      <c r="BH34" s="4">
        <f t="shared" si="39"/>
        <v>0</v>
      </c>
      <c r="BI34" s="4">
        <f t="shared" si="39"/>
        <v>0</v>
      </c>
    </row>
    <row r="35" spans="1:61" ht="15" thickBot="1" x14ac:dyDescent="0.35">
      <c r="B35" s="37">
        <f>+B33*B34</f>
        <v>0</v>
      </c>
      <c r="C35" s="37">
        <f t="shared" ref="C35:BI35" si="40">+C33*C34</f>
        <v>0</v>
      </c>
      <c r="D35" s="37">
        <f t="shared" si="40"/>
        <v>0</v>
      </c>
      <c r="E35" s="37">
        <f t="shared" si="40"/>
        <v>0</v>
      </c>
      <c r="F35" s="37">
        <f t="shared" si="40"/>
        <v>0</v>
      </c>
      <c r="G35" s="37">
        <f t="shared" si="40"/>
        <v>0</v>
      </c>
      <c r="H35" s="37">
        <f t="shared" si="40"/>
        <v>0</v>
      </c>
      <c r="I35" s="37">
        <f t="shared" si="40"/>
        <v>0</v>
      </c>
      <c r="J35" s="37">
        <f t="shared" si="40"/>
        <v>0</v>
      </c>
      <c r="K35" s="37">
        <f t="shared" si="40"/>
        <v>0</v>
      </c>
      <c r="L35" s="37">
        <f t="shared" si="40"/>
        <v>0</v>
      </c>
      <c r="M35" s="37">
        <f t="shared" si="40"/>
        <v>0</v>
      </c>
      <c r="N35" s="37">
        <f t="shared" si="40"/>
        <v>0</v>
      </c>
      <c r="O35" s="37">
        <f t="shared" si="40"/>
        <v>0</v>
      </c>
      <c r="P35" s="37">
        <f t="shared" si="40"/>
        <v>0</v>
      </c>
      <c r="Q35" s="37">
        <f t="shared" si="40"/>
        <v>0</v>
      </c>
      <c r="R35" s="37">
        <f t="shared" si="40"/>
        <v>0</v>
      </c>
      <c r="S35" s="37">
        <f t="shared" si="40"/>
        <v>0</v>
      </c>
      <c r="T35" s="37">
        <f t="shared" si="40"/>
        <v>0</v>
      </c>
      <c r="U35" s="37">
        <f t="shared" si="40"/>
        <v>0</v>
      </c>
      <c r="V35" s="37">
        <f t="shared" si="40"/>
        <v>0</v>
      </c>
      <c r="W35" s="37">
        <f t="shared" si="40"/>
        <v>0</v>
      </c>
      <c r="X35" s="37">
        <f t="shared" si="40"/>
        <v>0</v>
      </c>
      <c r="Y35" s="37">
        <f t="shared" si="40"/>
        <v>0</v>
      </c>
      <c r="Z35" s="37">
        <f t="shared" si="40"/>
        <v>0</v>
      </c>
      <c r="AA35" s="37">
        <f t="shared" si="40"/>
        <v>0</v>
      </c>
      <c r="AB35" s="37">
        <f t="shared" si="40"/>
        <v>0</v>
      </c>
      <c r="AC35" s="37">
        <f t="shared" si="40"/>
        <v>0</v>
      </c>
      <c r="AD35" s="37">
        <f t="shared" si="40"/>
        <v>0</v>
      </c>
      <c r="AE35" s="37">
        <f t="shared" si="40"/>
        <v>0</v>
      </c>
      <c r="AF35" s="37">
        <f t="shared" si="40"/>
        <v>0</v>
      </c>
      <c r="AG35" s="37">
        <f t="shared" si="40"/>
        <v>0</v>
      </c>
      <c r="AH35" s="37">
        <f t="shared" si="40"/>
        <v>0</v>
      </c>
      <c r="AI35" s="37">
        <f t="shared" si="40"/>
        <v>0</v>
      </c>
      <c r="AJ35" s="37">
        <f t="shared" si="40"/>
        <v>0</v>
      </c>
      <c r="AK35" s="37">
        <f t="shared" si="40"/>
        <v>0</v>
      </c>
      <c r="AL35" s="37">
        <f t="shared" si="40"/>
        <v>0</v>
      </c>
      <c r="AM35" s="37">
        <f t="shared" si="40"/>
        <v>0</v>
      </c>
      <c r="AN35" s="37">
        <f t="shared" si="40"/>
        <v>0</v>
      </c>
      <c r="AO35" s="37">
        <f t="shared" si="40"/>
        <v>0</v>
      </c>
      <c r="AP35" s="37">
        <f t="shared" si="40"/>
        <v>0</v>
      </c>
      <c r="AQ35" s="37">
        <f t="shared" si="40"/>
        <v>0</v>
      </c>
      <c r="AR35" s="37">
        <f t="shared" si="40"/>
        <v>0</v>
      </c>
      <c r="AS35" s="37">
        <f t="shared" si="40"/>
        <v>0</v>
      </c>
      <c r="AT35" s="37">
        <f t="shared" si="40"/>
        <v>0</v>
      </c>
      <c r="AU35" s="37">
        <f t="shared" si="40"/>
        <v>0</v>
      </c>
      <c r="AV35" s="37">
        <f t="shared" si="40"/>
        <v>0</v>
      </c>
      <c r="AW35" s="37">
        <f t="shared" si="40"/>
        <v>0</v>
      </c>
      <c r="AX35" s="37">
        <f t="shared" si="40"/>
        <v>0</v>
      </c>
      <c r="AY35" s="37">
        <f t="shared" si="40"/>
        <v>0</v>
      </c>
      <c r="AZ35" s="37">
        <f t="shared" si="40"/>
        <v>0</v>
      </c>
      <c r="BA35" s="37">
        <f t="shared" si="40"/>
        <v>0</v>
      </c>
      <c r="BB35" s="37">
        <f t="shared" si="40"/>
        <v>0</v>
      </c>
      <c r="BC35" s="37">
        <f t="shared" si="40"/>
        <v>0</v>
      </c>
      <c r="BD35" s="37">
        <f t="shared" si="40"/>
        <v>0</v>
      </c>
      <c r="BE35" s="37">
        <f t="shared" si="40"/>
        <v>0</v>
      </c>
      <c r="BF35" s="37">
        <f t="shared" si="40"/>
        <v>0</v>
      </c>
      <c r="BG35" s="37">
        <f t="shared" si="40"/>
        <v>0</v>
      </c>
      <c r="BH35" s="37">
        <f t="shared" si="40"/>
        <v>0</v>
      </c>
      <c r="BI35" s="37">
        <f t="shared" si="40"/>
        <v>0</v>
      </c>
    </row>
    <row r="36" spans="1:61" ht="15.6" thickTop="1" thickBot="1" x14ac:dyDescent="0.35"/>
    <row r="37" spans="1:61" ht="15" thickBot="1" x14ac:dyDescent="0.35">
      <c r="A37" s="38" t="s">
        <v>58</v>
      </c>
      <c r="B37" s="39" t="s">
        <v>35</v>
      </c>
      <c r="C37" s="39" t="s">
        <v>36</v>
      </c>
      <c r="D37" s="39" t="s">
        <v>37</v>
      </c>
      <c r="E37" s="40" t="s">
        <v>38</v>
      </c>
    </row>
    <row r="38" spans="1:61" x14ac:dyDescent="0.3">
      <c r="A38" s="41" t="s">
        <v>56</v>
      </c>
      <c r="B38" s="46"/>
      <c r="C38" s="46"/>
      <c r="D38" s="46"/>
      <c r="E38" s="47"/>
    </row>
    <row r="39" spans="1:61" ht="15" thickBot="1" x14ac:dyDescent="0.35">
      <c r="A39" s="42" t="s">
        <v>57</v>
      </c>
      <c r="B39" s="48"/>
      <c r="C39" s="48"/>
      <c r="D39" s="48"/>
      <c r="E39" s="49"/>
    </row>
    <row r="40" spans="1:61" x14ac:dyDescent="0.3">
      <c r="B40" s="14"/>
      <c r="C40" s="14"/>
      <c r="D40" s="14"/>
      <c r="E40" s="14"/>
    </row>
  </sheetData>
  <mergeCells count="17">
    <mergeCell ref="A17:A18"/>
    <mergeCell ref="A31:A32"/>
    <mergeCell ref="B31:M31"/>
    <mergeCell ref="N31:Y31"/>
    <mergeCell ref="Z31:AK31"/>
    <mergeCell ref="AL31:AW31"/>
    <mergeCell ref="AX31:BI31"/>
    <mergeCell ref="B17:M17"/>
    <mergeCell ref="N17:Y17"/>
    <mergeCell ref="Z17:AK17"/>
    <mergeCell ref="AL17:AW17"/>
    <mergeCell ref="AX17:BI17"/>
    <mergeCell ref="B2:M2"/>
    <mergeCell ref="N2:Y2"/>
    <mergeCell ref="Z2:AK2"/>
    <mergeCell ref="AL2:AW2"/>
    <mergeCell ref="AX2:B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6631-94BE-4947-9346-89AAF5D3A1EC}">
  <dimension ref="A1:C11"/>
  <sheetViews>
    <sheetView workbookViewId="0">
      <selection activeCell="G9" sqref="G9"/>
    </sheetView>
  </sheetViews>
  <sheetFormatPr defaultRowHeight="14.4" x14ac:dyDescent="0.3"/>
  <cols>
    <col min="1" max="1" width="4.44140625" customWidth="1"/>
    <col min="2" max="2" width="27.5546875" bestFit="1" customWidth="1"/>
  </cols>
  <sheetData>
    <row r="1" spans="1:3" x14ac:dyDescent="0.3">
      <c r="A1" s="2" t="s">
        <v>39</v>
      </c>
    </row>
    <row r="3" spans="1:3" x14ac:dyDescent="0.3">
      <c r="B3" s="32" t="s">
        <v>40</v>
      </c>
      <c r="C3" s="34">
        <v>6.5000000000000002E-2</v>
      </c>
    </row>
    <row r="4" spans="1:3" x14ac:dyDescent="0.3">
      <c r="B4" s="32" t="s">
        <v>41</v>
      </c>
      <c r="C4" s="34">
        <v>0.06</v>
      </c>
    </row>
    <row r="5" spans="1:3" x14ac:dyDescent="0.3">
      <c r="B5" s="33" t="s">
        <v>42</v>
      </c>
      <c r="C5" s="35">
        <v>15</v>
      </c>
    </row>
    <row r="6" spans="1:3" x14ac:dyDescent="0.3">
      <c r="B6" s="33" t="s">
        <v>43</v>
      </c>
      <c r="C6" s="35">
        <v>17</v>
      </c>
    </row>
    <row r="7" spans="1:3" x14ac:dyDescent="0.3">
      <c r="B7" s="33" t="s">
        <v>44</v>
      </c>
      <c r="C7" s="35">
        <v>19</v>
      </c>
    </row>
    <row r="8" spans="1:3" x14ac:dyDescent="0.3">
      <c r="B8" s="32" t="s">
        <v>45</v>
      </c>
      <c r="C8" s="34">
        <v>0.25</v>
      </c>
    </row>
    <row r="9" spans="1:3" x14ac:dyDescent="0.3">
      <c r="B9" s="68"/>
      <c r="C9" s="69"/>
    </row>
    <row r="10" spans="1:3" x14ac:dyDescent="0.3">
      <c r="B10" s="68"/>
      <c r="C10" s="69"/>
    </row>
    <row r="11" spans="1:3" x14ac:dyDescent="0.3">
      <c r="B11" s="68"/>
      <c r="C11" s="69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57A1-2CFA-4143-A9CB-A3073FD47D9C}">
  <dimension ref="B1:AC38"/>
  <sheetViews>
    <sheetView workbookViewId="0">
      <selection activeCell="N18" sqref="N18"/>
    </sheetView>
  </sheetViews>
  <sheetFormatPr defaultRowHeight="14.4" x14ac:dyDescent="0.3"/>
  <cols>
    <col min="1" max="1" width="4.44140625" customWidth="1"/>
    <col min="2" max="2" width="33" customWidth="1"/>
  </cols>
  <sheetData>
    <row r="1" spans="2:29" x14ac:dyDescent="0.3">
      <c r="B1" s="68"/>
      <c r="C1" s="69"/>
    </row>
    <row r="2" spans="2:29" x14ac:dyDescent="0.3">
      <c r="B2" s="68"/>
      <c r="C2" s="69"/>
      <c r="F2" s="158" t="s">
        <v>86</v>
      </c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9" t="s">
        <v>96</v>
      </c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2:29" x14ac:dyDescent="0.3">
      <c r="E3" s="68"/>
      <c r="F3" s="70" t="s">
        <v>91</v>
      </c>
      <c r="G3" s="70" t="s">
        <v>92</v>
      </c>
      <c r="H3" s="70" t="s">
        <v>87</v>
      </c>
      <c r="I3" s="70" t="s">
        <v>93</v>
      </c>
      <c r="J3" s="70" t="s">
        <v>94</v>
      </c>
      <c r="K3" s="70" t="s">
        <v>85</v>
      </c>
      <c r="L3" s="70" t="s">
        <v>75</v>
      </c>
      <c r="M3" s="70" t="s">
        <v>80</v>
      </c>
      <c r="N3" s="70" t="s">
        <v>81</v>
      </c>
      <c r="O3" s="70" t="s">
        <v>88</v>
      </c>
      <c r="P3" s="70" t="s">
        <v>89</v>
      </c>
      <c r="Q3" s="70" t="s">
        <v>90</v>
      </c>
      <c r="R3" s="71" t="s">
        <v>91</v>
      </c>
      <c r="S3" s="71" t="s">
        <v>92</v>
      </c>
      <c r="T3" s="71" t="s">
        <v>87</v>
      </c>
      <c r="U3" s="71" t="s">
        <v>93</v>
      </c>
      <c r="V3" s="71" t="s">
        <v>94</v>
      </c>
      <c r="W3" s="71" t="s">
        <v>85</v>
      </c>
      <c r="X3" s="71" t="s">
        <v>95</v>
      </c>
      <c r="Y3" s="71" t="s">
        <v>80</v>
      </c>
      <c r="Z3" s="71" t="s">
        <v>81</v>
      </c>
      <c r="AA3" s="71" t="s">
        <v>88</v>
      </c>
      <c r="AB3" s="71" t="s">
        <v>89</v>
      </c>
      <c r="AC3" s="71" t="s">
        <v>90</v>
      </c>
    </row>
    <row r="4" spans="2:29" x14ac:dyDescent="0.3">
      <c r="E4" s="68"/>
      <c r="F4" s="70" t="s">
        <v>18</v>
      </c>
      <c r="G4" s="70">
        <v>2</v>
      </c>
      <c r="H4" s="70">
        <v>3</v>
      </c>
      <c r="I4" s="70">
        <v>4</v>
      </c>
      <c r="J4" s="70">
        <v>5</v>
      </c>
      <c r="K4" s="70">
        <v>6</v>
      </c>
      <c r="L4" s="70">
        <v>7</v>
      </c>
      <c r="M4" s="70">
        <v>8</v>
      </c>
      <c r="N4" s="70">
        <v>9</v>
      </c>
      <c r="O4" s="70">
        <v>10</v>
      </c>
      <c r="P4" s="70">
        <v>11</v>
      </c>
      <c r="Q4" s="70">
        <v>12</v>
      </c>
      <c r="R4" s="71">
        <v>1</v>
      </c>
      <c r="S4" s="71">
        <v>2</v>
      </c>
      <c r="T4" s="71">
        <v>3</v>
      </c>
      <c r="U4" s="71">
        <v>4</v>
      </c>
      <c r="V4" s="71">
        <v>5</v>
      </c>
      <c r="W4" s="71">
        <v>6</v>
      </c>
      <c r="X4" s="71">
        <v>7</v>
      </c>
      <c r="Y4" s="71">
        <v>8</v>
      </c>
      <c r="Z4" s="71">
        <v>9</v>
      </c>
      <c r="AA4" s="71">
        <v>10</v>
      </c>
      <c r="AB4" s="71">
        <v>11</v>
      </c>
      <c r="AC4" s="71">
        <v>12</v>
      </c>
    </row>
    <row r="5" spans="2:29" x14ac:dyDescent="0.3">
      <c r="B5" t="s">
        <v>31</v>
      </c>
      <c r="C5" t="s">
        <v>74</v>
      </c>
      <c r="D5" t="s">
        <v>73</v>
      </c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2:29" x14ac:dyDescent="0.3">
      <c r="B6" t="s">
        <v>72</v>
      </c>
      <c r="C6">
        <v>600</v>
      </c>
      <c r="D6">
        <f>C6*2</f>
        <v>1200</v>
      </c>
      <c r="F6" s="72"/>
      <c r="G6" s="72"/>
      <c r="H6" s="72">
        <v>8</v>
      </c>
      <c r="I6" s="72"/>
      <c r="J6" s="72"/>
      <c r="K6" s="72"/>
      <c r="L6" s="72">
        <v>16</v>
      </c>
      <c r="M6" s="72">
        <v>16</v>
      </c>
      <c r="N6" s="72">
        <v>8</v>
      </c>
      <c r="O6" s="72"/>
      <c r="P6" s="72"/>
      <c r="Q6" s="72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2:29" x14ac:dyDescent="0.3">
      <c r="B7" t="s">
        <v>30</v>
      </c>
      <c r="C7">
        <v>600</v>
      </c>
      <c r="D7">
        <f t="shared" ref="D7:D15" si="0">C7*2</f>
        <v>1200</v>
      </c>
      <c r="F7" s="72"/>
      <c r="G7" s="72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2:29" x14ac:dyDescent="0.3">
      <c r="B8" t="s">
        <v>77</v>
      </c>
      <c r="C8">
        <v>500</v>
      </c>
      <c r="D8">
        <f t="shared" si="0"/>
        <v>1000</v>
      </c>
      <c r="F8" s="72"/>
      <c r="G8" s="72"/>
      <c r="H8" s="72"/>
      <c r="I8" s="72"/>
      <c r="J8" s="72"/>
      <c r="K8" s="72">
        <v>16</v>
      </c>
      <c r="L8" s="72"/>
      <c r="M8" s="72">
        <v>16</v>
      </c>
      <c r="N8" s="72">
        <v>16</v>
      </c>
      <c r="O8" s="72">
        <v>8</v>
      </c>
      <c r="P8" s="72"/>
      <c r="Q8" s="72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2:29" x14ac:dyDescent="0.3">
      <c r="B9" t="s">
        <v>76</v>
      </c>
      <c r="C9">
        <v>1000</v>
      </c>
      <c r="D9">
        <f t="shared" si="0"/>
        <v>2000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2:29" x14ac:dyDescent="0.3">
      <c r="B10" t="s">
        <v>78</v>
      </c>
      <c r="C10">
        <v>1000</v>
      </c>
      <c r="D10">
        <f t="shared" si="0"/>
        <v>2000</v>
      </c>
      <c r="F10" s="72"/>
      <c r="G10" s="72"/>
      <c r="H10" s="72"/>
      <c r="I10" s="72"/>
      <c r="J10" s="72"/>
      <c r="K10" s="72">
        <v>4</v>
      </c>
      <c r="L10" s="72"/>
      <c r="M10" s="72">
        <v>2</v>
      </c>
      <c r="N10" s="72"/>
      <c r="O10" s="72"/>
      <c r="P10" s="72"/>
      <c r="Q10" s="72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2:29" x14ac:dyDescent="0.3">
      <c r="B11" t="s">
        <v>79</v>
      </c>
      <c r="C11">
        <v>1500</v>
      </c>
      <c r="D11">
        <f t="shared" si="0"/>
        <v>3000</v>
      </c>
      <c r="F11" s="72"/>
      <c r="G11" s="72"/>
      <c r="H11" s="72"/>
      <c r="I11" s="72"/>
      <c r="J11" s="72"/>
      <c r="K11" s="72">
        <v>4</v>
      </c>
      <c r="L11" s="72"/>
      <c r="M11" s="72">
        <v>2</v>
      </c>
      <c r="N11" s="72"/>
      <c r="O11" s="72"/>
      <c r="P11" s="72"/>
      <c r="Q11" s="72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2:29" x14ac:dyDescent="0.3">
      <c r="B12" t="s">
        <v>82</v>
      </c>
      <c r="C12">
        <v>600</v>
      </c>
      <c r="D12">
        <f t="shared" si="0"/>
        <v>1200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pans="2:29" x14ac:dyDescent="0.3">
      <c r="B13" t="s">
        <v>250</v>
      </c>
      <c r="C13">
        <f>'Costing Assumptions'!I31</f>
        <v>4784.3137254901967</v>
      </c>
      <c r="D13">
        <f t="shared" si="0"/>
        <v>9568.6274509803934</v>
      </c>
      <c r="F13" s="72"/>
      <c r="G13" s="72"/>
      <c r="H13" s="72"/>
      <c r="I13" s="72"/>
      <c r="J13" s="72"/>
      <c r="K13" s="72"/>
      <c r="L13" s="72"/>
      <c r="M13" s="72"/>
      <c r="N13" s="72">
        <v>8</v>
      </c>
      <c r="O13" s="72"/>
      <c r="P13" s="72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</row>
    <row r="14" spans="2:29" x14ac:dyDescent="0.3">
      <c r="B14" t="s">
        <v>83</v>
      </c>
      <c r="C14">
        <v>600</v>
      </c>
      <c r="D14">
        <f t="shared" si="0"/>
        <v>1200</v>
      </c>
      <c r="F14" s="72"/>
      <c r="G14" s="72"/>
      <c r="H14" s="72"/>
      <c r="I14" s="72"/>
      <c r="J14" s="72"/>
      <c r="K14" s="72"/>
      <c r="L14" s="72"/>
      <c r="M14" s="72"/>
      <c r="N14" s="72">
        <v>1</v>
      </c>
      <c r="O14" s="72"/>
      <c r="P14" s="72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pans="2:29" x14ac:dyDescent="0.3">
      <c r="B15" t="s">
        <v>84</v>
      </c>
      <c r="C15">
        <v>1000</v>
      </c>
      <c r="D15">
        <f t="shared" si="0"/>
        <v>2000</v>
      </c>
      <c r="F15" s="74"/>
      <c r="G15" s="74"/>
      <c r="H15" s="74"/>
      <c r="I15" s="74"/>
      <c r="J15" s="74"/>
      <c r="K15" s="74"/>
      <c r="L15" s="74"/>
      <c r="M15" s="74"/>
      <c r="N15" s="74">
        <v>8</v>
      </c>
      <c r="O15" s="74"/>
      <c r="P15" s="74">
        <v>4</v>
      </c>
      <c r="Q15" s="7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spans="2:29" x14ac:dyDescent="0.3">
      <c r="B16" s="76" t="s">
        <v>97</v>
      </c>
      <c r="C16" s="76"/>
      <c r="D16" s="76"/>
      <c r="E16" s="76"/>
      <c r="F16" s="76">
        <f>SUM(F5:F15)</f>
        <v>0</v>
      </c>
      <c r="G16" s="76">
        <f t="shared" ref="G16:U16" si="1">SUM(G5:G15)</f>
        <v>0</v>
      </c>
      <c r="H16" s="76">
        <f>SUM(H5:H15)</f>
        <v>8</v>
      </c>
      <c r="I16" s="76">
        <f>SUM(I5:I15)</f>
        <v>0</v>
      </c>
      <c r="J16" s="76">
        <f>SUM(J4:J15)</f>
        <v>5</v>
      </c>
      <c r="K16" s="76">
        <f t="shared" si="1"/>
        <v>24</v>
      </c>
      <c r="L16" s="76">
        <f t="shared" si="1"/>
        <v>16</v>
      </c>
      <c r="M16" s="76">
        <f t="shared" si="1"/>
        <v>36</v>
      </c>
      <c r="N16" s="76">
        <f t="shared" si="1"/>
        <v>45</v>
      </c>
      <c r="O16" s="76">
        <f t="shared" si="1"/>
        <v>8</v>
      </c>
      <c r="P16" s="76">
        <f t="shared" si="1"/>
        <v>4</v>
      </c>
      <c r="Q16" s="76">
        <f t="shared" si="1"/>
        <v>0</v>
      </c>
      <c r="R16" s="76">
        <f t="shared" si="1"/>
        <v>0</v>
      </c>
      <c r="S16" s="76">
        <f t="shared" si="1"/>
        <v>0</v>
      </c>
      <c r="T16" s="76">
        <f t="shared" si="1"/>
        <v>0</v>
      </c>
      <c r="U16" s="76">
        <f t="shared" si="1"/>
        <v>0</v>
      </c>
      <c r="V16" s="76">
        <f>SUM(V5:V15)</f>
        <v>0</v>
      </c>
      <c r="W16" s="76">
        <f t="shared" ref="W16:AC16" si="2">SUM(W5:W15)</f>
        <v>0</v>
      </c>
      <c r="X16" s="76">
        <f t="shared" si="2"/>
        <v>0</v>
      </c>
      <c r="Y16" s="76">
        <f t="shared" si="2"/>
        <v>0</v>
      </c>
      <c r="Z16" s="76">
        <f t="shared" si="2"/>
        <v>0</v>
      </c>
      <c r="AA16" s="76">
        <f t="shared" si="2"/>
        <v>0</v>
      </c>
      <c r="AB16" s="76">
        <f t="shared" si="2"/>
        <v>0</v>
      </c>
      <c r="AC16" s="76">
        <f t="shared" si="2"/>
        <v>0</v>
      </c>
    </row>
    <row r="17" spans="2:29" x14ac:dyDescent="0.3">
      <c r="B17" s="76" t="s">
        <v>115</v>
      </c>
      <c r="C17" s="76"/>
      <c r="D17" s="76"/>
      <c r="E17" s="76"/>
      <c r="F17" s="76">
        <f>(F6*$C$6)+(F7*$C$7)+(F8*$C$8)+(F9*$C$9)+(F10*$C$10)+(F11*$C$11)+(F12*$C$12)+(F13*$C$13)+(F14*$C$14)+(F15*$C$15)</f>
        <v>0</v>
      </c>
      <c r="G17" s="76">
        <f t="shared" ref="G17:T17" si="3">(G6*$C$6)+(G7*$C$7)+(G8*$C$8)+(G9*$C$9)+(G10*$C$10)+(G11*$C$11)+(G12*$C$12)+(G13*$C$13)+(G14*$C$14)+(G15*$C$15)</f>
        <v>0</v>
      </c>
      <c r="H17" s="76">
        <f t="shared" si="3"/>
        <v>4800</v>
      </c>
      <c r="I17" s="76">
        <f t="shared" si="3"/>
        <v>0</v>
      </c>
      <c r="J17" s="76">
        <f t="shared" si="3"/>
        <v>0</v>
      </c>
      <c r="K17" s="76">
        <f t="shared" si="3"/>
        <v>18000</v>
      </c>
      <c r="L17" s="76">
        <f t="shared" si="3"/>
        <v>9600</v>
      </c>
      <c r="M17" s="76">
        <f t="shared" si="3"/>
        <v>22600</v>
      </c>
      <c r="N17" s="76">
        <f>(N6*$C$6)+(N7*$C$7)+(N8*$C$8)+(N9*$C$9)+(N10*$C$10)+(N11*$C$11)+(N12*$C$12)+(N13*$C$13)+(N14*$C$14)+(N15*$C$15)</f>
        <v>62074.509803921574</v>
      </c>
      <c r="O17" s="76">
        <f t="shared" si="3"/>
        <v>4000</v>
      </c>
      <c r="P17" s="76">
        <f t="shared" si="3"/>
        <v>4000</v>
      </c>
      <c r="Q17" s="76">
        <f>(Q6*$C$6)+(Q7*$C$7)+(Q8*$C$8)+(Q9*$C$9)+(Q10*$C$10)+(Q11*$C$11)+(Q12*$C$12)+(Q13*$C$13)+(Q14*$C$14)+(Q15*$C$15)</f>
        <v>0</v>
      </c>
      <c r="R17" s="76">
        <f t="shared" si="3"/>
        <v>0</v>
      </c>
      <c r="S17" s="76">
        <f t="shared" si="3"/>
        <v>0</v>
      </c>
      <c r="T17" s="76">
        <f t="shared" si="3"/>
        <v>0</v>
      </c>
      <c r="U17" s="76">
        <f>(U6*$C$6)+(U7*$C$7)+(U8*$C$8)+(U9*$C$9)+(U10*$C$10)+(U11*$C$11)+(U12*$C$12)+(U13*$C$13)+(U14*$C$14)+(U15*$C$15)</f>
        <v>0</v>
      </c>
      <c r="V17" s="76">
        <f t="shared" ref="V17:AC17" si="4">(V6*$C$6)+(V7*$C$7)+(V8*$C$8)+(V9*$C$9)+(V10*$C$10)+(V11*$C$11)+(V12*$C$12)+(V13*$C$13)+(V14*$C$14)+(V15*$C$15)</f>
        <v>0</v>
      </c>
      <c r="W17" s="76">
        <f t="shared" si="4"/>
        <v>0</v>
      </c>
      <c r="X17" s="76">
        <f t="shared" si="4"/>
        <v>0</v>
      </c>
      <c r="Y17" s="76">
        <f t="shared" si="4"/>
        <v>0</v>
      </c>
      <c r="Z17" s="76">
        <f t="shared" si="4"/>
        <v>0</v>
      </c>
      <c r="AA17" s="76">
        <f t="shared" si="4"/>
        <v>0</v>
      </c>
      <c r="AB17" s="76">
        <f t="shared" si="4"/>
        <v>0</v>
      </c>
      <c r="AC17" s="76">
        <f t="shared" si="4"/>
        <v>0</v>
      </c>
    </row>
    <row r="18" spans="2:29" x14ac:dyDescent="0.3">
      <c r="B18" t="s">
        <v>116</v>
      </c>
      <c r="F18">
        <f>F17</f>
        <v>0</v>
      </c>
      <c r="G18">
        <f>F18+G17</f>
        <v>0</v>
      </c>
      <c r="H18">
        <f>G18+H17</f>
        <v>4800</v>
      </c>
      <c r="I18">
        <f t="shared" ref="I18:AC18" si="5">H18+I17</f>
        <v>4800</v>
      </c>
      <c r="J18">
        <f t="shared" si="5"/>
        <v>4800</v>
      </c>
      <c r="K18">
        <f t="shared" si="5"/>
        <v>22800</v>
      </c>
      <c r="L18">
        <f t="shared" si="5"/>
        <v>32400</v>
      </c>
      <c r="M18">
        <f t="shared" si="5"/>
        <v>55000</v>
      </c>
      <c r="N18">
        <f t="shared" si="5"/>
        <v>117074.50980392157</v>
      </c>
      <c r="O18">
        <f t="shared" si="5"/>
        <v>121074.50980392157</v>
      </c>
      <c r="P18">
        <f t="shared" si="5"/>
        <v>125074.50980392157</v>
      </c>
      <c r="Q18">
        <f t="shared" si="5"/>
        <v>125074.50980392157</v>
      </c>
      <c r="R18">
        <f t="shared" si="5"/>
        <v>125074.50980392157</v>
      </c>
      <c r="S18">
        <f t="shared" si="5"/>
        <v>125074.50980392157</v>
      </c>
      <c r="T18">
        <f t="shared" si="5"/>
        <v>125074.50980392157</v>
      </c>
      <c r="U18">
        <f t="shared" si="5"/>
        <v>125074.50980392157</v>
      </c>
      <c r="V18">
        <f t="shared" si="5"/>
        <v>125074.50980392157</v>
      </c>
      <c r="W18">
        <f t="shared" si="5"/>
        <v>125074.50980392157</v>
      </c>
      <c r="X18">
        <f t="shared" si="5"/>
        <v>125074.50980392157</v>
      </c>
      <c r="Y18">
        <f t="shared" si="5"/>
        <v>125074.50980392157</v>
      </c>
      <c r="Z18">
        <f t="shared" si="5"/>
        <v>125074.50980392157</v>
      </c>
      <c r="AA18">
        <f t="shared" si="5"/>
        <v>125074.50980392157</v>
      </c>
      <c r="AB18">
        <f t="shared" si="5"/>
        <v>125074.50980392157</v>
      </c>
      <c r="AC18">
        <f t="shared" si="5"/>
        <v>125074.50980392157</v>
      </c>
    </row>
    <row r="21" spans="2:29" x14ac:dyDescent="0.3">
      <c r="B21" s="2" t="s">
        <v>241</v>
      </c>
    </row>
    <row r="22" spans="2:29" x14ac:dyDescent="0.3">
      <c r="B22" s="68" t="s">
        <v>76</v>
      </c>
    </row>
    <row r="23" spans="2:29" x14ac:dyDescent="0.3">
      <c r="B23" s="137" t="s">
        <v>200</v>
      </c>
    </row>
    <row r="24" spans="2:29" x14ac:dyDescent="0.3">
      <c r="B24" s="137" t="s">
        <v>205</v>
      </c>
    </row>
    <row r="25" spans="2:29" x14ac:dyDescent="0.3">
      <c r="B25" s="137" t="s">
        <v>239</v>
      </c>
    </row>
    <row r="26" spans="2:29" x14ac:dyDescent="0.3">
      <c r="B26" s="137" t="s">
        <v>240</v>
      </c>
    </row>
    <row r="27" spans="2:29" x14ac:dyDescent="0.3">
      <c r="B27" s="137" t="s">
        <v>233</v>
      </c>
    </row>
    <row r="28" spans="2:29" x14ac:dyDescent="0.3">
      <c r="B28" s="137" t="s">
        <v>219</v>
      </c>
    </row>
    <row r="30" spans="2:29" x14ac:dyDescent="0.3">
      <c r="B30" s="2" t="s">
        <v>244</v>
      </c>
    </row>
    <row r="31" spans="2:29" x14ac:dyDescent="0.3">
      <c r="B31" t="s">
        <v>72</v>
      </c>
    </row>
    <row r="32" spans="2:29" x14ac:dyDescent="0.3">
      <c r="B32" t="s">
        <v>30</v>
      </c>
    </row>
    <row r="33" spans="2:2" x14ac:dyDescent="0.3">
      <c r="B33" t="s">
        <v>82</v>
      </c>
    </row>
    <row r="34" spans="2:2" x14ac:dyDescent="0.3">
      <c r="B34" t="s">
        <v>243</v>
      </c>
    </row>
    <row r="36" spans="2:2" x14ac:dyDescent="0.3">
      <c r="B36" s="2" t="s">
        <v>242</v>
      </c>
    </row>
    <row r="37" spans="2:2" x14ac:dyDescent="0.3">
      <c r="B37" t="s">
        <v>78</v>
      </c>
    </row>
    <row r="38" spans="2:2" x14ac:dyDescent="0.3">
      <c r="B38" t="s">
        <v>79</v>
      </c>
    </row>
  </sheetData>
  <mergeCells count="2">
    <mergeCell ref="F2:Q2"/>
    <mergeCell ref="R2:AC2"/>
  </mergeCells>
  <pageMargins left="0.7" right="0.7" top="0.75" bottom="0.75" header="0.3" footer="0.3"/>
  <pageSetup paperSize="9" orientation="portrait" r:id="rId1"/>
  <ignoredErrors>
    <ignoredError sqref="G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90D2-591A-432C-8122-CB9FA6474F27}">
  <dimension ref="B1:Q60"/>
  <sheetViews>
    <sheetView topLeftCell="B1" zoomScale="117" zoomScaleNormal="117" workbookViewId="0">
      <selection activeCell="D47" sqref="D47"/>
    </sheetView>
  </sheetViews>
  <sheetFormatPr defaultRowHeight="14.4" x14ac:dyDescent="0.3"/>
  <cols>
    <col min="1" max="1" width="4.44140625" customWidth="1"/>
    <col min="2" max="2" width="27.5546875" bestFit="1" customWidth="1"/>
    <col min="3" max="3" width="18.109375" bestFit="1" customWidth="1"/>
    <col min="4" max="4" width="21.5546875" bestFit="1" customWidth="1"/>
    <col min="5" max="5" width="13" customWidth="1"/>
    <col min="7" max="7" width="11" customWidth="1"/>
    <col min="8" max="8" width="17.88671875" customWidth="1"/>
    <col min="9" max="9" width="9.109375" bestFit="1" customWidth="1"/>
    <col min="12" max="12" width="18.33203125" customWidth="1"/>
    <col min="16" max="16" width="19" customWidth="1"/>
  </cols>
  <sheetData>
    <row r="1" spans="2:17" x14ac:dyDescent="0.3">
      <c r="B1" s="68"/>
      <c r="C1" s="69"/>
    </row>
    <row r="2" spans="2:17" x14ac:dyDescent="0.3">
      <c r="B2" s="68" t="s">
        <v>204</v>
      </c>
      <c r="C2" s="69"/>
    </row>
    <row r="3" spans="2:17" x14ac:dyDescent="0.3">
      <c r="B3" s="68"/>
      <c r="C3" s="69"/>
    </row>
    <row r="4" spans="2:17" x14ac:dyDescent="0.3">
      <c r="B4" s="68" t="s">
        <v>217</v>
      </c>
      <c r="C4" s="69" t="s">
        <v>202</v>
      </c>
      <c r="D4" t="s">
        <v>203</v>
      </c>
    </row>
    <row r="5" spans="2:17" x14ac:dyDescent="0.3">
      <c r="B5" s="68" t="s">
        <v>76</v>
      </c>
      <c r="C5" s="144">
        <v>500</v>
      </c>
      <c r="D5" s="138">
        <v>8</v>
      </c>
    </row>
    <row r="6" spans="2:17" x14ac:dyDescent="0.3">
      <c r="B6" s="137" t="s">
        <v>200</v>
      </c>
      <c r="C6" s="144">
        <v>500</v>
      </c>
      <c r="D6" s="138">
        <v>8</v>
      </c>
    </row>
    <row r="7" spans="2:17" x14ac:dyDescent="0.3">
      <c r="B7" s="137" t="s">
        <v>205</v>
      </c>
      <c r="C7" s="144">
        <v>500</v>
      </c>
      <c r="D7" s="138">
        <v>8</v>
      </c>
    </row>
    <row r="8" spans="2:17" x14ac:dyDescent="0.3">
      <c r="B8" s="137" t="s">
        <v>218</v>
      </c>
      <c r="C8" s="144">
        <v>500</v>
      </c>
      <c r="D8" s="138">
        <v>8</v>
      </c>
    </row>
    <row r="9" spans="2:17" x14ac:dyDescent="0.3">
      <c r="B9" s="137" t="s">
        <v>233</v>
      </c>
      <c r="C9" s="144">
        <v>900</v>
      </c>
      <c r="D9" s="138">
        <v>8</v>
      </c>
      <c r="G9" t="s">
        <v>245</v>
      </c>
      <c r="H9">
        <f>5500/6</f>
        <v>916.66666666666663</v>
      </c>
    </row>
    <row r="10" spans="2:17" x14ac:dyDescent="0.3">
      <c r="B10" s="137" t="s">
        <v>219</v>
      </c>
      <c r="C10" s="144">
        <v>500</v>
      </c>
      <c r="D10" s="138">
        <v>8</v>
      </c>
    </row>
    <row r="11" spans="2:17" x14ac:dyDescent="0.3">
      <c r="B11" s="68"/>
      <c r="C11" s="69"/>
    </row>
    <row r="12" spans="2:17" x14ac:dyDescent="0.3">
      <c r="B12" s="68"/>
      <c r="C12" s="69"/>
    </row>
    <row r="13" spans="2:17" x14ac:dyDescent="0.3">
      <c r="B13" s="68"/>
      <c r="C13" s="69"/>
    </row>
    <row r="14" spans="2:17" s="139" customFormat="1" ht="28.8" x14ac:dyDescent="0.3">
      <c r="C14" s="140" t="s">
        <v>98</v>
      </c>
      <c r="D14" s="139" t="s">
        <v>221</v>
      </c>
      <c r="E14" s="139" t="s">
        <v>220</v>
      </c>
      <c r="G14" s="139" t="s">
        <v>226</v>
      </c>
      <c r="H14" s="139" t="s">
        <v>221</v>
      </c>
      <c r="I14" s="139" t="s">
        <v>220</v>
      </c>
      <c r="K14" s="139" t="s">
        <v>117</v>
      </c>
      <c r="L14" s="139" t="s">
        <v>221</v>
      </c>
      <c r="M14" s="139" t="s">
        <v>220</v>
      </c>
      <c r="O14" s="139" t="s">
        <v>237</v>
      </c>
      <c r="P14" s="139" t="s">
        <v>221</v>
      </c>
      <c r="Q14" s="139" t="s">
        <v>220</v>
      </c>
    </row>
    <row r="15" spans="2:17" x14ac:dyDescent="0.3">
      <c r="B15" s="68" t="s">
        <v>76</v>
      </c>
      <c r="C15" s="69" t="s">
        <v>213</v>
      </c>
      <c r="D15" s="143">
        <v>0.8</v>
      </c>
      <c r="E15" s="141">
        <f>$C$5*$D$5*D15</f>
        <v>3200</v>
      </c>
      <c r="G15" t="s">
        <v>227</v>
      </c>
      <c r="H15" s="143">
        <v>0.8</v>
      </c>
      <c r="I15" s="141">
        <f>$C$5*$D$5*H15</f>
        <v>3200</v>
      </c>
      <c r="K15" t="s">
        <v>229</v>
      </c>
      <c r="L15" s="143">
        <v>0.8</v>
      </c>
      <c r="M15" s="141">
        <f>$C$5*$D$5*L15</f>
        <v>3200</v>
      </c>
      <c r="O15" t="s">
        <v>213</v>
      </c>
      <c r="P15" s="143">
        <v>0.2</v>
      </c>
      <c r="Q15" s="141">
        <f>$C$5*$D$5*P15</f>
        <v>800</v>
      </c>
    </row>
    <row r="16" spans="2:17" x14ac:dyDescent="0.3">
      <c r="B16" s="137" t="s">
        <v>200</v>
      </c>
      <c r="C16" s="69" t="s">
        <v>214</v>
      </c>
      <c r="D16" s="143">
        <v>0.3</v>
      </c>
      <c r="E16" s="141">
        <f>$C$6*$D$6*D16</f>
        <v>1200</v>
      </c>
      <c r="G16" t="s">
        <v>214</v>
      </c>
      <c r="H16" s="143">
        <v>0.3</v>
      </c>
      <c r="I16" s="141">
        <f>$C$6*$D$6*H16</f>
        <v>1200</v>
      </c>
      <c r="K16" t="s">
        <v>214</v>
      </c>
      <c r="L16" s="143">
        <v>0.3</v>
      </c>
      <c r="M16" s="141">
        <f>$C$6*$D$6*L16</f>
        <v>1200</v>
      </c>
      <c r="O16" t="s">
        <v>122</v>
      </c>
      <c r="P16" s="143">
        <v>1</v>
      </c>
      <c r="Q16" s="141">
        <f>$C$6*$D$6*P16</f>
        <v>4000</v>
      </c>
    </row>
    <row r="17" spans="2:17" x14ac:dyDescent="0.3">
      <c r="B17" s="137" t="s">
        <v>205</v>
      </c>
      <c r="C17" s="69" t="s">
        <v>215</v>
      </c>
      <c r="D17" s="143">
        <v>1</v>
      </c>
      <c r="E17" s="141">
        <f>$C$7*$D$7*D17</f>
        <v>4000</v>
      </c>
      <c r="G17" t="s">
        <v>228</v>
      </c>
      <c r="H17" s="143">
        <v>1</v>
      </c>
      <c r="I17" s="141">
        <f>$C$7*$D$7*H17</f>
        <v>4000</v>
      </c>
      <c r="L17" s="143"/>
      <c r="M17" s="141">
        <f>$C$7*$D$7*L17</f>
        <v>0</v>
      </c>
      <c r="P17" s="143"/>
      <c r="Q17" s="141">
        <f>$C$7*$D$7*P17</f>
        <v>0</v>
      </c>
    </row>
    <row r="18" spans="2:17" x14ac:dyDescent="0.3">
      <c r="B18" s="137" t="s">
        <v>206</v>
      </c>
      <c r="C18" s="69" t="s">
        <v>99</v>
      </c>
      <c r="D18" s="143">
        <v>0.8</v>
      </c>
      <c r="E18" s="141">
        <f>$C$8*$D$8*D18</f>
        <v>3200</v>
      </c>
      <c r="G18" t="s">
        <v>110</v>
      </c>
      <c r="H18" s="143">
        <v>1</v>
      </c>
      <c r="I18" s="141">
        <f>$C$8*$D$8*H18</f>
        <v>4000</v>
      </c>
      <c r="K18" t="s">
        <v>118</v>
      </c>
      <c r="L18" s="143">
        <v>1</v>
      </c>
      <c r="M18" s="141">
        <f>$C$8*$D$8*L18</f>
        <v>4000</v>
      </c>
      <c r="P18" s="143"/>
      <c r="Q18" s="141">
        <f>$C$8*$D$8*P18</f>
        <v>0</v>
      </c>
    </row>
    <row r="19" spans="2:17" x14ac:dyDescent="0.3">
      <c r="B19" s="137" t="s">
        <v>207</v>
      </c>
      <c r="C19" s="69" t="s">
        <v>100</v>
      </c>
      <c r="D19" s="143">
        <v>1</v>
      </c>
      <c r="E19" s="141">
        <f t="shared" ref="E19:E21" si="0">$C$8*$D$8*D19</f>
        <v>4000</v>
      </c>
      <c r="G19" t="s">
        <v>111</v>
      </c>
      <c r="H19" s="143">
        <v>1</v>
      </c>
      <c r="I19" s="141">
        <f>$C$8*$D$8*H19</f>
        <v>4000</v>
      </c>
      <c r="K19" t="s">
        <v>119</v>
      </c>
      <c r="L19" s="143">
        <v>1</v>
      </c>
      <c r="M19" s="141">
        <f>$C$8*$D$8*L19</f>
        <v>4000</v>
      </c>
      <c r="P19" s="143"/>
      <c r="Q19" s="141">
        <f>$C$8*$D$8*P19</f>
        <v>0</v>
      </c>
    </row>
    <row r="20" spans="2:17" x14ac:dyDescent="0.3">
      <c r="B20" s="137" t="s">
        <v>208</v>
      </c>
      <c r="C20" s="69" t="s">
        <v>103</v>
      </c>
      <c r="D20" s="143">
        <v>1</v>
      </c>
      <c r="E20" s="141">
        <f t="shared" si="0"/>
        <v>4000</v>
      </c>
      <c r="G20" t="s">
        <v>112</v>
      </c>
      <c r="H20" s="143">
        <v>1</v>
      </c>
      <c r="I20" s="141">
        <f t="shared" ref="I20:I24" si="1">$C$8*$D$8*H20</f>
        <v>4000</v>
      </c>
      <c r="L20" s="143"/>
      <c r="M20" s="141">
        <f t="shared" ref="M20:M24" si="2">$C$8*$D$8*L20</f>
        <v>0</v>
      </c>
      <c r="P20" s="143"/>
      <c r="Q20" s="141">
        <f t="shared" ref="Q20:Q24" si="3">$C$8*$D$8*P20</f>
        <v>0</v>
      </c>
    </row>
    <row r="21" spans="2:17" x14ac:dyDescent="0.3">
      <c r="B21" s="137" t="s">
        <v>209</v>
      </c>
      <c r="C21" s="69" t="s">
        <v>105</v>
      </c>
      <c r="D21" s="143">
        <v>1</v>
      </c>
      <c r="E21" s="141">
        <f t="shared" si="0"/>
        <v>4000</v>
      </c>
      <c r="H21" s="143"/>
      <c r="I21" s="141">
        <f t="shared" si="1"/>
        <v>0</v>
      </c>
      <c r="L21" s="143"/>
      <c r="M21" s="141">
        <f t="shared" si="2"/>
        <v>0</v>
      </c>
      <c r="P21" s="143"/>
      <c r="Q21" s="141">
        <f t="shared" si="3"/>
        <v>0</v>
      </c>
    </row>
    <row r="22" spans="2:17" x14ac:dyDescent="0.3">
      <c r="B22" s="137" t="s">
        <v>210</v>
      </c>
      <c r="C22" s="69" t="s">
        <v>106</v>
      </c>
      <c r="D22" s="143">
        <v>1</v>
      </c>
      <c r="E22" s="141">
        <f>$C$8*$D$8*D22</f>
        <v>4000</v>
      </c>
      <c r="H22" s="143"/>
      <c r="I22" s="141">
        <f t="shared" si="1"/>
        <v>0</v>
      </c>
      <c r="L22" s="143"/>
      <c r="M22" s="141">
        <f t="shared" si="2"/>
        <v>0</v>
      </c>
      <c r="P22" s="143"/>
      <c r="Q22" s="141">
        <f t="shared" si="3"/>
        <v>0</v>
      </c>
    </row>
    <row r="23" spans="2:17" x14ac:dyDescent="0.3">
      <c r="B23" s="137" t="s">
        <v>233</v>
      </c>
      <c r="C23" s="69" t="s">
        <v>216</v>
      </c>
      <c r="D23" s="143">
        <v>1</v>
      </c>
      <c r="E23" s="141">
        <f>$C$9*$D$9*D23</f>
        <v>7200</v>
      </c>
      <c r="H23" s="143"/>
      <c r="I23" s="141">
        <f t="shared" si="1"/>
        <v>0</v>
      </c>
      <c r="L23" s="143"/>
      <c r="M23" s="141">
        <f t="shared" si="2"/>
        <v>0</v>
      </c>
      <c r="P23" s="143"/>
      <c r="Q23" s="141">
        <f t="shared" si="3"/>
        <v>0</v>
      </c>
    </row>
    <row r="24" spans="2:17" x14ac:dyDescent="0.3">
      <c r="B24" s="137" t="s">
        <v>233</v>
      </c>
      <c r="C24" s="69" t="s">
        <v>104</v>
      </c>
      <c r="D24" s="143">
        <v>1</v>
      </c>
      <c r="E24" s="141">
        <f>$C$9*$D$9*D24</f>
        <v>7200</v>
      </c>
      <c r="H24" s="143"/>
      <c r="I24" s="141">
        <f t="shared" si="1"/>
        <v>0</v>
      </c>
      <c r="L24" s="143"/>
      <c r="M24" s="141">
        <f t="shared" si="2"/>
        <v>0</v>
      </c>
      <c r="P24" s="143"/>
      <c r="Q24" s="141">
        <f t="shared" si="3"/>
        <v>0</v>
      </c>
    </row>
    <row r="25" spans="2:17" x14ac:dyDescent="0.3">
      <c r="B25" s="137" t="s">
        <v>211</v>
      </c>
      <c r="C25" s="69" t="s">
        <v>108</v>
      </c>
      <c r="D25" s="143">
        <v>1</v>
      </c>
      <c r="E25" s="141">
        <f>$C$10*$D$10*D25</f>
        <v>4000</v>
      </c>
      <c r="G25" t="s">
        <v>113</v>
      </c>
      <c r="H25" s="143">
        <v>1</v>
      </c>
      <c r="I25" s="141">
        <f>$C$10*$D$10*H25</f>
        <v>4000</v>
      </c>
      <c r="K25" t="s">
        <v>120</v>
      </c>
      <c r="L25" s="143">
        <v>1</v>
      </c>
      <c r="M25" s="141">
        <f>$C$10*$D$10*L25</f>
        <v>4000</v>
      </c>
      <c r="O25" t="s">
        <v>107</v>
      </c>
      <c r="P25" s="143">
        <v>0.2</v>
      </c>
      <c r="Q25" s="141">
        <f>$C$10*$D$10*P25</f>
        <v>800</v>
      </c>
    </row>
    <row r="26" spans="2:17" x14ac:dyDescent="0.3">
      <c r="B26" s="137" t="s">
        <v>212</v>
      </c>
      <c r="C26" s="69" t="s">
        <v>107</v>
      </c>
      <c r="D26" s="143">
        <v>0.8</v>
      </c>
      <c r="E26" s="141">
        <f>$C$10*$D$10*D26</f>
        <v>3200</v>
      </c>
      <c r="H26" s="143"/>
      <c r="I26" s="141">
        <f>$C$10*$D$10*H26</f>
        <v>0</v>
      </c>
      <c r="L26" s="143"/>
      <c r="M26" s="141">
        <f>$C$10*$D$10*L26</f>
        <v>0</v>
      </c>
      <c r="P26" s="143"/>
      <c r="Q26" s="141">
        <f>$C$10*$D$10*P26</f>
        <v>0</v>
      </c>
    </row>
    <row r="27" spans="2:17" x14ac:dyDescent="0.3">
      <c r="B27" s="137" t="s">
        <v>222</v>
      </c>
      <c r="C27" s="69"/>
      <c r="E27" s="141">
        <f>SUM(E15:E26)</f>
        <v>49200</v>
      </c>
      <c r="I27" s="141">
        <f>SUM(I15:I26)</f>
        <v>24400</v>
      </c>
      <c r="M27" s="141">
        <f>SUM(M15:M26)</f>
        <v>16400</v>
      </c>
      <c r="Q27" s="141">
        <f>SUM(Q15:Q26)</f>
        <v>5600</v>
      </c>
    </row>
    <row r="28" spans="2:17" x14ac:dyDescent="0.3">
      <c r="B28" s="137" t="s">
        <v>223</v>
      </c>
      <c r="C28" s="69"/>
      <c r="E28" s="142">
        <v>68</v>
      </c>
      <c r="I28" s="142">
        <v>51</v>
      </c>
      <c r="M28" s="142">
        <v>28</v>
      </c>
      <c r="Q28" s="142">
        <v>48</v>
      </c>
    </row>
    <row r="29" spans="2:17" x14ac:dyDescent="0.3">
      <c r="B29" s="137" t="s">
        <v>224</v>
      </c>
      <c r="C29" s="69"/>
      <c r="E29" s="145">
        <f>E28/10</f>
        <v>6.8</v>
      </c>
      <c r="I29" s="145">
        <f>I28/10</f>
        <v>5.0999999999999996</v>
      </c>
      <c r="M29" s="145">
        <f>M28/10</f>
        <v>2.8</v>
      </c>
      <c r="Q29" s="145">
        <f>Q28/10</f>
        <v>4.8</v>
      </c>
    </row>
    <row r="30" spans="2:17" x14ac:dyDescent="0.3">
      <c r="B30" s="137"/>
      <c r="C30" s="69"/>
      <c r="E30" s="145"/>
    </row>
    <row r="31" spans="2:17" ht="15" thickBot="1" x14ac:dyDescent="0.35">
      <c r="B31" s="149" t="s">
        <v>225</v>
      </c>
      <c r="C31" s="150"/>
      <c r="D31" s="149"/>
      <c r="E31" s="151">
        <f>E27/E29</f>
        <v>7235.2941176470595</v>
      </c>
      <c r="F31" s="149"/>
      <c r="G31" s="149"/>
      <c r="H31" s="149"/>
      <c r="I31" s="151">
        <f>I27/I29</f>
        <v>4784.3137254901967</v>
      </c>
      <c r="J31" s="149"/>
      <c r="K31" s="149"/>
      <c r="L31" s="149"/>
      <c r="M31" s="151">
        <f>M27/M29</f>
        <v>5857.1428571428578</v>
      </c>
      <c r="N31" s="149"/>
      <c r="O31" s="149"/>
      <c r="P31" s="149"/>
      <c r="Q31" s="151">
        <f>Q27/Q29</f>
        <v>1166.6666666666667</v>
      </c>
    </row>
    <row r="32" spans="2:17" ht="15" thickTop="1" x14ac:dyDescent="0.3">
      <c r="B32" s="137"/>
      <c r="C32" s="69"/>
      <c r="E32" s="145"/>
    </row>
    <row r="33" spans="2:8" x14ac:dyDescent="0.3">
      <c r="B33" s="137" t="s">
        <v>230</v>
      </c>
      <c r="C33" s="147" t="s">
        <v>231</v>
      </c>
      <c r="D33" s="138" t="s">
        <v>166</v>
      </c>
      <c r="E33" s="145" t="s">
        <v>232</v>
      </c>
      <c r="H33" t="s">
        <v>238</v>
      </c>
    </row>
    <row r="34" spans="2:8" x14ac:dyDescent="0.3">
      <c r="B34" s="137"/>
      <c r="C34" s="147">
        <v>1</v>
      </c>
      <c r="D34" s="148">
        <f>C34*$I$31</f>
        <v>4784.3137254901967</v>
      </c>
      <c r="E34" s="146">
        <f>D34*2</f>
        <v>9568.6274509803934</v>
      </c>
      <c r="F34" s="148"/>
      <c r="H34" s="141">
        <f>6*20*E27</f>
        <v>5904000</v>
      </c>
    </row>
    <row r="35" spans="2:8" x14ac:dyDescent="0.3">
      <c r="B35" s="137"/>
      <c r="C35" s="147">
        <v>2</v>
      </c>
      <c r="D35" s="148">
        <f t="shared" ref="D35:D39" si="4">C35*$I$31</f>
        <v>9568.6274509803934</v>
      </c>
      <c r="E35" s="146">
        <f t="shared" ref="E35:E39" si="5">D35*2</f>
        <v>19137.254901960787</v>
      </c>
      <c r="F35" s="148"/>
    </row>
    <row r="36" spans="2:8" x14ac:dyDescent="0.3">
      <c r="B36" s="137"/>
      <c r="C36" s="147">
        <v>3</v>
      </c>
      <c r="D36" s="148">
        <f t="shared" si="4"/>
        <v>14352.941176470591</v>
      </c>
      <c r="E36" s="146">
        <f t="shared" si="5"/>
        <v>28705.882352941182</v>
      </c>
      <c r="F36" s="148"/>
    </row>
    <row r="37" spans="2:8" x14ac:dyDescent="0.3">
      <c r="B37" s="137"/>
      <c r="C37" s="147">
        <v>5</v>
      </c>
      <c r="D37" s="148">
        <f t="shared" si="4"/>
        <v>23921.568627450983</v>
      </c>
      <c r="E37" s="146">
        <f t="shared" si="5"/>
        <v>47843.137254901965</v>
      </c>
      <c r="F37" s="148"/>
    </row>
    <row r="38" spans="2:8" x14ac:dyDescent="0.3">
      <c r="B38" s="137"/>
      <c r="C38" s="147">
        <v>8</v>
      </c>
      <c r="D38" s="148">
        <f t="shared" si="4"/>
        <v>38274.509803921574</v>
      </c>
      <c r="E38" s="146">
        <f t="shared" si="5"/>
        <v>76549.019607843147</v>
      </c>
      <c r="F38" s="148"/>
    </row>
    <row r="39" spans="2:8" x14ac:dyDescent="0.3">
      <c r="B39" s="137"/>
      <c r="C39" s="147">
        <v>13</v>
      </c>
      <c r="D39" s="148">
        <f t="shared" si="4"/>
        <v>62196.07843137256</v>
      </c>
      <c r="E39" s="146">
        <f t="shared" si="5"/>
        <v>124392.15686274512</v>
      </c>
      <c r="F39" s="148"/>
    </row>
    <row r="40" spans="2:8" x14ac:dyDescent="0.3">
      <c r="B40" s="137"/>
      <c r="C40" s="147"/>
      <c r="D40" s="138"/>
      <c r="E40" s="145"/>
    </row>
    <row r="42" spans="2:8" x14ac:dyDescent="0.3">
      <c r="B42" t="s">
        <v>246</v>
      </c>
    </row>
    <row r="43" spans="2:8" x14ac:dyDescent="0.3">
      <c r="B43" s="68" t="s">
        <v>234</v>
      </c>
      <c r="C43" s="69"/>
    </row>
    <row r="44" spans="2:8" x14ac:dyDescent="0.3">
      <c r="B44" s="68" t="s">
        <v>235</v>
      </c>
      <c r="C44" s="69"/>
    </row>
    <row r="45" spans="2:8" x14ac:dyDescent="0.3">
      <c r="B45" s="68" t="s">
        <v>236</v>
      </c>
      <c r="C45" s="69"/>
    </row>
    <row r="46" spans="2:8" x14ac:dyDescent="0.3">
      <c r="B46" s="137" t="s">
        <v>247</v>
      </c>
      <c r="C46" s="69"/>
    </row>
    <row r="47" spans="2:8" x14ac:dyDescent="0.3">
      <c r="B47" t="s">
        <v>248</v>
      </c>
    </row>
    <row r="51" spans="2:13" x14ac:dyDescent="0.3">
      <c r="B51" t="s">
        <v>249</v>
      </c>
    </row>
    <row r="52" spans="2:13" x14ac:dyDescent="0.3">
      <c r="B52" s="2" t="s">
        <v>101</v>
      </c>
      <c r="C52" s="2" t="s">
        <v>102</v>
      </c>
      <c r="D52" s="2"/>
      <c r="E52" s="2"/>
      <c r="F52" s="2" t="s">
        <v>109</v>
      </c>
      <c r="G52" s="2"/>
      <c r="H52" s="2" t="s">
        <v>114</v>
      </c>
      <c r="I52" s="2"/>
      <c r="J52" s="2"/>
      <c r="K52" s="2" t="s">
        <v>117</v>
      </c>
      <c r="L52" s="2"/>
      <c r="M52" s="2" t="s">
        <v>121</v>
      </c>
    </row>
    <row r="53" spans="2:13" x14ac:dyDescent="0.3">
      <c r="B53" t="s">
        <v>99</v>
      </c>
      <c r="C53" t="s">
        <v>99</v>
      </c>
      <c r="F53" t="s">
        <v>110</v>
      </c>
      <c r="H53" t="s">
        <v>110</v>
      </c>
      <c r="K53" t="s">
        <v>118</v>
      </c>
      <c r="M53" t="s">
        <v>122</v>
      </c>
    </row>
    <row r="54" spans="2:13" x14ac:dyDescent="0.3">
      <c r="B54" t="s">
        <v>100</v>
      </c>
      <c r="C54" t="s">
        <v>100</v>
      </c>
      <c r="F54" t="s">
        <v>111</v>
      </c>
      <c r="H54" t="s">
        <v>111</v>
      </c>
      <c r="K54" t="s">
        <v>119</v>
      </c>
    </row>
    <row r="55" spans="2:13" x14ac:dyDescent="0.3">
      <c r="B55" t="s">
        <v>103</v>
      </c>
      <c r="C55" t="s">
        <v>103</v>
      </c>
      <c r="F55" t="s">
        <v>112</v>
      </c>
      <c r="H55" t="s">
        <v>113</v>
      </c>
      <c r="K55" t="s">
        <v>120</v>
      </c>
    </row>
    <row r="56" spans="2:13" x14ac:dyDescent="0.3">
      <c r="B56" t="s">
        <v>104</v>
      </c>
      <c r="C56" t="s">
        <v>104</v>
      </c>
      <c r="F56" t="s">
        <v>113</v>
      </c>
      <c r="H56" t="s">
        <v>105</v>
      </c>
    </row>
    <row r="57" spans="2:13" x14ac:dyDescent="0.3">
      <c r="B57" t="s">
        <v>105</v>
      </c>
      <c r="C57" t="s">
        <v>106</v>
      </c>
    </row>
    <row r="58" spans="2:13" x14ac:dyDescent="0.3">
      <c r="B58" t="s">
        <v>106</v>
      </c>
      <c r="C58" t="s">
        <v>107</v>
      </c>
    </row>
    <row r="59" spans="2:13" x14ac:dyDescent="0.3">
      <c r="B59" t="s">
        <v>107</v>
      </c>
      <c r="C59" t="s">
        <v>108</v>
      </c>
    </row>
    <row r="60" spans="2:13" x14ac:dyDescent="0.3">
      <c r="B60" t="s">
        <v>108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5AC2-9E95-4D88-9A1E-BE15BDE86CE4}">
  <sheetPr>
    <tabColor rgb="FFFF0000"/>
  </sheetPr>
  <dimension ref="B2:T52"/>
  <sheetViews>
    <sheetView topLeftCell="A37" zoomScale="99" zoomScaleNormal="99" workbookViewId="0">
      <selection activeCell="F31" sqref="F31"/>
    </sheetView>
  </sheetViews>
  <sheetFormatPr defaultColWidth="9.109375" defaultRowHeight="14.4" x14ac:dyDescent="0.3"/>
  <cols>
    <col min="1" max="1" width="2.109375" style="77" customWidth="1"/>
    <col min="2" max="2" width="37.88671875" style="77" customWidth="1"/>
    <col min="3" max="3" width="40.6640625" style="77" customWidth="1"/>
    <col min="4" max="4" width="19.88671875" style="77" bestFit="1" customWidth="1"/>
    <col min="5" max="5" width="16.33203125" style="77" bestFit="1" customWidth="1"/>
    <col min="6" max="6" width="22.21875" style="77" customWidth="1"/>
    <col min="7" max="7" width="14.88671875" style="77" customWidth="1"/>
    <col min="8" max="8" width="9.109375" style="77"/>
    <col min="9" max="9" width="11.88671875" style="77" customWidth="1"/>
    <col min="10" max="10" width="12.44140625" style="77" customWidth="1"/>
    <col min="11" max="11" width="7.109375" style="77" customWidth="1"/>
    <col min="12" max="16384" width="9.109375" style="77"/>
  </cols>
  <sheetData>
    <row r="2" spans="2:18" ht="15" customHeight="1" x14ac:dyDescent="0.3">
      <c r="D2" s="160" t="s">
        <v>123</v>
      </c>
      <c r="E2" s="161"/>
      <c r="F2" s="161"/>
      <c r="G2" s="161"/>
      <c r="H2" s="161"/>
      <c r="I2" s="161"/>
      <c r="J2" s="161"/>
      <c r="K2" s="162"/>
      <c r="L2" s="78"/>
    </row>
    <row r="3" spans="2:18" ht="17.25" customHeight="1" x14ac:dyDescent="0.3">
      <c r="D3" s="163" t="s">
        <v>124</v>
      </c>
      <c r="E3" s="164"/>
      <c r="F3" s="164"/>
      <c r="G3" s="164"/>
      <c r="H3" s="164"/>
      <c r="I3" s="164"/>
      <c r="J3" s="164"/>
      <c r="K3" s="165"/>
      <c r="L3" s="78"/>
    </row>
    <row r="4" spans="2:18" ht="21" x14ac:dyDescent="0.4">
      <c r="B4" s="79" t="s">
        <v>125</v>
      </c>
      <c r="C4" s="80"/>
      <c r="D4" s="163"/>
      <c r="E4" s="164"/>
      <c r="F4" s="164"/>
      <c r="G4" s="164"/>
      <c r="H4" s="164"/>
      <c r="I4" s="164"/>
      <c r="J4" s="164"/>
      <c r="K4" s="165"/>
      <c r="L4" s="78"/>
      <c r="M4" s="81"/>
    </row>
    <row r="5" spans="2:18" ht="15" customHeight="1" x14ac:dyDescent="0.3">
      <c r="D5" s="166"/>
      <c r="E5" s="167"/>
      <c r="F5" s="167"/>
      <c r="G5" s="167"/>
      <c r="H5" s="167"/>
      <c r="I5" s="167"/>
      <c r="J5" s="167"/>
      <c r="K5" s="168"/>
      <c r="M5" s="169" t="s">
        <v>126</v>
      </c>
      <c r="N5" s="169"/>
      <c r="O5" s="169"/>
      <c r="P5" s="169"/>
      <c r="Q5" s="169"/>
      <c r="R5" s="169"/>
    </row>
    <row r="6" spans="2:18" ht="18" x14ac:dyDescent="0.35">
      <c r="B6" s="170" t="s">
        <v>127</v>
      </c>
      <c r="C6" s="170"/>
      <c r="M6" s="169"/>
      <c r="N6" s="169"/>
      <c r="O6" s="169"/>
      <c r="P6" s="169"/>
      <c r="Q6" s="169"/>
      <c r="R6" s="169"/>
    </row>
    <row r="7" spans="2:18" ht="15" thickBot="1" x14ac:dyDescent="0.35">
      <c r="M7" s="169"/>
      <c r="N7" s="169"/>
      <c r="O7" s="169"/>
      <c r="P7" s="169"/>
      <c r="Q7" s="169"/>
      <c r="R7" s="169"/>
    </row>
    <row r="8" spans="2:18" ht="28.5" customHeight="1" thickBot="1" x14ac:dyDescent="0.35">
      <c r="B8" s="82" t="s">
        <v>128</v>
      </c>
      <c r="C8" s="83" t="s">
        <v>129</v>
      </c>
      <c r="D8" s="84" t="s">
        <v>130</v>
      </c>
      <c r="E8" s="83" t="s">
        <v>131</v>
      </c>
      <c r="F8" s="85" t="s">
        <v>198</v>
      </c>
      <c r="I8" s="113"/>
    </row>
    <row r="9" spans="2:18" x14ac:dyDescent="0.3">
      <c r="B9" s="86" t="s">
        <v>132</v>
      </c>
      <c r="C9" s="87" t="s">
        <v>133</v>
      </c>
      <c r="D9" s="88">
        <v>3000</v>
      </c>
      <c r="E9" s="89"/>
      <c r="F9" s="90">
        <f>D9*E9</f>
        <v>0</v>
      </c>
      <c r="I9" s="114"/>
    </row>
    <row r="10" spans="2:18" x14ac:dyDescent="0.3">
      <c r="B10" s="86" t="s">
        <v>134</v>
      </c>
      <c r="C10" s="87" t="s">
        <v>192</v>
      </c>
      <c r="D10" s="88">
        <v>2000</v>
      </c>
      <c r="E10" s="91"/>
      <c r="F10" s="90">
        <f t="shared" ref="F10:F17" si="0">D10*E10</f>
        <v>0</v>
      </c>
      <c r="I10" s="114"/>
    </row>
    <row r="11" spans="2:18" x14ac:dyDescent="0.3">
      <c r="B11" s="86" t="s">
        <v>193</v>
      </c>
      <c r="C11" s="77" t="s">
        <v>194</v>
      </c>
      <c r="D11" s="88">
        <v>1200</v>
      </c>
      <c r="E11" s="91"/>
      <c r="F11" s="90">
        <f t="shared" si="0"/>
        <v>0</v>
      </c>
      <c r="I11" s="114"/>
    </row>
    <row r="12" spans="2:18" x14ac:dyDescent="0.3">
      <c r="B12" s="86" t="s">
        <v>135</v>
      </c>
      <c r="C12" s="77" t="s">
        <v>195</v>
      </c>
      <c r="D12" s="88">
        <v>1000</v>
      </c>
      <c r="E12" s="91"/>
      <c r="F12" s="90">
        <f t="shared" si="0"/>
        <v>0</v>
      </c>
      <c r="I12" s="114"/>
    </row>
    <row r="13" spans="2:18" x14ac:dyDescent="0.3">
      <c r="B13" s="86" t="s">
        <v>136</v>
      </c>
      <c r="C13" s="77" t="s">
        <v>196</v>
      </c>
      <c r="D13" s="88">
        <v>700</v>
      </c>
      <c r="E13" s="91"/>
      <c r="F13" s="90">
        <f t="shared" si="0"/>
        <v>0</v>
      </c>
      <c r="I13" s="114"/>
    </row>
    <row r="14" spans="2:18" x14ac:dyDescent="0.3">
      <c r="B14" s="92" t="s">
        <v>137</v>
      </c>
      <c r="C14" s="77" t="s">
        <v>138</v>
      </c>
      <c r="D14" s="88">
        <v>1200</v>
      </c>
      <c r="E14" s="91"/>
      <c r="F14" s="90">
        <f t="shared" si="0"/>
        <v>0</v>
      </c>
      <c r="H14" s="77">
        <f>600*6</f>
        <v>3600</v>
      </c>
      <c r="I14" s="114"/>
    </row>
    <row r="15" spans="2:18" x14ac:dyDescent="0.3">
      <c r="B15" s="86" t="s">
        <v>139</v>
      </c>
      <c r="C15" s="77" t="s">
        <v>140</v>
      </c>
      <c r="D15" s="88">
        <v>1200</v>
      </c>
      <c r="E15" s="91"/>
      <c r="F15" s="90">
        <f t="shared" si="0"/>
        <v>0</v>
      </c>
      <c r="I15" s="114"/>
    </row>
    <row r="16" spans="2:18" x14ac:dyDescent="0.3">
      <c r="B16" s="86" t="s">
        <v>199</v>
      </c>
      <c r="C16" s="77" t="s">
        <v>197</v>
      </c>
      <c r="D16" s="88">
        <v>1200</v>
      </c>
      <c r="E16" s="112"/>
      <c r="F16" s="90">
        <f t="shared" si="0"/>
        <v>0</v>
      </c>
      <c r="I16" s="114"/>
    </row>
    <row r="17" spans="2:20" ht="15" thickBot="1" x14ac:dyDescent="0.35">
      <c r="B17" s="93" t="s">
        <v>141</v>
      </c>
      <c r="C17" s="94" t="s">
        <v>142</v>
      </c>
      <c r="D17" s="95">
        <v>1200</v>
      </c>
      <c r="E17" s="96"/>
      <c r="F17" s="97">
        <f t="shared" si="0"/>
        <v>0</v>
      </c>
      <c r="I17" s="114"/>
    </row>
    <row r="18" spans="2:20" ht="15" thickBot="1" x14ac:dyDescent="0.35">
      <c r="D18" s="98" t="s">
        <v>143</v>
      </c>
      <c r="E18" s="99">
        <f>SUM(E9:E17)</f>
        <v>0</v>
      </c>
      <c r="F18" s="99">
        <f>SUM(F9:F17)</f>
        <v>0</v>
      </c>
      <c r="I18" s="115"/>
    </row>
    <row r="19" spans="2:20" ht="18.600000000000001" thickTop="1" x14ac:dyDescent="0.35">
      <c r="B19" s="170" t="s">
        <v>144</v>
      </c>
      <c r="C19" s="170"/>
    </row>
    <row r="20" spans="2:20" ht="34.5" customHeight="1" thickBot="1" x14ac:dyDescent="0.35">
      <c r="M20" s="116" t="s">
        <v>145</v>
      </c>
      <c r="N20" s="116"/>
      <c r="O20" s="116"/>
      <c r="P20" s="116"/>
      <c r="Q20" s="116"/>
      <c r="R20" s="116"/>
    </row>
    <row r="21" spans="2:20" ht="43.8" thickBot="1" x14ac:dyDescent="0.35">
      <c r="B21" s="82" t="s">
        <v>146</v>
      </c>
      <c r="C21" s="120" t="s">
        <v>201</v>
      </c>
      <c r="D21" s="120" t="s">
        <v>202</v>
      </c>
      <c r="E21" s="84" t="s">
        <v>203</v>
      </c>
      <c r="F21" s="100" t="s">
        <v>147</v>
      </c>
      <c r="G21" s="101" t="s">
        <v>148</v>
      </c>
      <c r="I21" s="102" t="s">
        <v>149</v>
      </c>
      <c r="J21" s="103">
        <v>10</v>
      </c>
      <c r="K21" s="100" t="s">
        <v>150</v>
      </c>
      <c r="L21" s="100" t="s">
        <v>151</v>
      </c>
      <c r="O21" s="116"/>
      <c r="P21" s="116"/>
      <c r="Q21" s="116"/>
      <c r="R21" s="116"/>
      <c r="S21" s="116"/>
      <c r="T21" s="116"/>
    </row>
    <row r="22" spans="2:20" ht="15" thickBot="1" x14ac:dyDescent="0.35">
      <c r="B22" s="121" t="s">
        <v>152</v>
      </c>
      <c r="C22" s="125">
        <v>1</v>
      </c>
      <c r="D22" s="129">
        <v>600</v>
      </c>
      <c r="E22" s="134">
        <v>6</v>
      </c>
      <c r="F22" s="133">
        <f>D22*E22*C22</f>
        <v>3600</v>
      </c>
      <c r="G22" s="117">
        <v>4100</v>
      </c>
      <c r="K22" s="104">
        <f>J21*F28</f>
        <v>121200</v>
      </c>
      <c r="L22" s="104">
        <f>J21*G28</f>
        <v>135300</v>
      </c>
      <c r="O22" s="116"/>
      <c r="P22" s="116"/>
      <c r="Q22" s="116"/>
      <c r="R22" s="116"/>
      <c r="S22" s="116"/>
      <c r="T22" s="116"/>
    </row>
    <row r="23" spans="2:20" ht="15" thickTop="1" x14ac:dyDescent="0.3">
      <c r="B23" s="122" t="s">
        <v>200</v>
      </c>
      <c r="C23" s="126">
        <v>0.3</v>
      </c>
      <c r="D23" s="129">
        <v>600</v>
      </c>
      <c r="E23" s="134">
        <v>6</v>
      </c>
      <c r="F23" s="133">
        <f t="shared" ref="F23:F27" si="1">D23*E23*C23</f>
        <v>1080</v>
      </c>
      <c r="G23" s="118">
        <f>(C23*$G$22)</f>
        <v>1230</v>
      </c>
      <c r="O23" s="116"/>
      <c r="P23" s="116"/>
      <c r="Q23" s="116"/>
      <c r="R23" s="116"/>
      <c r="S23" s="116"/>
      <c r="T23" s="116"/>
    </row>
    <row r="24" spans="2:20" x14ac:dyDescent="0.3">
      <c r="B24" s="122" t="s">
        <v>153</v>
      </c>
      <c r="C24" s="127">
        <v>0.8</v>
      </c>
      <c r="D24" s="130">
        <v>600</v>
      </c>
      <c r="E24" s="135">
        <v>6</v>
      </c>
      <c r="F24" s="133">
        <f t="shared" si="1"/>
        <v>2880</v>
      </c>
      <c r="G24" s="118">
        <f>C24*$G$22</f>
        <v>3280</v>
      </c>
    </row>
    <row r="25" spans="2:20" x14ac:dyDescent="0.3">
      <c r="B25" s="122" t="s">
        <v>154</v>
      </c>
      <c r="C25" s="127">
        <v>1</v>
      </c>
      <c r="D25" s="130">
        <v>600</v>
      </c>
      <c r="E25" s="135">
        <v>6</v>
      </c>
      <c r="F25" s="133">
        <f t="shared" si="1"/>
        <v>3600</v>
      </c>
      <c r="G25" s="118">
        <f>C25*$G$22</f>
        <v>4100</v>
      </c>
    </row>
    <row r="26" spans="2:20" x14ac:dyDescent="0.3">
      <c r="B26" s="123" t="s">
        <v>155</v>
      </c>
      <c r="C26" s="127">
        <v>0.1</v>
      </c>
      <c r="D26" s="130">
        <v>600</v>
      </c>
      <c r="E26" s="135">
        <v>6</v>
      </c>
      <c r="F26" s="133">
        <f>D26*E26*C26</f>
        <v>360</v>
      </c>
      <c r="G26" s="118">
        <f>C26*$G$22</f>
        <v>410</v>
      </c>
    </row>
    <row r="27" spans="2:20" ht="15" thickBot="1" x14ac:dyDescent="0.35">
      <c r="B27" s="124" t="s">
        <v>76</v>
      </c>
      <c r="C27" s="128">
        <v>0.1</v>
      </c>
      <c r="D27" s="131">
        <v>1000</v>
      </c>
      <c r="E27" s="132">
        <v>6</v>
      </c>
      <c r="F27" s="136">
        <f t="shared" si="1"/>
        <v>600</v>
      </c>
      <c r="G27" s="119">
        <f>C27*$G$22</f>
        <v>410</v>
      </c>
    </row>
    <row r="28" spans="2:20" ht="15" thickBot="1" x14ac:dyDescent="0.35">
      <c r="B28" s="105"/>
      <c r="C28" s="105"/>
      <c r="D28" s="105"/>
      <c r="E28" s="105"/>
      <c r="F28" s="106">
        <f>SUM(F22:F27)</f>
        <v>12120</v>
      </c>
      <c r="G28" s="106">
        <f>SUM(G22:G27)</f>
        <v>13530</v>
      </c>
      <c r="H28" s="107" t="s">
        <v>156</v>
      </c>
    </row>
    <row r="29" spans="2:20" ht="15" thickTop="1" x14ac:dyDescent="0.3"/>
    <row r="30" spans="2:20" x14ac:dyDescent="0.3">
      <c r="B30" s="108" t="s">
        <v>157</v>
      </c>
    </row>
    <row r="32" spans="2:20" x14ac:dyDescent="0.3">
      <c r="B32" s="81" t="s">
        <v>158</v>
      </c>
    </row>
    <row r="33" spans="2:5" x14ac:dyDescent="0.3">
      <c r="B33" s="81"/>
    </row>
    <row r="34" spans="2:5" x14ac:dyDescent="0.3">
      <c r="B34" s="108" t="s">
        <v>159</v>
      </c>
    </row>
    <row r="35" spans="2:5" x14ac:dyDescent="0.3">
      <c r="B35" s="77" t="s">
        <v>160</v>
      </c>
    </row>
    <row r="36" spans="2:5" x14ac:dyDescent="0.3">
      <c r="B36" s="77" t="s">
        <v>161</v>
      </c>
    </row>
    <row r="37" spans="2:5" x14ac:dyDescent="0.3">
      <c r="B37" s="77" t="s">
        <v>162</v>
      </c>
    </row>
    <row r="38" spans="2:5" ht="15" thickBot="1" x14ac:dyDescent="0.35"/>
    <row r="39" spans="2:5" ht="28.95" customHeight="1" thickBot="1" x14ac:dyDescent="0.35">
      <c r="B39" s="82"/>
      <c r="C39" s="83"/>
      <c r="D39" s="100" t="s">
        <v>163</v>
      </c>
      <c r="E39" s="101"/>
    </row>
    <row r="40" spans="2:5" ht="15" thickBot="1" x14ac:dyDescent="0.35">
      <c r="B40" s="109" t="s">
        <v>164</v>
      </c>
      <c r="C40" s="110" t="s">
        <v>165</v>
      </c>
      <c r="D40" s="110" t="s">
        <v>166</v>
      </c>
      <c r="E40" s="110" t="s">
        <v>167</v>
      </c>
    </row>
    <row r="41" spans="2:5" ht="15" thickBot="1" x14ac:dyDescent="0.35">
      <c r="B41" s="111">
        <v>1</v>
      </c>
      <c r="C41" s="110" t="s">
        <v>168</v>
      </c>
      <c r="D41" s="110" t="s">
        <v>169</v>
      </c>
      <c r="E41" s="110" t="s">
        <v>170</v>
      </c>
    </row>
    <row r="42" spans="2:5" ht="15" thickBot="1" x14ac:dyDescent="0.35">
      <c r="B42" s="111">
        <v>2</v>
      </c>
      <c r="C42" s="110" t="s">
        <v>171</v>
      </c>
      <c r="D42" s="110" t="s">
        <v>172</v>
      </c>
      <c r="E42" s="110" t="s">
        <v>173</v>
      </c>
    </row>
    <row r="43" spans="2:5" ht="15" thickBot="1" x14ac:dyDescent="0.35">
      <c r="B43" s="111">
        <v>3</v>
      </c>
      <c r="C43" s="110" t="s">
        <v>174</v>
      </c>
      <c r="D43" s="110" t="s">
        <v>175</v>
      </c>
      <c r="E43" s="110" t="s">
        <v>176</v>
      </c>
    </row>
    <row r="44" spans="2:5" ht="15" thickBot="1" x14ac:dyDescent="0.35">
      <c r="B44" s="111">
        <v>5</v>
      </c>
      <c r="C44" s="110" t="s">
        <v>177</v>
      </c>
      <c r="D44" s="110" t="s">
        <v>178</v>
      </c>
      <c r="E44" s="110" t="s">
        <v>179</v>
      </c>
    </row>
    <row r="45" spans="2:5" ht="15" thickBot="1" x14ac:dyDescent="0.35">
      <c r="B45" s="111">
        <v>8</v>
      </c>
      <c r="C45" s="110" t="s">
        <v>180</v>
      </c>
      <c r="D45" s="110" t="s">
        <v>181</v>
      </c>
      <c r="E45" s="110" t="s">
        <v>182</v>
      </c>
    </row>
    <row r="46" spans="2:5" ht="15" thickBot="1" x14ac:dyDescent="0.35">
      <c r="B46" s="111">
        <v>13</v>
      </c>
      <c r="C46" s="110" t="s">
        <v>183</v>
      </c>
      <c r="D46" s="110" t="s">
        <v>184</v>
      </c>
      <c r="E46" s="110" t="s">
        <v>185</v>
      </c>
    </row>
    <row r="47" spans="2:5" ht="15" thickBot="1" x14ac:dyDescent="0.35">
      <c r="B47" s="111">
        <v>21</v>
      </c>
      <c r="C47" s="110" t="s">
        <v>186</v>
      </c>
      <c r="D47" s="110" t="s">
        <v>187</v>
      </c>
      <c r="E47" s="110" t="s">
        <v>188</v>
      </c>
    </row>
    <row r="48" spans="2:5" ht="15" thickBot="1" x14ac:dyDescent="0.35">
      <c r="B48" s="111">
        <v>100</v>
      </c>
      <c r="C48" s="110" t="s">
        <v>189</v>
      </c>
      <c r="D48" s="110" t="s">
        <v>190</v>
      </c>
      <c r="E48" s="110" t="s">
        <v>191</v>
      </c>
    </row>
    <row r="51" spans="2:2" x14ac:dyDescent="0.3">
      <c r="B51" s="77">
        <f>6*600</f>
        <v>3600</v>
      </c>
    </row>
    <row r="52" spans="2:2" x14ac:dyDescent="0.3">
      <c r="B52" s="77">
        <f>B51*1.3</f>
        <v>4680</v>
      </c>
    </row>
  </sheetData>
  <mergeCells count="5">
    <mergeCell ref="D2:K2"/>
    <mergeCell ref="D3:K5"/>
    <mergeCell ref="M5:R7"/>
    <mergeCell ref="B6:C6"/>
    <mergeCell ref="B19:C1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8E08-05E4-4189-9952-5D24106C0B57}">
  <dimension ref="A1:A15"/>
  <sheetViews>
    <sheetView zoomScale="165" zoomScaleNormal="165" workbookViewId="0">
      <selection activeCell="A34" sqref="A34"/>
    </sheetView>
  </sheetViews>
  <sheetFormatPr defaultRowHeight="14.4" x14ac:dyDescent="0.3"/>
  <cols>
    <col min="1" max="1" width="167.5546875" customWidth="1"/>
  </cols>
  <sheetData>
    <row r="1" spans="1:1" x14ac:dyDescent="0.3">
      <c r="A1" s="64" t="s">
        <v>64</v>
      </c>
    </row>
    <row r="3" spans="1:1" x14ac:dyDescent="0.3">
      <c r="A3" s="60" t="s">
        <v>65</v>
      </c>
    </row>
    <row r="4" spans="1:1" x14ac:dyDescent="0.3">
      <c r="A4" s="60" t="s">
        <v>66</v>
      </c>
    </row>
    <row r="5" spans="1:1" x14ac:dyDescent="0.3">
      <c r="A5" s="60" t="s">
        <v>67</v>
      </c>
    </row>
    <row r="6" spans="1:1" x14ac:dyDescent="0.3">
      <c r="A6" s="60" t="s">
        <v>68</v>
      </c>
    </row>
    <row r="7" spans="1:1" x14ac:dyDescent="0.3">
      <c r="A7" s="60" t="s">
        <v>69</v>
      </c>
    </row>
    <row r="8" spans="1:1" x14ac:dyDescent="0.3">
      <c r="A8" s="61" t="s">
        <v>59</v>
      </c>
    </row>
    <row r="9" spans="1:1" x14ac:dyDescent="0.3">
      <c r="A9" s="62" t="s">
        <v>60</v>
      </c>
    </row>
    <row r="10" spans="1:1" x14ac:dyDescent="0.3">
      <c r="A10" s="62" t="s">
        <v>63</v>
      </c>
    </row>
    <row r="11" spans="1:1" x14ac:dyDescent="0.3">
      <c r="A11" s="61" t="s">
        <v>61</v>
      </c>
    </row>
    <row r="12" spans="1:1" x14ac:dyDescent="0.3">
      <c r="A12" s="62" t="s">
        <v>62</v>
      </c>
    </row>
    <row r="13" spans="1:1" x14ac:dyDescent="0.3">
      <c r="A13" s="62" t="s">
        <v>63</v>
      </c>
    </row>
    <row r="14" spans="1:1" x14ac:dyDescent="0.3">
      <c r="A14" s="63" t="s">
        <v>70</v>
      </c>
    </row>
    <row r="15" spans="1:1" x14ac:dyDescent="0.3">
      <c r="A15" s="6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Financial detail</vt:lpstr>
      <vt:lpstr>Assumptions</vt:lpstr>
      <vt:lpstr>Costing</vt:lpstr>
      <vt:lpstr>Costing Assumptions</vt:lpstr>
      <vt:lpstr>Consulting Projects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Penhaligon</dc:creator>
  <cp:lastModifiedBy>Janice Peel</cp:lastModifiedBy>
  <dcterms:created xsi:type="dcterms:W3CDTF">2018-08-28T05:50:21Z</dcterms:created>
  <dcterms:modified xsi:type="dcterms:W3CDTF">2019-10-09T11:08:52Z</dcterms:modified>
</cp:coreProperties>
</file>