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mc:AlternateContent xmlns:mc="http://schemas.openxmlformats.org/markup-compatibility/2006">
    <mc:Choice Requires="x15">
      <x15ac:absPath xmlns:x15ac="http://schemas.microsoft.com/office/spreadsheetml/2010/11/ac" url="C:\Users\devin\Downloads\"/>
    </mc:Choice>
  </mc:AlternateContent>
  <xr:revisionPtr revIDLastSave="0" documentId="13_ncr:1_{FE186D6E-7709-4A6B-A4DA-166D25676747}" xr6:coauthVersionLast="47" xr6:coauthVersionMax="47" xr10:uidLastSave="{00000000-0000-0000-0000-000000000000}"/>
  <bookViews>
    <workbookView xWindow="-110" yWindow="-110" windowWidth="19420" windowHeight="10300" firstSheet="6" activeTab="18" xr2:uid="{00000000-000D-0000-FFFF-FFFF00000000}"/>
  </bookViews>
  <sheets>
    <sheet name="DASHBOARD 4" sheetId="33" r:id="rId1"/>
    <sheet name="baru" sheetId="36" r:id="rId2"/>
    <sheet name="DATA 4" sheetId="34" r:id="rId3"/>
    <sheet name="gabung BPR dan BU" sheetId="23" r:id="rId4"/>
    <sheet name="A_NPL BPR" sheetId="1" r:id="rId5"/>
    <sheet name="A_NPL BU" sheetId="3" r:id="rId6"/>
    <sheet name="A_Kredit BPR" sheetId="2" r:id="rId7"/>
    <sheet name="A_KP BPR" sheetId="4" r:id="rId8"/>
    <sheet name="A_KC BPR" sheetId="5" r:id="rId9"/>
    <sheet name="A_UMKM" sheetId="6" r:id="rId10"/>
    <sheet name="Rasio NPL_BPR &amp; BU  Tahun" sheetId="7" r:id="rId11"/>
    <sheet name="Rasio NPL_BPR &amp; BU Bulan" sheetId="8" r:id="rId12"/>
    <sheet name="Rasio UMKM" sheetId="9" r:id="rId13"/>
    <sheet name="Jmlh BPR" sheetId="10" r:id="rId14"/>
    <sheet name="Summary BPR" sheetId="11" r:id="rId15"/>
    <sheet name="Summary BU" sheetId="12" r:id="rId16"/>
    <sheet name="A_DPK BU" sheetId="13" r:id="rId17"/>
    <sheet name="A_DPK BPR" sheetId="14" r:id="rId18"/>
    <sheet name="hasil DPK BU-BPR per bulan" sheetId="15" r:id="rId19"/>
    <sheet name="hasil LDR BU-BPR per bulan" sheetId="18" r:id="rId20"/>
    <sheet name="A_NPL LU" sheetId="17" r:id="rId21"/>
    <sheet name="hasil NPL LU" sheetId="20" r:id="rId22"/>
    <sheet name="jumlah BU KC" sheetId="16" r:id="rId23"/>
  </sheets>
  <externalReferences>
    <externalReference r:id="rId24"/>
    <externalReference r:id="rId25"/>
  </externalReferences>
  <definedNames>
    <definedName name="_xlnm._FilterDatabase" localSheetId="2" hidden="1">'DATA 4'!$C$93:$C$127</definedName>
    <definedName name="_xlcn.WorksheetConnection_baruA149D1831" hidden="1">baru!$A$149:$D$183</definedName>
    <definedName name="_xlcn.WorksheetConnection_baruA191D2241" hidden="1">baru!$A$191:$D$224</definedName>
    <definedName name="_xlcn.WorksheetConnection_baruA229A2491" hidden="1">baru!$A$229:$A$249</definedName>
    <definedName name="_xlcn.WorksheetConnection_baruA3C431" hidden="1">baru!$A$3:$C$43</definedName>
    <definedName name="_xlcn.WorksheetConnection_baruA50C901" hidden="1">baru!$A$50:$C$90</definedName>
    <definedName name="_xlcn.WorksheetConnection_baruA98C1381" hidden="1">baru!$A$98:$C$138</definedName>
    <definedName name="_xlcn.WorksheetConnection_baruF3H431" hidden="1">baru!$F$3:$H$43</definedName>
    <definedName name="_xlcn.WorksheetConnection_baruG50I901" hidden="1">baru!$G$50:$I$90</definedName>
    <definedName name="_xlcn.WorksheetConnection_baruG98I1381" hidden="1">baru!$G$98:$I$138</definedName>
    <definedName name="_xlcn.WorksheetConnection_DATA2A4C381" hidden="1">'[1]DATA 2'!$A$4:$C$38</definedName>
    <definedName name="_xlcn.WorksheetConnection_DATA4A131A1641" hidden="1">'DATA 4'!$A$131:$A$164</definedName>
    <definedName name="_xlcn.WorksheetConnection_DATA4D131D1411" hidden="1">'DATA 4'!$D$131:$D$141</definedName>
    <definedName name="_xlcn.WorksheetConnection_DATA4F28F301" hidden="1">'DATA 4'!$F$28:$F$30</definedName>
    <definedName name="_xlcn.WorksheetConnection_DATA4H28H301" hidden="1">'DATA 4'!$H$28:$H$30</definedName>
    <definedName name="_xlcn.WorksheetConnection_DATA4K2N421" hidden="1">'DATA 4'!$K$2:$N$2</definedName>
    <definedName name="_xlcn.WorksheetConnection_gabungBPRdanBUA90A1241" hidden="1">'gabung BPR dan BU'!$A$90:$A$124</definedName>
    <definedName name="_xlcn.WorksheetConnection_gabungBPRdanBUC90C921" hidden="1">'gabung BPR dan BU'!$C$90:$C$92</definedName>
    <definedName name="_xlcn.WorksheetConnection_gabungBPRdanBUU75W831" hidden="1">'gabung BPR dan BU'!$U$75:$W$83</definedName>
    <definedName name="_xlcn.WorksheetConnection_RasioNPL_BPRBUBulanB4M381" hidden="1">'Rasio NPL_BPR &amp; BU Bulan'!$B$4:$M$38</definedName>
    <definedName name="_xlcn.WorksheetConnection_RasioUMKMB56D2361" hidden="1">'Rasio UMKM'!$B$56:$D$237</definedName>
    <definedName name="_xlcn.WorksheetConnection_Sheet1P44P771" hidden="1">'[2]DATA 3'!$P$44:$P$77</definedName>
    <definedName name="_xlcn.WorksheetConnection_Sheet1U44U461" hidden="1">'[2]DATA 3'!$U$44:$U$46</definedName>
    <definedName name="_xlcn.WorksheetConnection_StatistikPerbankanIndonesiaOktober20241.xlsxTable251" hidden="1">Table25[]</definedName>
    <definedName name="Slicer_Bulan">#N/A</definedName>
    <definedName name="Slicer_Kategori">#N/A</definedName>
    <definedName name="Slicer_Provinsi">#N/A</definedName>
    <definedName name="Slicer_Sektor">#N/A</definedName>
  </definedNames>
  <calcPr calcId="191028"/>
  <pivotCaches>
    <pivotCache cacheId="154" r:id="rId26"/>
    <pivotCache cacheId="155" r:id="rId27"/>
    <pivotCache cacheId="156" r:id="rId28"/>
    <pivotCache cacheId="157" r:id="rId29"/>
    <pivotCache cacheId="158" r:id="rId30"/>
    <pivotCache cacheId="159" r:id="rId31"/>
    <pivotCache cacheId="160" r:id="rId32"/>
    <pivotCache cacheId="161" r:id="rId33"/>
    <pivotCache cacheId="162" r:id="rId34"/>
  </pivotCaches>
  <extLst>
    <ext xmlns:x14="http://schemas.microsoft.com/office/spreadsheetml/2009/9/main" uri="{876F7934-8845-4945-9796-88D515C7AA90}">
      <x14:pivotCaches>
        <pivotCache cacheId="25" r:id="rId35"/>
        <pivotCache cacheId="121" r:id="rId36"/>
        <pivotCache cacheId="152" r:id="rId37"/>
      </x14:pivotCaches>
    </ext>
    <ext xmlns:x14="http://schemas.microsoft.com/office/spreadsheetml/2009/9/main" uri="{BBE1A952-AA13-448e-AADC-164F8A28A991}">
      <x14:slicerCaches>
        <x14:slicerCache r:id="rId38"/>
        <x14:slicerCache r:id="rId39"/>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5" name="Table25" connection="WorksheetConnection_Statistik Perbankan Indonesia - Oktober 2024 1.xlsx!Table25"/>
          <x15:modelTable id="Range 20" name="Range 20" connection="WorksheetConnection_Sheet1!$U$44:$U$46"/>
          <x15:modelTable id="Range 19" name="Range 19" connection="WorksheetConnection_Sheet1!$P$44:$P$77"/>
          <x15:modelTable id="Range 21" name="Range 21" connection="WorksheetConnection_Rasio UMKM!$B$56:$D$236"/>
          <x15:modelTable id="Range" name="Range" connection="WorksheetConnection_Rasio NPL_BPR &amp; BU Bulan!$B$4:$M$38"/>
          <x15:modelTable id="Range 8" name="Range 8" connection="WorksheetConnection_gabung BPR dan BU!$U$75:$W$83"/>
          <x15:modelTable id="Range 15" name="Range 15" connection="WorksheetConnection_gabung BPR dan BU!$C$90:$C$92"/>
          <x15:modelTable id="Range 14" name="Range 14" connection="WorksheetConnection_gabung BPR dan BU!$A$90:$A$124"/>
          <x15:modelTable id="Range 3" name="Range 3" connection="WorksheetConnection_DATA 4!$K$2:$N$42"/>
          <x15:modelTable id="Range 6" name="Range 6" connection="WorksheetConnection_DATA 4!$H$28:$H$30"/>
          <x15:modelTable id="Range 2" name="Range 2" connection="WorksheetConnection_DATA 4!$F$28:$F$30"/>
          <x15:modelTable id="Range 18" name="Range 18" connection="WorksheetConnection_DATA 4!$D$131:$D$141"/>
          <x15:modelTable id="Range 12" name="Range 12" connection="WorksheetConnection_DATA 4!$A$131:$A$164"/>
          <x15:modelTable id="Range 4" name="Range 4" connection="WorksheetConnection_DATA 2!$A$4:$C$38"/>
          <x15:modelTable id="Range 29" name="Range 29" connection="WorksheetConnection_baru!$G$98:$I$138"/>
          <x15:modelTable id="Range 27" name="Range 27" connection="WorksheetConnection_baru!$G$50:$I$90"/>
          <x15:modelTable id="Range 25" name="Range 25" connection="WorksheetConnection_baru!$F$3:$H$43"/>
          <x15:modelTable id="Range 28" name="Range 28" connection="WorksheetConnection_baru!$A$98:$C$138"/>
          <x15:modelTable id="Range 26" name="Range 26" connection="WorksheetConnection_baru!$A$50:$C$90"/>
          <x15:modelTable id="Range 24" name="Range 24" connection="WorksheetConnection_baru!$A$3:$C$43"/>
          <x15:modelTable id="Range 32" name="Range 32" connection="WorksheetConnection_baru!$A$229:$A$249"/>
          <x15:modelTable id="Range 31" name="Range 31" connection="WorksheetConnection_baru!$A$191:$D$224"/>
          <x15:modelTable id="Range 30" name="Range 30" connection="WorksheetConnection_baru!$A$149:$D$183"/>
        </x15:modelTables>
        <x15:modelRelationships>
          <x15:modelRelationship fromTable="Range 21" fromColumn="Bulan" toTable="Range 18" toColumn="Bulan"/>
          <x15:modelRelationship fromTable="Range 26" fromColumn="Kategori" toTable="Range 6" toColumn="Kategori"/>
          <x15:modelRelationship fromTable="Range 27" fromColumn="Kategori" toTable="Range 6" toColumn="Kategori"/>
          <x15:modelRelationship fromTable="Range 28" fromColumn="Kategori" toTable="Range 6" toColumn="Kategori"/>
          <x15:modelRelationship fromTable="Range 29" fromColumn="Kategori" toTable="Range 6" toColumn="Kategori"/>
          <x15:modelRelationship fromTable="Range 24" fromColumn="Kategori" toTable="Range 6" toColumn="Kategori"/>
          <x15:modelRelationship fromTable="Range 25" fromColumn="Kategori" toTable="Range 6" toColumn="Kategori"/>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 i="16" l="1"/>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4" i="16"/>
  <c r="D144" i="9" a="1"/>
  <c r="D110" i="9" a="1"/>
  <c r="D216" i="9" a="1"/>
  <c r="D68" i="9" a="1"/>
  <c r="D184" i="9" a="1"/>
  <c r="D143" i="9" a="1"/>
  <c r="D151" i="9" a="1"/>
  <c r="D166" i="9" a="1"/>
  <c r="D133" i="9" a="1"/>
  <c r="D137" i="9" a="1"/>
  <c r="D163" i="9" a="1"/>
  <c r="D75" i="9" a="1"/>
  <c r="D115" i="9" a="1"/>
  <c r="D141" i="9" a="1"/>
  <c r="D226" i="9" a="1"/>
  <c r="D164" i="9" a="1"/>
  <c r="D129" i="9" a="1"/>
  <c r="D157" i="9" a="1"/>
  <c r="D183" i="9" a="1"/>
  <c r="D203" i="9" a="1"/>
  <c r="D168" i="9" a="1"/>
  <c r="D222" i="9" a="1"/>
  <c r="D177" i="9" a="1"/>
  <c r="D70" i="9" a="1"/>
  <c r="D126" i="9" a="1"/>
  <c r="D100" i="9" a="1"/>
  <c r="D159" i="9" a="1"/>
  <c r="D180" i="9" a="1"/>
  <c r="D121" i="9" a="1"/>
  <c r="D67" i="9" a="1"/>
  <c r="D97" i="9" a="1"/>
  <c r="D96" i="9" a="1"/>
  <c r="D210" i="9" a="1"/>
  <c r="D142" i="9" a="1"/>
  <c r="D66" i="9" a="1"/>
  <c r="D92" i="9" a="1"/>
  <c r="D72" i="9" a="1"/>
  <c r="D148" i="9" a="1"/>
  <c r="D118" i="9" a="1"/>
  <c r="D124" i="9" a="1"/>
  <c r="D79" i="9" a="1"/>
  <c r="D60" i="9" a="1"/>
  <c r="D172" i="9" a="1"/>
  <c r="D189" i="9" a="1"/>
  <c r="D169" i="9" a="1"/>
  <c r="D221" i="9" a="1"/>
  <c r="D199" i="9" a="1"/>
  <c r="D78" i="9" a="1"/>
  <c r="D191" i="9" a="1"/>
  <c r="D94" i="9" a="1"/>
  <c r="D204" i="9" a="1"/>
  <c r="D127" i="9" a="1"/>
  <c r="D65" i="9" a="1"/>
  <c r="D192" i="9" a="1"/>
  <c r="D87" i="9" a="1"/>
  <c r="D150" i="9" a="1"/>
  <c r="D81" i="9" a="1"/>
  <c r="D138" i="9" a="1"/>
  <c r="D224" i="9" a="1"/>
  <c r="D117" i="9" a="1"/>
  <c r="D220" i="9" a="1"/>
  <c r="D212" i="9" a="1"/>
  <c r="D122" i="9" a="1"/>
  <c r="D76" i="9" a="1"/>
  <c r="D130" i="9" a="1"/>
  <c r="D196" i="9" a="1"/>
  <c r="D155" i="9" a="1"/>
  <c r="D186" i="9" a="1"/>
  <c r="D88" i="9" a="1"/>
  <c r="D62" i="9" a="1"/>
  <c r="D187" i="9" a="1"/>
  <c r="D104" i="9" a="1"/>
  <c r="D120" i="9" a="1"/>
  <c r="D154" i="9" a="1"/>
  <c r="D179" i="9" a="1"/>
  <c r="D173" i="9" a="1"/>
  <c r="D61" i="9" a="1"/>
  <c r="D225" i="9" a="1"/>
  <c r="D90" i="9" a="1"/>
  <c r="D89" i="9" a="1"/>
  <c r="D71" i="9" a="1"/>
  <c r="D69" i="9" a="1"/>
  <c r="D217" i="9" a="1"/>
  <c r="D63" i="9" a="1"/>
  <c r="D91" i="9" a="1"/>
  <c r="D181" i="9" a="1"/>
  <c r="D153" i="9" a="1"/>
  <c r="D101" i="9" a="1"/>
  <c r="D160" i="9" a="1"/>
  <c r="D197" i="9" a="1"/>
  <c r="D188" i="9" a="1"/>
  <c r="D149" i="9" a="1"/>
  <c r="D102" i="9" a="1"/>
  <c r="D116" i="9" a="1"/>
  <c r="D207" i="9" a="1"/>
  <c r="D99" i="9" a="1"/>
  <c r="D211" i="9" a="1"/>
  <c r="D156" i="9" a="1"/>
  <c r="D85" i="9" a="1"/>
  <c r="D190" i="9" a="1"/>
  <c r="D178" i="9" a="1"/>
  <c r="D152" i="9" a="1"/>
  <c r="D158" i="9" a="1"/>
  <c r="D83" i="9" a="1"/>
  <c r="D147" i="9" a="1"/>
  <c r="D113" i="9" a="1"/>
  <c r="D194" i="9" a="1"/>
  <c r="D209" i="9" a="1"/>
  <c r="D111" i="9" a="1"/>
  <c r="D171" i="9" a="1"/>
  <c r="D218" i="9" a="1"/>
  <c r="D132" i="9" a="1"/>
  <c r="D82" i="9" a="1"/>
  <c r="D195" i="9" a="1"/>
  <c r="D93" i="9" a="1"/>
  <c r="D64" i="9" a="1"/>
  <c r="D175" i="9" a="1"/>
  <c r="D112" i="9" a="1"/>
  <c r="D176" i="9" a="1"/>
  <c r="D205" i="9" a="1"/>
  <c r="D213" i="9" a="1"/>
  <c r="D162" i="9" a="1"/>
  <c r="D77" i="9" a="1"/>
  <c r="D131" i="9" a="1"/>
  <c r="D84" i="9" a="1"/>
  <c r="D59" i="9" a="1"/>
  <c r="D208" i="9" a="1"/>
  <c r="D215" i="9" a="1"/>
  <c r="D114" i="9" a="1"/>
  <c r="D140" i="9" a="1"/>
  <c r="D74" i="9" a="1"/>
  <c r="D73" i="9" a="1"/>
  <c r="D105" i="9" a="1"/>
  <c r="D170" i="9" a="1"/>
  <c r="D174" i="9" a="1"/>
  <c r="D134" i="9" a="1"/>
  <c r="D223" i="9" a="1"/>
  <c r="D139" i="9" a="1"/>
  <c r="D185" i="9" a="1"/>
  <c r="D165" i="9" a="1"/>
  <c r="D106" i="9" a="1"/>
  <c r="D86" i="9" a="1"/>
  <c r="D136" i="9" a="1"/>
  <c r="D219" i="9" a="1"/>
  <c r="D145" i="9" a="1"/>
  <c r="D135" i="9" a="1"/>
  <c r="D200" i="9" a="1"/>
  <c r="D161" i="9" a="1"/>
  <c r="D182" i="9" a="1"/>
  <c r="D123" i="9" a="1"/>
  <c r="D103" i="9" a="1"/>
  <c r="D98" i="9" a="1"/>
  <c r="D119" i="9" a="1"/>
  <c r="D128" i="9" a="1"/>
  <c r="D206" i="9" a="1"/>
  <c r="D95" i="9" a="1"/>
  <c r="D167" i="9" a="1"/>
  <c r="D198" i="9" a="1"/>
  <c r="D202" i="9" a="1"/>
  <c r="D125" i="9" a="1"/>
  <c r="D108" i="9" a="1"/>
  <c r="D146" i="9" a="1"/>
  <c r="D107" i="9" a="1"/>
  <c r="D214" i="9" a="1"/>
  <c r="D201" i="9" a="1"/>
  <c r="D80" i="9" a="1"/>
  <c r="D193" i="9" a="1"/>
  <c r="D109" i="9" a="1"/>
  <c r="D226" i="9" l="1"/>
  <c r="D225" i="9"/>
  <c r="D224" i="9"/>
  <c r="D223" i="9"/>
  <c r="D222" i="9"/>
  <c r="D221" i="9"/>
  <c r="D220" i="9"/>
  <c r="D219" i="9"/>
  <c r="D218" i="9"/>
  <c r="D217" i="9"/>
  <c r="D216" i="9"/>
  <c r="D215" i="9"/>
  <c r="D214" i="9"/>
  <c r="D213" i="9"/>
  <c r="D212" i="9"/>
  <c r="D211" i="9"/>
  <c r="D210" i="9"/>
  <c r="D209" i="9"/>
  <c r="D208" i="9"/>
  <c r="D207" i="9"/>
  <c r="D206" i="9"/>
  <c r="D205" i="9"/>
  <c r="D204" i="9"/>
  <c r="D203" i="9"/>
  <c r="D202" i="9"/>
  <c r="D201" i="9"/>
  <c r="D200" i="9"/>
  <c r="D199" i="9"/>
  <c r="D198" i="9"/>
  <c r="D197" i="9"/>
  <c r="D196" i="9"/>
  <c r="D195" i="9"/>
  <c r="D194" i="9"/>
  <c r="D193" i="9"/>
  <c r="D192" i="9"/>
  <c r="D191" i="9"/>
  <c r="D190" i="9"/>
  <c r="D189" i="9"/>
  <c r="D188" i="9"/>
  <c r="D187" i="9"/>
  <c r="D186" i="9"/>
  <c r="D185" i="9"/>
  <c r="D184" i="9"/>
  <c r="D183" i="9"/>
  <c r="D182" i="9"/>
  <c r="D181" i="9"/>
  <c r="D180" i="9"/>
  <c r="D179" i="9"/>
  <c r="D178" i="9"/>
  <c r="D177" i="9"/>
  <c r="D176" i="9"/>
  <c r="D175" i="9"/>
  <c r="D174" i="9"/>
  <c r="D173" i="9"/>
  <c r="D172" i="9"/>
  <c r="D171" i="9"/>
  <c r="D170" i="9"/>
  <c r="D169" i="9"/>
  <c r="D168" i="9"/>
  <c r="D167" i="9"/>
  <c r="D166" i="9"/>
  <c r="D165" i="9"/>
  <c r="D164" i="9"/>
  <c r="D163" i="9"/>
  <c r="D162" i="9"/>
  <c r="D161" i="9"/>
  <c r="D160" i="9"/>
  <c r="D159" i="9"/>
  <c r="D158" i="9"/>
  <c r="D157" i="9"/>
  <c r="D156" i="9"/>
  <c r="D155" i="9"/>
  <c r="D154" i="9"/>
  <c r="D153" i="9"/>
  <c r="D152" i="9"/>
  <c r="D151" i="9"/>
  <c r="D150" i="9"/>
  <c r="D149" i="9"/>
  <c r="D148" i="9"/>
  <c r="D147" i="9"/>
  <c r="D146" i="9"/>
  <c r="D145" i="9"/>
  <c r="D144" i="9"/>
  <c r="D143" i="9"/>
  <c r="D142" i="9"/>
  <c r="D141" i="9"/>
  <c r="D140" i="9"/>
  <c r="D139" i="9"/>
  <c r="D138" i="9"/>
  <c r="D137" i="9"/>
  <c r="D136" i="9"/>
  <c r="D135" i="9"/>
  <c r="D134" i="9"/>
  <c r="D132" i="9"/>
  <c r="D133" i="9"/>
  <c r="D131" i="9"/>
  <c r="D130" i="9"/>
  <c r="D129" i="9"/>
  <c r="D128" i="9"/>
  <c r="D127" i="9"/>
  <c r="D126" i="9"/>
  <c r="D125" i="9"/>
  <c r="D124" i="9"/>
  <c r="D123" i="9"/>
  <c r="D122" i="9"/>
  <c r="D121" i="9"/>
  <c r="D120" i="9"/>
  <c r="D119" i="9"/>
  <c r="D118" i="9"/>
  <c r="D117" i="9"/>
  <c r="D116" i="9"/>
  <c r="D115" i="9"/>
  <c r="D114" i="9"/>
  <c r="D113" i="9"/>
  <c r="D112" i="9"/>
  <c r="D111" i="9"/>
  <c r="D110" i="9"/>
  <c r="D109" i="9"/>
  <c r="D108" i="9"/>
  <c r="D107" i="9"/>
  <c r="D106" i="9"/>
  <c r="D105" i="9"/>
  <c r="D104" i="9"/>
  <c r="D103" i="9"/>
  <c r="D102" i="9"/>
  <c r="D101" i="9"/>
  <c r="D100" i="9"/>
  <c r="D99" i="9"/>
  <c r="D98" i="9"/>
  <c r="D97" i="9"/>
  <c r="D96" i="9"/>
  <c r="D95" i="9"/>
  <c r="D90" i="9"/>
  <c r="D94" i="9"/>
  <c r="D93" i="9"/>
  <c r="D92" i="9"/>
  <c r="D91" i="9"/>
  <c r="D89" i="9"/>
  <c r="D88" i="9"/>
  <c r="D87" i="9"/>
  <c r="D86" i="9"/>
  <c r="D85" i="9"/>
  <c r="D84" i="9"/>
  <c r="D83" i="9"/>
  <c r="D82" i="9"/>
  <c r="D81" i="9"/>
  <c r="D80" i="9"/>
  <c r="D79" i="9"/>
  <c r="D78" i="9"/>
  <c r="D77" i="9"/>
  <c r="D75" i="9"/>
  <c r="D76" i="9"/>
  <c r="D74" i="9"/>
  <c r="D73" i="9"/>
  <c r="D72" i="9"/>
  <c r="D71" i="9"/>
  <c r="D70" i="9"/>
  <c r="D69" i="9"/>
  <c r="D68" i="9"/>
  <c r="D67" i="9"/>
  <c r="D59" i="9"/>
  <c r="D66" i="9"/>
  <c r="D65" i="9"/>
  <c r="D64" i="9"/>
  <c r="D63" i="9"/>
  <c r="D62" i="9"/>
  <c r="D61" i="9"/>
  <c r="D60" i="9"/>
  <c r="D57" i="9"/>
  <c r="D58" i="9"/>
  <c r="Z44" i="34"/>
  <c r="Z45" i="34"/>
  <c r="Z46" i="34"/>
  <c r="Z47" i="34"/>
  <c r="Z48" i="34"/>
  <c r="Z49" i="34"/>
  <c r="Z50" i="34"/>
  <c r="Z51" i="34"/>
  <c r="Z52" i="34"/>
  <c r="Z53" i="34"/>
  <c r="Z54" i="34"/>
  <c r="Z55" i="34"/>
  <c r="Z56" i="34"/>
  <c r="Z57" i="34"/>
  <c r="Z58" i="34"/>
  <c r="Z59" i="34"/>
  <c r="Z60" i="34"/>
  <c r="Z61" i="34"/>
  <c r="Z62" i="34"/>
  <c r="Z63" i="34"/>
  <c r="Z64" i="34"/>
  <c r="Z65" i="34"/>
  <c r="Z66" i="34"/>
  <c r="Z67" i="34"/>
  <c r="Z68" i="34"/>
  <c r="Z69" i="34"/>
  <c r="Z70" i="34"/>
  <c r="Z71" i="34"/>
  <c r="Z72" i="34"/>
  <c r="Z73" i="34"/>
  <c r="Z74" i="34"/>
  <c r="Z75" i="34"/>
  <c r="Z43" i="34"/>
  <c r="AB4" i="34"/>
  <c r="AB5" i="34"/>
  <c r="AB6" i="34"/>
  <c r="AB7" i="34"/>
  <c r="AB8" i="34"/>
  <c r="AB9" i="34"/>
  <c r="AB10" i="34"/>
  <c r="AB11" i="34"/>
  <c r="AB12" i="34"/>
  <c r="AB13" i="34"/>
  <c r="AB14" i="34"/>
  <c r="AB15" i="34"/>
  <c r="AB16" i="34"/>
  <c r="AB17" i="34"/>
  <c r="AB18" i="34"/>
  <c r="AB19" i="34"/>
  <c r="AB20" i="34"/>
  <c r="AB21" i="34"/>
  <c r="AB22" i="34"/>
  <c r="AB23" i="34"/>
  <c r="AB24" i="34"/>
  <c r="AB25" i="34"/>
  <c r="AB26" i="34"/>
  <c r="AB27" i="34"/>
  <c r="AB28" i="34"/>
  <c r="AB29" i="34"/>
  <c r="AB30" i="34"/>
  <c r="AB31" i="34"/>
  <c r="AB32" i="34"/>
  <c r="AB33" i="34"/>
  <c r="AB34" i="34"/>
  <c r="AB35" i="34"/>
  <c r="AB36" i="34"/>
  <c r="AB3" i="34"/>
  <c r="AA4" i="34"/>
  <c r="AA5" i="34"/>
  <c r="AA6" i="34"/>
  <c r="AA7" i="34"/>
  <c r="AA8" i="34"/>
  <c r="AA9" i="34"/>
  <c r="AA10" i="34"/>
  <c r="AA11" i="34"/>
  <c r="AA12" i="34"/>
  <c r="AA13" i="34"/>
  <c r="AA14" i="34"/>
  <c r="AA15" i="34"/>
  <c r="AA16" i="34"/>
  <c r="AA17" i="34"/>
  <c r="AA18" i="34"/>
  <c r="AA19" i="34"/>
  <c r="AA20" i="34"/>
  <c r="AA21" i="34"/>
  <c r="AA22" i="34"/>
  <c r="AA23" i="34"/>
  <c r="AA24" i="34"/>
  <c r="AA25" i="34"/>
  <c r="AA26" i="34"/>
  <c r="AA27" i="34"/>
  <c r="AA28" i="34"/>
  <c r="AA29" i="34"/>
  <c r="AA30" i="34"/>
  <c r="AA31" i="34"/>
  <c r="AA32" i="34"/>
  <c r="AA33" i="34"/>
  <c r="AA34" i="34"/>
  <c r="AA35" i="34"/>
  <c r="AA36" i="34"/>
  <c r="AA3" i="34"/>
  <c r="Z4" i="34"/>
  <c r="Z5" i="34"/>
  <c r="Z6" i="34"/>
  <c r="Z7" i="34"/>
  <c r="Z8" i="34"/>
  <c r="Z9" i="34"/>
  <c r="Z10" i="34"/>
  <c r="Z11" i="34"/>
  <c r="Z12" i="34"/>
  <c r="Z13" i="34"/>
  <c r="Z14" i="34"/>
  <c r="Z15" i="34"/>
  <c r="Z16" i="34"/>
  <c r="Z17" i="34"/>
  <c r="Z18" i="34"/>
  <c r="Z19" i="34"/>
  <c r="Z20" i="34"/>
  <c r="Z21" i="34"/>
  <c r="Z22" i="34"/>
  <c r="Z23" i="34"/>
  <c r="Z24" i="34"/>
  <c r="Z25" i="34"/>
  <c r="Z26" i="34"/>
  <c r="Z27" i="34"/>
  <c r="Z28" i="34"/>
  <c r="Z29" i="34"/>
  <c r="Z30" i="34"/>
  <c r="Z31" i="34"/>
  <c r="Z32" i="34"/>
  <c r="Z33" i="34"/>
  <c r="Z34" i="34"/>
  <c r="Z35" i="34"/>
  <c r="Z36" i="34"/>
  <c r="Z3" i="34"/>
  <c r="G115" i="34"/>
  <c r="B111" i="34"/>
  <c r="G114" i="34"/>
  <c r="B122" i="34"/>
  <c r="G113" i="34"/>
  <c r="B119" i="34"/>
  <c r="G112" i="34"/>
  <c r="B116" i="34"/>
  <c r="G111" i="34"/>
  <c r="B126" i="34"/>
  <c r="G110" i="34"/>
  <c r="B114" i="34"/>
  <c r="G109" i="34"/>
  <c r="B103" i="34"/>
  <c r="G108" i="34"/>
  <c r="B99" i="34"/>
  <c r="G107" i="34"/>
  <c r="B113" i="34"/>
  <c r="G106" i="34"/>
  <c r="B95" i="34"/>
  <c r="G103" i="34"/>
  <c r="G102" i="34"/>
  <c r="G101" i="34"/>
  <c r="G100" i="34"/>
  <c r="G99" i="34"/>
  <c r="G98" i="34"/>
  <c r="G97" i="34"/>
  <c r="G96" i="34"/>
  <c r="G95" i="34"/>
  <c r="G94" i="34"/>
  <c r="C94" i="34"/>
  <c r="B100" i="34"/>
  <c r="B106" i="34"/>
  <c r="B98" i="34"/>
  <c r="B108" i="34"/>
  <c r="B101" i="34"/>
  <c r="B124" i="34"/>
  <c r="B117" i="34"/>
  <c r="B110" i="34"/>
  <c r="B104" i="34"/>
  <c r="B121" i="34"/>
  <c r="B102" i="34"/>
  <c r="B112" i="34"/>
  <c r="B96" i="34"/>
  <c r="B105" i="34"/>
  <c r="B109" i="34"/>
  <c r="B123" i="34"/>
  <c r="B125" i="34"/>
  <c r="B127" i="34"/>
  <c r="B118" i="34"/>
  <c r="B97" i="34"/>
  <c r="B120" i="34"/>
  <c r="B115" i="34"/>
  <c r="B94" i="34"/>
  <c r="B107" i="34"/>
  <c r="G70" i="34"/>
  <c r="B68" i="34"/>
  <c r="G69" i="34"/>
  <c r="B57" i="34"/>
  <c r="G68" i="34"/>
  <c r="B71" i="34"/>
  <c r="G67" i="34"/>
  <c r="B59" i="34"/>
  <c r="G66" i="34"/>
  <c r="B54" i="34"/>
  <c r="G65" i="34"/>
  <c r="B50" i="34"/>
  <c r="G64" i="34"/>
  <c r="B65" i="34"/>
  <c r="G63" i="34"/>
  <c r="B73" i="34"/>
  <c r="G62" i="34"/>
  <c r="B69" i="34"/>
  <c r="G61" i="34"/>
  <c r="B79" i="34"/>
  <c r="G58" i="34"/>
  <c r="G57" i="34"/>
  <c r="G56" i="34"/>
  <c r="B78" i="34"/>
  <c r="G55" i="34"/>
  <c r="G54" i="34"/>
  <c r="G53" i="34"/>
  <c r="G52" i="34"/>
  <c r="G51" i="34"/>
  <c r="G50" i="34"/>
  <c r="G49" i="34"/>
  <c r="L75" i="16" l="1"/>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M36" i="16"/>
  <c r="M35" i="16"/>
  <c r="M34" i="16"/>
  <c r="M33" i="16"/>
  <c r="M32" i="16"/>
  <c r="M31" i="16"/>
  <c r="M30" i="16"/>
  <c r="M29" i="16"/>
  <c r="M28" i="16"/>
  <c r="M27" i="16"/>
  <c r="M26" i="16"/>
  <c r="M25" i="16"/>
  <c r="M24" i="16"/>
  <c r="M23" i="16"/>
  <c r="M22" i="16"/>
  <c r="M21" i="16"/>
  <c r="M20" i="16"/>
  <c r="M19" i="16"/>
  <c r="M18" i="16"/>
  <c r="M17" i="16"/>
  <c r="M16" i="16"/>
  <c r="M15" i="16"/>
  <c r="M14" i="16"/>
  <c r="M13" i="16"/>
  <c r="M12" i="16"/>
  <c r="M11" i="16"/>
  <c r="M10" i="16"/>
  <c r="M9" i="16"/>
  <c r="M8" i="16"/>
  <c r="M7" i="16"/>
  <c r="M6" i="16"/>
  <c r="M5" i="16"/>
  <c r="M4" i="16"/>
  <c r="M3" i="16"/>
  <c r="K37" i="20"/>
  <c r="E37" i="20"/>
  <c r="Q36" i="20"/>
  <c r="P36" i="20"/>
  <c r="O36" i="20"/>
  <c r="M36" i="20"/>
  <c r="L36" i="20"/>
  <c r="K36" i="20"/>
  <c r="J36" i="20"/>
  <c r="I36" i="20"/>
  <c r="H36" i="20"/>
  <c r="G36" i="20"/>
  <c r="F36" i="20"/>
  <c r="E36" i="20"/>
  <c r="D36" i="20"/>
  <c r="C36" i="20"/>
  <c r="B36" i="20"/>
  <c r="Q35" i="20"/>
  <c r="P35" i="20"/>
  <c r="O35" i="20"/>
  <c r="M35" i="20"/>
  <c r="L35" i="20"/>
  <c r="K35" i="20"/>
  <c r="J35" i="20"/>
  <c r="I35" i="20"/>
  <c r="H35" i="20"/>
  <c r="G35" i="20"/>
  <c r="F35" i="20"/>
  <c r="E35" i="20"/>
  <c r="D35" i="20"/>
  <c r="C35" i="20"/>
  <c r="B35" i="20"/>
  <c r="Q34" i="20"/>
  <c r="P34" i="20"/>
  <c r="O34" i="20"/>
  <c r="N34" i="20"/>
  <c r="M34" i="20"/>
  <c r="L34" i="20"/>
  <c r="K34" i="20"/>
  <c r="J34" i="20"/>
  <c r="I34" i="20"/>
  <c r="H34" i="20"/>
  <c r="G34" i="20"/>
  <c r="F34" i="20"/>
  <c r="E34" i="20"/>
  <c r="D34" i="20"/>
  <c r="C34" i="20"/>
  <c r="B34" i="20"/>
  <c r="Q33" i="20"/>
  <c r="P33" i="20"/>
  <c r="O33" i="20"/>
  <c r="N33" i="20"/>
  <c r="L33" i="20"/>
  <c r="K33" i="20"/>
  <c r="J33" i="20"/>
  <c r="I33" i="20"/>
  <c r="H33" i="20"/>
  <c r="G33" i="20"/>
  <c r="F33" i="20"/>
  <c r="E33" i="20"/>
  <c r="D33" i="20"/>
  <c r="C33" i="20"/>
  <c r="B33" i="20"/>
  <c r="Q32" i="20"/>
  <c r="P32" i="20"/>
  <c r="O32" i="20"/>
  <c r="N32" i="20"/>
  <c r="L32" i="20"/>
  <c r="K32" i="20"/>
  <c r="J32" i="20"/>
  <c r="I32" i="20"/>
  <c r="H32" i="20"/>
  <c r="G32" i="20"/>
  <c r="F32" i="20"/>
  <c r="E32" i="20"/>
  <c r="D32" i="20"/>
  <c r="C32" i="20"/>
  <c r="B32" i="20"/>
  <c r="Q31" i="20"/>
  <c r="P31" i="20"/>
  <c r="O31" i="20"/>
  <c r="N31" i="20"/>
  <c r="L31" i="20"/>
  <c r="K31" i="20"/>
  <c r="J31" i="20"/>
  <c r="I31" i="20"/>
  <c r="H31" i="20"/>
  <c r="G31" i="20"/>
  <c r="F31" i="20"/>
  <c r="E31" i="20"/>
  <c r="D31" i="20"/>
  <c r="C31" i="20"/>
  <c r="B31" i="20"/>
  <c r="Q30" i="20"/>
  <c r="P30" i="20"/>
  <c r="O30" i="20"/>
  <c r="N30" i="20"/>
  <c r="L30" i="20"/>
  <c r="K30" i="20"/>
  <c r="J30" i="20"/>
  <c r="I30" i="20"/>
  <c r="H30" i="20"/>
  <c r="G30" i="20"/>
  <c r="F30" i="20"/>
  <c r="E30" i="20"/>
  <c r="D30" i="20"/>
  <c r="C30" i="20"/>
  <c r="B30" i="20"/>
  <c r="Q29" i="20"/>
  <c r="P29" i="20"/>
  <c r="O29" i="20"/>
  <c r="N29" i="20"/>
  <c r="L29" i="20"/>
  <c r="J29" i="20"/>
  <c r="I29" i="20"/>
  <c r="H29" i="20"/>
  <c r="G29" i="20"/>
  <c r="F29" i="20"/>
  <c r="E29" i="20"/>
  <c r="D29" i="20"/>
  <c r="C29" i="20"/>
  <c r="B29" i="20"/>
  <c r="Q28" i="20"/>
  <c r="P28" i="20"/>
  <c r="O28" i="20"/>
  <c r="N28" i="20"/>
  <c r="L28" i="20"/>
  <c r="K28" i="20"/>
  <c r="J28" i="20"/>
  <c r="I28" i="20"/>
  <c r="H28" i="20"/>
  <c r="G28" i="20"/>
  <c r="F28" i="20"/>
  <c r="E28" i="20"/>
  <c r="D28" i="20"/>
  <c r="C28" i="20"/>
  <c r="B28" i="20"/>
  <c r="Q27" i="20"/>
  <c r="P27" i="20"/>
  <c r="O27" i="20"/>
  <c r="L27" i="20"/>
  <c r="J27" i="20"/>
  <c r="I27" i="20"/>
  <c r="H27" i="20"/>
  <c r="G27" i="20"/>
  <c r="F27" i="20"/>
  <c r="E27" i="20"/>
  <c r="D27" i="20"/>
  <c r="C27" i="20"/>
  <c r="B27" i="20"/>
  <c r="Q26" i="20"/>
  <c r="P26" i="20"/>
  <c r="O26" i="20"/>
  <c r="N26" i="20"/>
  <c r="L26" i="20"/>
  <c r="J26" i="20"/>
  <c r="I26" i="20"/>
  <c r="H26" i="20"/>
  <c r="G26" i="20"/>
  <c r="F26" i="20"/>
  <c r="E26" i="20"/>
  <c r="D26" i="20"/>
  <c r="C26" i="20"/>
  <c r="B26" i="20"/>
  <c r="Q25" i="20"/>
  <c r="P25" i="20"/>
  <c r="O25" i="20"/>
  <c r="N25" i="20"/>
  <c r="L25" i="20"/>
  <c r="K25" i="20"/>
  <c r="J25" i="20"/>
  <c r="I25" i="20"/>
  <c r="H25" i="20"/>
  <c r="G25" i="20"/>
  <c r="F25" i="20"/>
  <c r="E25" i="20"/>
  <c r="D25" i="20"/>
  <c r="C25" i="20"/>
  <c r="B25" i="20"/>
  <c r="Q24" i="20"/>
  <c r="P24" i="20"/>
  <c r="O24" i="20"/>
  <c r="L24" i="20"/>
  <c r="K24" i="20"/>
  <c r="J24" i="20"/>
  <c r="I24" i="20"/>
  <c r="H24" i="20"/>
  <c r="G24" i="20"/>
  <c r="F24" i="20"/>
  <c r="E24" i="20"/>
  <c r="D24" i="20"/>
  <c r="C24" i="20"/>
  <c r="B24" i="20"/>
  <c r="Q23" i="20"/>
  <c r="P23" i="20"/>
  <c r="O23" i="20"/>
  <c r="L23" i="20"/>
  <c r="K23" i="20"/>
  <c r="J23" i="20"/>
  <c r="I23" i="20"/>
  <c r="H23" i="20"/>
  <c r="G23" i="20"/>
  <c r="F23" i="20"/>
  <c r="E23" i="20"/>
  <c r="D23" i="20"/>
  <c r="C23" i="20"/>
  <c r="B23" i="20"/>
  <c r="Q22" i="20"/>
  <c r="P22" i="20"/>
  <c r="O22" i="20"/>
  <c r="N22" i="20"/>
  <c r="L22" i="20"/>
  <c r="K22" i="20"/>
  <c r="J22" i="20"/>
  <c r="I22" i="20"/>
  <c r="H22" i="20"/>
  <c r="G22" i="20"/>
  <c r="F22" i="20"/>
  <c r="E22" i="20"/>
  <c r="D22" i="20"/>
  <c r="C22" i="20"/>
  <c r="B22" i="20"/>
  <c r="Q21" i="20"/>
  <c r="P21" i="20"/>
  <c r="O21" i="20"/>
  <c r="N21" i="20"/>
  <c r="L21" i="20"/>
  <c r="K21" i="20"/>
  <c r="J21" i="20"/>
  <c r="I21" i="20"/>
  <c r="H21" i="20"/>
  <c r="G21" i="20"/>
  <c r="F21" i="20"/>
  <c r="E21" i="20"/>
  <c r="D21" i="20"/>
  <c r="C21" i="20"/>
  <c r="B21" i="20"/>
  <c r="Q20" i="20"/>
  <c r="P20" i="20"/>
  <c r="O20" i="20"/>
  <c r="N20" i="20"/>
  <c r="L20" i="20"/>
  <c r="K20" i="20"/>
  <c r="J20" i="20"/>
  <c r="I20" i="20"/>
  <c r="H20" i="20"/>
  <c r="G20" i="20"/>
  <c r="F20" i="20"/>
  <c r="E20" i="20"/>
  <c r="D20" i="20"/>
  <c r="C20" i="20"/>
  <c r="B20" i="20"/>
  <c r="Q19" i="20"/>
  <c r="P19" i="20"/>
  <c r="O19" i="20"/>
  <c r="N19" i="20"/>
  <c r="L19" i="20"/>
  <c r="K19" i="20"/>
  <c r="J19" i="20"/>
  <c r="I19" i="20"/>
  <c r="H19" i="20"/>
  <c r="G19" i="20"/>
  <c r="F19" i="20"/>
  <c r="E19" i="20"/>
  <c r="D19" i="20"/>
  <c r="C19" i="20"/>
  <c r="B19" i="20"/>
  <c r="Q18" i="20"/>
  <c r="P18" i="20"/>
  <c r="O18" i="20"/>
  <c r="N18" i="20"/>
  <c r="L18" i="20"/>
  <c r="K18" i="20"/>
  <c r="J18" i="20"/>
  <c r="I18" i="20"/>
  <c r="H18" i="20"/>
  <c r="G18" i="20"/>
  <c r="F18" i="20"/>
  <c r="E18" i="20"/>
  <c r="C18" i="20"/>
  <c r="B18" i="20"/>
  <c r="Q17" i="20"/>
  <c r="P17" i="20"/>
  <c r="O17" i="20"/>
  <c r="N17" i="20"/>
  <c r="L17" i="20"/>
  <c r="K17" i="20"/>
  <c r="J17" i="20"/>
  <c r="I17" i="20"/>
  <c r="H17" i="20"/>
  <c r="G17" i="20"/>
  <c r="F17" i="20"/>
  <c r="E17" i="20"/>
  <c r="D17" i="20"/>
  <c r="C17" i="20"/>
  <c r="B17" i="20"/>
  <c r="Q16" i="20"/>
  <c r="P16" i="20"/>
  <c r="O16" i="20"/>
  <c r="N16" i="20"/>
  <c r="L16" i="20"/>
  <c r="K16" i="20"/>
  <c r="J16" i="20"/>
  <c r="I16" i="20"/>
  <c r="H16" i="20"/>
  <c r="G16" i="20"/>
  <c r="F16" i="20"/>
  <c r="E16" i="20"/>
  <c r="D16" i="20"/>
  <c r="C16" i="20"/>
  <c r="B16" i="20"/>
  <c r="Q15" i="20"/>
  <c r="P15" i="20"/>
  <c r="O15" i="20"/>
  <c r="N15" i="20"/>
  <c r="L15" i="20"/>
  <c r="K15" i="20"/>
  <c r="J15" i="20"/>
  <c r="I15" i="20"/>
  <c r="H15" i="20"/>
  <c r="G15" i="20"/>
  <c r="F15" i="20"/>
  <c r="E15" i="20"/>
  <c r="D15" i="20"/>
  <c r="C15" i="20"/>
  <c r="B15" i="20"/>
  <c r="Q14" i="20"/>
  <c r="P14" i="20"/>
  <c r="O14" i="20"/>
  <c r="N14" i="20"/>
  <c r="L14" i="20"/>
  <c r="K14" i="20"/>
  <c r="J14" i="20"/>
  <c r="I14" i="20"/>
  <c r="H14" i="20"/>
  <c r="G14" i="20"/>
  <c r="F14" i="20"/>
  <c r="E14" i="20"/>
  <c r="D14" i="20"/>
  <c r="C14" i="20"/>
  <c r="B14" i="20"/>
  <c r="Q13" i="20"/>
  <c r="P13" i="20"/>
  <c r="O13" i="20"/>
  <c r="N13" i="20"/>
  <c r="M13" i="20"/>
  <c r="L13" i="20"/>
  <c r="K13" i="20"/>
  <c r="J13" i="20"/>
  <c r="I13" i="20"/>
  <c r="H13" i="20"/>
  <c r="G13" i="20"/>
  <c r="F13" i="20"/>
  <c r="E13" i="20"/>
  <c r="D13" i="20"/>
  <c r="C13" i="20"/>
  <c r="B13" i="20"/>
  <c r="Q12" i="20"/>
  <c r="P12" i="20"/>
  <c r="O12" i="20"/>
  <c r="N12" i="20"/>
  <c r="L12" i="20"/>
  <c r="J12" i="20"/>
  <c r="I12" i="20"/>
  <c r="H12" i="20"/>
  <c r="G12" i="20"/>
  <c r="F12" i="20"/>
  <c r="E12" i="20"/>
  <c r="D12" i="20"/>
  <c r="C12" i="20"/>
  <c r="B12" i="20"/>
  <c r="Q11" i="20"/>
  <c r="P11" i="20"/>
  <c r="O11" i="20"/>
  <c r="N11" i="20"/>
  <c r="L11" i="20"/>
  <c r="K11" i="20"/>
  <c r="J11" i="20"/>
  <c r="I11" i="20"/>
  <c r="H11" i="20"/>
  <c r="G11" i="20"/>
  <c r="F11" i="20"/>
  <c r="E11" i="20"/>
  <c r="D11" i="20"/>
  <c r="C11" i="20"/>
  <c r="B11" i="20"/>
  <c r="Q10" i="20"/>
  <c r="P10" i="20"/>
  <c r="O10" i="20"/>
  <c r="N10" i="20"/>
  <c r="L10" i="20"/>
  <c r="K10" i="20"/>
  <c r="J10" i="20"/>
  <c r="I10" i="20"/>
  <c r="H10" i="20"/>
  <c r="G10" i="20"/>
  <c r="F10" i="20"/>
  <c r="E10" i="20"/>
  <c r="D10" i="20"/>
  <c r="C10" i="20"/>
  <c r="B10" i="20"/>
  <c r="Q9" i="20"/>
  <c r="P9" i="20"/>
  <c r="O9" i="20"/>
  <c r="N9" i="20"/>
  <c r="L9" i="20"/>
  <c r="K9" i="20"/>
  <c r="J9" i="20"/>
  <c r="I9" i="20"/>
  <c r="H9" i="20"/>
  <c r="G9" i="20"/>
  <c r="F9" i="20"/>
  <c r="E9" i="20"/>
  <c r="D9" i="20"/>
  <c r="C9" i="20"/>
  <c r="B9" i="20"/>
  <c r="Q8" i="20"/>
  <c r="P8" i="20"/>
  <c r="O8" i="20"/>
  <c r="N8" i="20"/>
  <c r="L8" i="20"/>
  <c r="K8" i="20"/>
  <c r="J8" i="20"/>
  <c r="I8" i="20"/>
  <c r="H8" i="20"/>
  <c r="G8" i="20"/>
  <c r="F8" i="20"/>
  <c r="E8" i="20"/>
  <c r="D8" i="20"/>
  <c r="C8" i="20"/>
  <c r="B8" i="20"/>
  <c r="Q7" i="20"/>
  <c r="P7" i="20"/>
  <c r="O7" i="20"/>
  <c r="N7" i="20"/>
  <c r="L7" i="20"/>
  <c r="K7" i="20"/>
  <c r="J7" i="20"/>
  <c r="I7" i="20"/>
  <c r="H7" i="20"/>
  <c r="G7" i="20"/>
  <c r="F7" i="20"/>
  <c r="E7" i="20"/>
  <c r="D7" i="20"/>
  <c r="C7" i="20"/>
  <c r="B7" i="20"/>
  <c r="Q6" i="20"/>
  <c r="P6" i="20"/>
  <c r="O6" i="20"/>
  <c r="N6" i="20"/>
  <c r="M6" i="20"/>
  <c r="L6" i="20"/>
  <c r="K6" i="20"/>
  <c r="J6" i="20"/>
  <c r="I6" i="20"/>
  <c r="H6" i="20"/>
  <c r="G6" i="20"/>
  <c r="F6" i="20"/>
  <c r="E6" i="20"/>
  <c r="D6" i="20"/>
  <c r="C6" i="20"/>
  <c r="B6" i="20"/>
  <c r="Q5" i="20"/>
  <c r="P5" i="20"/>
  <c r="O5" i="20"/>
  <c r="N5" i="20"/>
  <c r="L5" i="20"/>
  <c r="K5" i="20"/>
  <c r="J5" i="20"/>
  <c r="I5" i="20"/>
  <c r="H5" i="20"/>
  <c r="G5" i="20"/>
  <c r="F5" i="20"/>
  <c r="E5" i="20"/>
  <c r="D5" i="20"/>
  <c r="C5" i="20"/>
  <c r="B5" i="20"/>
  <c r="Q4" i="20"/>
  <c r="P4" i="20"/>
  <c r="O4" i="20"/>
  <c r="N4" i="20"/>
  <c r="M4" i="20"/>
  <c r="L4" i="20"/>
  <c r="K4" i="20"/>
  <c r="J4" i="20"/>
  <c r="I4" i="20"/>
  <c r="H4" i="20"/>
  <c r="G4" i="20"/>
  <c r="F4" i="20"/>
  <c r="E4" i="20"/>
  <c r="D4" i="20"/>
  <c r="C4" i="20"/>
  <c r="B4" i="20"/>
  <c r="M78" i="18"/>
  <c r="L78" i="18"/>
  <c r="K78" i="18"/>
  <c r="J78" i="18"/>
  <c r="I78" i="18"/>
  <c r="H78" i="18"/>
  <c r="G78" i="18"/>
  <c r="F78" i="18"/>
  <c r="E78" i="18"/>
  <c r="D78" i="18"/>
  <c r="C78" i="18"/>
  <c r="M77" i="18"/>
  <c r="L77" i="18"/>
  <c r="K77" i="18"/>
  <c r="J77" i="18"/>
  <c r="I77" i="18"/>
  <c r="H77" i="18"/>
  <c r="G77" i="18"/>
  <c r="F77" i="18"/>
  <c r="E77" i="18"/>
  <c r="D77" i="18"/>
  <c r="C77" i="18"/>
  <c r="M76" i="18"/>
  <c r="L76" i="18"/>
  <c r="K76" i="18"/>
  <c r="J76" i="18"/>
  <c r="I76" i="18"/>
  <c r="H76" i="18"/>
  <c r="G76" i="18"/>
  <c r="F76" i="18"/>
  <c r="E76" i="18"/>
  <c r="D76" i="18"/>
  <c r="C76" i="18"/>
  <c r="M75" i="18"/>
  <c r="L75" i="18"/>
  <c r="K75" i="18"/>
  <c r="J75" i="18"/>
  <c r="I75" i="18"/>
  <c r="H75" i="18"/>
  <c r="G75" i="18"/>
  <c r="F75" i="18"/>
  <c r="E75" i="18"/>
  <c r="D75" i="18"/>
  <c r="C75" i="18"/>
  <c r="M74" i="18"/>
  <c r="L74" i="18"/>
  <c r="K74" i="18"/>
  <c r="J74" i="18"/>
  <c r="I74" i="18"/>
  <c r="H74" i="18"/>
  <c r="G74" i="18"/>
  <c r="F74" i="18"/>
  <c r="E74" i="18"/>
  <c r="D74" i="18"/>
  <c r="C74" i="18"/>
  <c r="M73" i="18"/>
  <c r="L73" i="18"/>
  <c r="K73" i="18"/>
  <c r="J73" i="18"/>
  <c r="I73" i="18"/>
  <c r="H73" i="18"/>
  <c r="G73" i="18"/>
  <c r="F73" i="18"/>
  <c r="E73" i="18"/>
  <c r="D73" i="18"/>
  <c r="C73" i="18"/>
  <c r="M72" i="18"/>
  <c r="L72" i="18"/>
  <c r="K72" i="18"/>
  <c r="J72" i="18"/>
  <c r="I72" i="18"/>
  <c r="H72" i="18"/>
  <c r="G72" i="18"/>
  <c r="F72" i="18"/>
  <c r="E72" i="18"/>
  <c r="D72" i="18"/>
  <c r="C72" i="18"/>
  <c r="M71" i="18"/>
  <c r="L71" i="18"/>
  <c r="K71" i="18"/>
  <c r="J71" i="18"/>
  <c r="I71" i="18"/>
  <c r="H71" i="18"/>
  <c r="G71" i="18"/>
  <c r="F71" i="18"/>
  <c r="E71" i="18"/>
  <c r="D71" i="18"/>
  <c r="C71" i="18"/>
  <c r="M70" i="18"/>
  <c r="L70" i="18"/>
  <c r="K70" i="18"/>
  <c r="J70" i="18"/>
  <c r="I70" i="18"/>
  <c r="H70" i="18"/>
  <c r="G70" i="18"/>
  <c r="F70" i="18"/>
  <c r="E70" i="18"/>
  <c r="D70" i="18"/>
  <c r="C70" i="18"/>
  <c r="M69" i="18"/>
  <c r="L69" i="18"/>
  <c r="K69" i="18"/>
  <c r="J69" i="18"/>
  <c r="I69" i="18"/>
  <c r="H69" i="18"/>
  <c r="G69" i="18"/>
  <c r="F69" i="18"/>
  <c r="E69" i="18"/>
  <c r="D69" i="18"/>
  <c r="C69" i="18"/>
  <c r="M68" i="18"/>
  <c r="L68" i="18"/>
  <c r="K68" i="18"/>
  <c r="J68" i="18"/>
  <c r="I68" i="18"/>
  <c r="H68" i="18"/>
  <c r="G68" i="18"/>
  <c r="F68" i="18"/>
  <c r="E68" i="18"/>
  <c r="D68" i="18"/>
  <c r="C68" i="18"/>
  <c r="M67" i="18"/>
  <c r="L67" i="18"/>
  <c r="K67" i="18"/>
  <c r="J67" i="18"/>
  <c r="I67" i="18"/>
  <c r="H67" i="18"/>
  <c r="G67" i="18"/>
  <c r="F67" i="18"/>
  <c r="E67" i="18"/>
  <c r="D67" i="18"/>
  <c r="C67" i="18"/>
  <c r="M66" i="18"/>
  <c r="L66" i="18"/>
  <c r="K66" i="18"/>
  <c r="J66" i="18"/>
  <c r="I66" i="18"/>
  <c r="H66" i="18"/>
  <c r="G66" i="18"/>
  <c r="F66" i="18"/>
  <c r="E66" i="18"/>
  <c r="D66" i="18"/>
  <c r="C66" i="18"/>
  <c r="M65" i="18"/>
  <c r="L65" i="18"/>
  <c r="K65" i="18"/>
  <c r="J65" i="18"/>
  <c r="I65" i="18"/>
  <c r="H65" i="18"/>
  <c r="G65" i="18"/>
  <c r="F65" i="18"/>
  <c r="E65" i="18"/>
  <c r="D65" i="18"/>
  <c r="C65" i="18"/>
  <c r="M64" i="18"/>
  <c r="L64" i="18"/>
  <c r="K64" i="18"/>
  <c r="J64" i="18"/>
  <c r="I64" i="18"/>
  <c r="H64" i="18"/>
  <c r="G64" i="18"/>
  <c r="F64" i="18"/>
  <c r="E64" i="18"/>
  <c r="D64" i="18"/>
  <c r="C64" i="18"/>
  <c r="M63" i="18"/>
  <c r="L63" i="18"/>
  <c r="K63" i="18"/>
  <c r="J63" i="18"/>
  <c r="I63" i="18"/>
  <c r="H63" i="18"/>
  <c r="G63" i="18"/>
  <c r="F63" i="18"/>
  <c r="E63" i="18"/>
  <c r="D63" i="18"/>
  <c r="C63" i="18"/>
  <c r="M62" i="18"/>
  <c r="L62" i="18"/>
  <c r="K62" i="18"/>
  <c r="J62" i="18"/>
  <c r="I62" i="18"/>
  <c r="H62" i="18"/>
  <c r="G62" i="18"/>
  <c r="F62" i="18"/>
  <c r="E62" i="18"/>
  <c r="D62" i="18"/>
  <c r="C62" i="18"/>
  <c r="M61" i="18"/>
  <c r="L61" i="18"/>
  <c r="K61" i="18"/>
  <c r="J61" i="18"/>
  <c r="I61" i="18"/>
  <c r="H61" i="18"/>
  <c r="G61" i="18"/>
  <c r="F61" i="18"/>
  <c r="E61" i="18"/>
  <c r="D61" i="18"/>
  <c r="C61" i="18"/>
  <c r="M60" i="18"/>
  <c r="L60" i="18"/>
  <c r="K60" i="18"/>
  <c r="J60" i="18"/>
  <c r="I60" i="18"/>
  <c r="H60" i="18"/>
  <c r="G60" i="18"/>
  <c r="F60" i="18"/>
  <c r="E60" i="18"/>
  <c r="D60" i="18"/>
  <c r="C60" i="18"/>
  <c r="M59" i="18"/>
  <c r="L59" i="18"/>
  <c r="K59" i="18"/>
  <c r="J59" i="18"/>
  <c r="I59" i="18"/>
  <c r="H59" i="18"/>
  <c r="G59" i="18"/>
  <c r="F59" i="18"/>
  <c r="E59" i="18"/>
  <c r="D59" i="18"/>
  <c r="C59" i="18"/>
  <c r="M58" i="18"/>
  <c r="L58" i="18"/>
  <c r="K58" i="18"/>
  <c r="J58" i="18"/>
  <c r="I58" i="18"/>
  <c r="H58" i="18"/>
  <c r="G58" i="18"/>
  <c r="F58" i="18"/>
  <c r="E58" i="18"/>
  <c r="D58" i="18"/>
  <c r="C58" i="18"/>
  <c r="M57" i="18"/>
  <c r="L57" i="18"/>
  <c r="K57" i="18"/>
  <c r="J57" i="18"/>
  <c r="I57" i="18"/>
  <c r="H57" i="18"/>
  <c r="G57" i="18"/>
  <c r="F57" i="18"/>
  <c r="E57" i="18"/>
  <c r="D57" i="18"/>
  <c r="C57" i="18"/>
  <c r="M56" i="18"/>
  <c r="L56" i="18"/>
  <c r="K56" i="18"/>
  <c r="J56" i="18"/>
  <c r="I56" i="18"/>
  <c r="H56" i="18"/>
  <c r="G56" i="18"/>
  <c r="F56" i="18"/>
  <c r="E56" i="18"/>
  <c r="D56" i="18"/>
  <c r="C56" i="18"/>
  <c r="M55" i="18"/>
  <c r="L55" i="18"/>
  <c r="K55" i="18"/>
  <c r="J55" i="18"/>
  <c r="I55" i="18"/>
  <c r="H55" i="18"/>
  <c r="G55" i="18"/>
  <c r="F55" i="18"/>
  <c r="E55" i="18"/>
  <c r="D55" i="18"/>
  <c r="C55" i="18"/>
  <c r="M54" i="18"/>
  <c r="L54" i="18"/>
  <c r="K54" i="18"/>
  <c r="J54" i="18"/>
  <c r="I54" i="18"/>
  <c r="H54" i="18"/>
  <c r="G54" i="18"/>
  <c r="F54" i="18"/>
  <c r="E54" i="18"/>
  <c r="D54" i="18"/>
  <c r="C54" i="18"/>
  <c r="M53" i="18"/>
  <c r="L53" i="18"/>
  <c r="K53" i="18"/>
  <c r="J53" i="18"/>
  <c r="I53" i="18"/>
  <c r="H53" i="18"/>
  <c r="G53" i="18"/>
  <c r="F53" i="18"/>
  <c r="E53" i="18"/>
  <c r="D53" i="18"/>
  <c r="C53" i="18"/>
  <c r="M52" i="18"/>
  <c r="L52" i="18"/>
  <c r="K52" i="18"/>
  <c r="J52" i="18"/>
  <c r="I52" i="18"/>
  <c r="H52" i="18"/>
  <c r="G52" i="18"/>
  <c r="F52" i="18"/>
  <c r="E52" i="18"/>
  <c r="D52" i="18"/>
  <c r="C52" i="18"/>
  <c r="M51" i="18"/>
  <c r="L51" i="18"/>
  <c r="K51" i="18"/>
  <c r="J51" i="18"/>
  <c r="I51" i="18"/>
  <c r="H51" i="18"/>
  <c r="G51" i="18"/>
  <c r="F51" i="18"/>
  <c r="E51" i="18"/>
  <c r="D51" i="18"/>
  <c r="C51" i="18"/>
  <c r="M50" i="18"/>
  <c r="L50" i="18"/>
  <c r="K50" i="18"/>
  <c r="J50" i="18"/>
  <c r="I50" i="18"/>
  <c r="H50" i="18"/>
  <c r="G50" i="18"/>
  <c r="F50" i="18"/>
  <c r="E50" i="18"/>
  <c r="D50" i="18"/>
  <c r="C50" i="18"/>
  <c r="M49" i="18"/>
  <c r="L49" i="18"/>
  <c r="K49" i="18"/>
  <c r="J49" i="18"/>
  <c r="I49" i="18"/>
  <c r="H49" i="18"/>
  <c r="G49" i="18"/>
  <c r="F49" i="18"/>
  <c r="E49" i="18"/>
  <c r="D49" i="18"/>
  <c r="C49" i="18"/>
  <c r="M48" i="18"/>
  <c r="L48" i="18"/>
  <c r="K48" i="18"/>
  <c r="J48" i="18"/>
  <c r="I48" i="18"/>
  <c r="H48" i="18"/>
  <c r="G48" i="18"/>
  <c r="F48" i="18"/>
  <c r="E48" i="18"/>
  <c r="D48" i="18"/>
  <c r="C48" i="18"/>
  <c r="M47" i="18"/>
  <c r="L47" i="18"/>
  <c r="K47" i="18"/>
  <c r="J47" i="18"/>
  <c r="I47" i="18"/>
  <c r="H47" i="18"/>
  <c r="G47" i="18"/>
  <c r="F47" i="18"/>
  <c r="E47" i="18"/>
  <c r="D47" i="18"/>
  <c r="C47" i="18"/>
  <c r="M46" i="18"/>
  <c r="L46" i="18"/>
  <c r="K46" i="18"/>
  <c r="J46" i="18"/>
  <c r="I46" i="18"/>
  <c r="H46" i="18"/>
  <c r="G46" i="18"/>
  <c r="F46" i="18"/>
  <c r="E46" i="18"/>
  <c r="D46" i="18"/>
  <c r="C46" i="18"/>
  <c r="M45" i="18"/>
  <c r="L45" i="18"/>
  <c r="K45" i="18"/>
  <c r="J45" i="18"/>
  <c r="I45" i="18"/>
  <c r="H45" i="18"/>
  <c r="G45" i="18"/>
  <c r="F45" i="18"/>
  <c r="E45" i="18"/>
  <c r="D45" i="18"/>
  <c r="C45" i="18"/>
  <c r="M81" i="15"/>
  <c r="L81" i="15"/>
  <c r="K81" i="15"/>
  <c r="J81" i="15"/>
  <c r="I81" i="15"/>
  <c r="H81" i="15"/>
  <c r="G81" i="15"/>
  <c r="F81" i="15"/>
  <c r="E81" i="15"/>
  <c r="D81" i="15"/>
  <c r="C81" i="15"/>
  <c r="M80" i="15"/>
  <c r="L80" i="15"/>
  <c r="K80" i="15"/>
  <c r="J80" i="15"/>
  <c r="I80" i="15"/>
  <c r="H80" i="15"/>
  <c r="G80" i="15"/>
  <c r="F80" i="15"/>
  <c r="E80" i="15"/>
  <c r="D80" i="15"/>
  <c r="C80" i="15"/>
  <c r="M79" i="15"/>
  <c r="L79" i="15"/>
  <c r="K79" i="15"/>
  <c r="J79" i="15"/>
  <c r="I79" i="15"/>
  <c r="H79" i="15"/>
  <c r="G79" i="15"/>
  <c r="F79" i="15"/>
  <c r="E79" i="15"/>
  <c r="D79" i="15"/>
  <c r="C79" i="15"/>
  <c r="M78" i="15"/>
  <c r="L78" i="15"/>
  <c r="K78" i="15"/>
  <c r="J78" i="15"/>
  <c r="I78" i="15"/>
  <c r="H78" i="15"/>
  <c r="G78" i="15"/>
  <c r="F78" i="15"/>
  <c r="E78" i="15"/>
  <c r="D78" i="15"/>
  <c r="C78" i="15"/>
  <c r="M77" i="15"/>
  <c r="L77" i="15"/>
  <c r="K77" i="15"/>
  <c r="J77" i="15"/>
  <c r="I77" i="15"/>
  <c r="H77" i="15"/>
  <c r="G77" i="15"/>
  <c r="F77" i="15"/>
  <c r="E77" i="15"/>
  <c r="D77" i="15"/>
  <c r="C77" i="15"/>
  <c r="M76" i="15"/>
  <c r="L76" i="15"/>
  <c r="K76" i="15"/>
  <c r="J76" i="15"/>
  <c r="I76" i="15"/>
  <c r="H76" i="15"/>
  <c r="G76" i="15"/>
  <c r="F76" i="15"/>
  <c r="E76" i="15"/>
  <c r="D76" i="15"/>
  <c r="C76" i="15"/>
  <c r="M75" i="15"/>
  <c r="L75" i="15"/>
  <c r="K75" i="15"/>
  <c r="J75" i="15"/>
  <c r="I75" i="15"/>
  <c r="H75" i="15"/>
  <c r="G75" i="15"/>
  <c r="F75" i="15"/>
  <c r="E75" i="15"/>
  <c r="D75" i="15"/>
  <c r="C75" i="15"/>
  <c r="M74" i="15"/>
  <c r="L74" i="15"/>
  <c r="K74" i="15"/>
  <c r="J74" i="15"/>
  <c r="I74" i="15"/>
  <c r="H74" i="15"/>
  <c r="G74" i="15"/>
  <c r="F74" i="15"/>
  <c r="E74" i="15"/>
  <c r="D74" i="15"/>
  <c r="C74" i="15"/>
  <c r="M73" i="15"/>
  <c r="L73" i="15"/>
  <c r="K73" i="15"/>
  <c r="J73" i="15"/>
  <c r="I73" i="15"/>
  <c r="H73" i="15"/>
  <c r="G73" i="15"/>
  <c r="F73" i="15"/>
  <c r="E73" i="15"/>
  <c r="D73" i="15"/>
  <c r="C73" i="15"/>
  <c r="M72" i="15"/>
  <c r="L72" i="15"/>
  <c r="K72" i="15"/>
  <c r="J72" i="15"/>
  <c r="I72" i="15"/>
  <c r="H72" i="15"/>
  <c r="G72" i="15"/>
  <c r="F72" i="15"/>
  <c r="E72" i="15"/>
  <c r="D72" i="15"/>
  <c r="C72" i="15"/>
  <c r="M71" i="15"/>
  <c r="L71" i="15"/>
  <c r="K71" i="15"/>
  <c r="J71" i="15"/>
  <c r="I71" i="15"/>
  <c r="H71" i="15"/>
  <c r="G71" i="15"/>
  <c r="F71" i="15"/>
  <c r="E71" i="15"/>
  <c r="D71" i="15"/>
  <c r="C71" i="15"/>
  <c r="M70" i="15"/>
  <c r="L70" i="15"/>
  <c r="K70" i="15"/>
  <c r="J70" i="15"/>
  <c r="I70" i="15"/>
  <c r="H70" i="15"/>
  <c r="G70" i="15"/>
  <c r="F70" i="15"/>
  <c r="E70" i="15"/>
  <c r="D70" i="15"/>
  <c r="C70" i="15"/>
  <c r="M69" i="15"/>
  <c r="L69" i="15"/>
  <c r="K69" i="15"/>
  <c r="J69" i="15"/>
  <c r="I69" i="15"/>
  <c r="H69" i="15"/>
  <c r="G69" i="15"/>
  <c r="F69" i="15"/>
  <c r="E69" i="15"/>
  <c r="D69" i="15"/>
  <c r="C69" i="15"/>
  <c r="M68" i="15"/>
  <c r="L68" i="15"/>
  <c r="K68" i="15"/>
  <c r="J68" i="15"/>
  <c r="I68" i="15"/>
  <c r="H68" i="15"/>
  <c r="G68" i="15"/>
  <c r="F68" i="15"/>
  <c r="E68" i="15"/>
  <c r="D68" i="15"/>
  <c r="C68" i="15"/>
  <c r="M67" i="15"/>
  <c r="L67" i="15"/>
  <c r="K67" i="15"/>
  <c r="J67" i="15"/>
  <c r="I67" i="15"/>
  <c r="H67" i="15"/>
  <c r="G67" i="15"/>
  <c r="F67" i="15"/>
  <c r="E67" i="15"/>
  <c r="D67" i="15"/>
  <c r="C67" i="15"/>
  <c r="M66" i="15"/>
  <c r="L66" i="15"/>
  <c r="K66" i="15"/>
  <c r="J66" i="15"/>
  <c r="I66" i="15"/>
  <c r="H66" i="15"/>
  <c r="G66" i="15"/>
  <c r="F66" i="15"/>
  <c r="E66" i="15"/>
  <c r="D66" i="15"/>
  <c r="C66" i="15"/>
  <c r="M65" i="15"/>
  <c r="L65" i="15"/>
  <c r="K65" i="15"/>
  <c r="J65" i="15"/>
  <c r="I65" i="15"/>
  <c r="H65" i="15"/>
  <c r="G65" i="15"/>
  <c r="F65" i="15"/>
  <c r="E65" i="15"/>
  <c r="D65" i="15"/>
  <c r="C65" i="15"/>
  <c r="M64" i="15"/>
  <c r="L64" i="15"/>
  <c r="K64" i="15"/>
  <c r="J64" i="15"/>
  <c r="I64" i="15"/>
  <c r="H64" i="15"/>
  <c r="G64" i="15"/>
  <c r="F64" i="15"/>
  <c r="E64" i="15"/>
  <c r="D64" i="15"/>
  <c r="C64" i="15"/>
  <c r="M63" i="15"/>
  <c r="L63" i="15"/>
  <c r="K63" i="15"/>
  <c r="J63" i="15"/>
  <c r="I63" i="15"/>
  <c r="H63" i="15"/>
  <c r="G63" i="15"/>
  <c r="F63" i="15"/>
  <c r="E63" i="15"/>
  <c r="D63" i="15"/>
  <c r="C63" i="15"/>
  <c r="M62" i="15"/>
  <c r="L62" i="15"/>
  <c r="K62" i="15"/>
  <c r="J62" i="15"/>
  <c r="I62" i="15"/>
  <c r="H62" i="15"/>
  <c r="G62" i="15"/>
  <c r="F62" i="15"/>
  <c r="E62" i="15"/>
  <c r="D62" i="15"/>
  <c r="C62" i="15"/>
  <c r="M61" i="15"/>
  <c r="L61" i="15"/>
  <c r="K61" i="15"/>
  <c r="J61" i="15"/>
  <c r="I61" i="15"/>
  <c r="H61" i="15"/>
  <c r="G61" i="15"/>
  <c r="F61" i="15"/>
  <c r="E61" i="15"/>
  <c r="D61" i="15"/>
  <c r="C61" i="15"/>
  <c r="M60" i="15"/>
  <c r="L60" i="15"/>
  <c r="K60" i="15"/>
  <c r="J60" i="15"/>
  <c r="I60" i="15"/>
  <c r="H60" i="15"/>
  <c r="G60" i="15"/>
  <c r="F60" i="15"/>
  <c r="E60" i="15"/>
  <c r="D60" i="15"/>
  <c r="C60" i="15"/>
  <c r="M59" i="15"/>
  <c r="L59" i="15"/>
  <c r="K59" i="15"/>
  <c r="J59" i="15"/>
  <c r="I59" i="15"/>
  <c r="H59" i="15"/>
  <c r="G59" i="15"/>
  <c r="F59" i="15"/>
  <c r="E59" i="15"/>
  <c r="D59" i="15"/>
  <c r="C59" i="15"/>
  <c r="M58" i="15"/>
  <c r="L58" i="15"/>
  <c r="K58" i="15"/>
  <c r="J58" i="15"/>
  <c r="I58" i="15"/>
  <c r="H58" i="15"/>
  <c r="G58" i="15"/>
  <c r="F58" i="15"/>
  <c r="E58" i="15"/>
  <c r="D58" i="15"/>
  <c r="C58" i="15"/>
  <c r="M57" i="15"/>
  <c r="L57" i="15"/>
  <c r="K57" i="15"/>
  <c r="J57" i="15"/>
  <c r="I57" i="15"/>
  <c r="H57" i="15"/>
  <c r="G57" i="15"/>
  <c r="F57" i="15"/>
  <c r="E57" i="15"/>
  <c r="D57" i="15"/>
  <c r="C57" i="15"/>
  <c r="M56" i="15"/>
  <c r="L56" i="15"/>
  <c r="K56" i="15"/>
  <c r="J56" i="15"/>
  <c r="I56" i="15"/>
  <c r="H56" i="15"/>
  <c r="G56" i="15"/>
  <c r="F56" i="15"/>
  <c r="E56" i="15"/>
  <c r="D56" i="15"/>
  <c r="C56" i="15"/>
  <c r="M55" i="15"/>
  <c r="L55" i="15"/>
  <c r="K55" i="15"/>
  <c r="J55" i="15"/>
  <c r="I55" i="15"/>
  <c r="H55" i="15"/>
  <c r="G55" i="15"/>
  <c r="F55" i="15"/>
  <c r="E55" i="15"/>
  <c r="D55" i="15"/>
  <c r="C55" i="15"/>
  <c r="M54" i="15"/>
  <c r="L54" i="15"/>
  <c r="K54" i="15"/>
  <c r="J54" i="15"/>
  <c r="I54" i="15"/>
  <c r="H54" i="15"/>
  <c r="G54" i="15"/>
  <c r="F54" i="15"/>
  <c r="E54" i="15"/>
  <c r="D54" i="15"/>
  <c r="C54" i="15"/>
  <c r="M53" i="15"/>
  <c r="L53" i="15"/>
  <c r="K53" i="15"/>
  <c r="J53" i="15"/>
  <c r="I53" i="15"/>
  <c r="H53" i="15"/>
  <c r="G53" i="15"/>
  <c r="F53" i="15"/>
  <c r="E53" i="15"/>
  <c r="D53" i="15"/>
  <c r="C53" i="15"/>
  <c r="M52" i="15"/>
  <c r="L52" i="15"/>
  <c r="K52" i="15"/>
  <c r="J52" i="15"/>
  <c r="I52" i="15"/>
  <c r="H52" i="15"/>
  <c r="G52" i="15"/>
  <c r="F52" i="15"/>
  <c r="E52" i="15"/>
  <c r="D52" i="15"/>
  <c r="C52" i="15"/>
  <c r="M51" i="15"/>
  <c r="L51" i="15"/>
  <c r="K51" i="15"/>
  <c r="J51" i="15"/>
  <c r="I51" i="15"/>
  <c r="H51" i="15"/>
  <c r="G51" i="15"/>
  <c r="F51" i="15"/>
  <c r="E51" i="15"/>
  <c r="D51" i="15"/>
  <c r="C51" i="15"/>
  <c r="M50" i="15"/>
  <c r="L50" i="15"/>
  <c r="K50" i="15"/>
  <c r="J50" i="15"/>
  <c r="I50" i="15"/>
  <c r="H50" i="15"/>
  <c r="G50" i="15"/>
  <c r="F50" i="15"/>
  <c r="E50" i="15"/>
  <c r="D50" i="15"/>
  <c r="C50" i="15"/>
  <c r="M49" i="15"/>
  <c r="L49" i="15"/>
  <c r="K49" i="15"/>
  <c r="J49" i="15"/>
  <c r="I49" i="15"/>
  <c r="H49" i="15"/>
  <c r="G49" i="15"/>
  <c r="F49" i="15"/>
  <c r="E49" i="15"/>
  <c r="D49" i="15"/>
  <c r="C49" i="15"/>
  <c r="M48" i="15"/>
  <c r="L48" i="15"/>
  <c r="K48" i="15"/>
  <c r="J48" i="15"/>
  <c r="I48" i="15"/>
  <c r="H48" i="15"/>
  <c r="G48" i="15"/>
  <c r="F48" i="15"/>
  <c r="E48" i="15"/>
  <c r="D48" i="15"/>
  <c r="C48" i="15"/>
  <c r="M38" i="14"/>
  <c r="M37" i="14"/>
  <c r="M36" i="14"/>
  <c r="M35" i="14"/>
  <c r="M34" i="14"/>
  <c r="M33" i="14"/>
  <c r="M32" i="14"/>
  <c r="M31" i="14"/>
  <c r="M30" i="14"/>
  <c r="M29" i="14"/>
  <c r="M28" i="14"/>
  <c r="M27" i="14"/>
  <c r="M26" i="14"/>
  <c r="M25" i="14"/>
  <c r="M24" i="14"/>
  <c r="M23" i="14"/>
  <c r="M22" i="14"/>
  <c r="M21" i="14"/>
  <c r="M20" i="14"/>
  <c r="M19" i="14"/>
  <c r="M18" i="14"/>
  <c r="M17" i="14"/>
  <c r="M16" i="14"/>
  <c r="M15" i="14"/>
  <c r="M14" i="14"/>
  <c r="M13" i="14"/>
  <c r="M12" i="14"/>
  <c r="M11" i="14"/>
  <c r="M10" i="14"/>
  <c r="M9" i="14"/>
  <c r="M8" i="14"/>
  <c r="M7" i="14"/>
  <c r="M6" i="14"/>
  <c r="M5" i="14"/>
  <c r="M4" i="14"/>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M3" i="13"/>
  <c r="M141" i="12"/>
  <c r="M140" i="12"/>
  <c r="M139" i="12"/>
  <c r="M138" i="12"/>
  <c r="M137" i="12"/>
  <c r="M136" i="12"/>
  <c r="M135" i="12"/>
  <c r="M134" i="12"/>
  <c r="M133" i="12"/>
  <c r="M132" i="12"/>
  <c r="M131" i="12"/>
  <c r="M130" i="12"/>
  <c r="M129" i="12"/>
  <c r="M128" i="12"/>
  <c r="M127" i="12"/>
  <c r="M126" i="12"/>
  <c r="M125" i="12"/>
  <c r="M124" i="12"/>
  <c r="M123" i="12"/>
  <c r="M122" i="12"/>
  <c r="M121" i="12"/>
  <c r="M120" i="12"/>
  <c r="M119" i="12"/>
  <c r="M118" i="12"/>
  <c r="M117" i="12"/>
  <c r="M116" i="12"/>
  <c r="M115" i="12"/>
  <c r="M114" i="12"/>
  <c r="M113" i="12"/>
  <c r="M112" i="12"/>
  <c r="M111" i="12"/>
  <c r="M110" i="12"/>
  <c r="M109" i="12"/>
  <c r="M108" i="12"/>
  <c r="C98" i="12"/>
  <c r="C97" i="12"/>
  <c r="C96" i="12"/>
  <c r="C95" i="12"/>
  <c r="C94" i="12"/>
  <c r="C93" i="12"/>
  <c r="C92" i="12"/>
  <c r="C91" i="12"/>
  <c r="C90" i="12"/>
  <c r="C89" i="12"/>
  <c r="C88" i="12"/>
  <c r="C87" i="12"/>
  <c r="C86" i="12"/>
  <c r="C85" i="12"/>
  <c r="C84" i="12"/>
  <c r="C83" i="12"/>
  <c r="C82" i="12"/>
  <c r="C81" i="12"/>
  <c r="K74" i="12"/>
  <c r="C74" i="12"/>
  <c r="K73" i="12"/>
  <c r="C73" i="12"/>
  <c r="K72" i="12"/>
  <c r="C72" i="12"/>
  <c r="K71" i="12"/>
  <c r="C71" i="12"/>
  <c r="K70" i="12"/>
  <c r="C70" i="12"/>
  <c r="K69" i="12"/>
  <c r="C69" i="12"/>
  <c r="K68" i="12"/>
  <c r="C68" i="12"/>
  <c r="K67" i="12"/>
  <c r="C67" i="12"/>
  <c r="K66" i="12"/>
  <c r="C66" i="12"/>
  <c r="K65" i="12"/>
  <c r="C65" i="12"/>
  <c r="K64" i="12"/>
  <c r="C64" i="12"/>
  <c r="K63" i="12"/>
  <c r="C63" i="12"/>
  <c r="K62" i="12"/>
  <c r="C62" i="12"/>
  <c r="K61" i="12"/>
  <c r="C61" i="12"/>
  <c r="K60" i="12"/>
  <c r="C60" i="12"/>
  <c r="K59" i="12"/>
  <c r="C59" i="12"/>
  <c r="K58" i="12"/>
  <c r="C58" i="12"/>
  <c r="K57" i="12"/>
  <c r="C57" i="12"/>
  <c r="K56" i="12"/>
  <c r="C56" i="12"/>
  <c r="K55" i="12"/>
  <c r="C55" i="12"/>
  <c r="K54" i="12"/>
  <c r="C54" i="12"/>
  <c r="K53" i="12"/>
  <c r="C53" i="12"/>
  <c r="K52" i="12"/>
  <c r="C52" i="12"/>
  <c r="K51" i="12"/>
  <c r="C51" i="12"/>
  <c r="K50" i="12"/>
  <c r="C50" i="12"/>
  <c r="K49" i="12"/>
  <c r="C49" i="12"/>
  <c r="K48" i="12"/>
  <c r="C48" i="12"/>
  <c r="K47" i="12"/>
  <c r="C47" i="12"/>
  <c r="K46" i="12"/>
  <c r="C46" i="12"/>
  <c r="K45" i="12"/>
  <c r="C45" i="12"/>
  <c r="K44" i="12"/>
  <c r="C44" i="12"/>
  <c r="K43" i="12"/>
  <c r="C43" i="12"/>
  <c r="K42" i="12"/>
  <c r="C42" i="12"/>
  <c r="K41" i="12"/>
  <c r="C41" i="12"/>
  <c r="K36" i="12"/>
  <c r="C36" i="12"/>
  <c r="K35" i="12"/>
  <c r="K34" i="12"/>
  <c r="K33" i="12"/>
  <c r="K32" i="12"/>
  <c r="K31" i="12"/>
  <c r="K30" i="12"/>
  <c r="K29" i="12"/>
  <c r="K28" i="12"/>
  <c r="K27" i="12"/>
  <c r="K26" i="12"/>
  <c r="K25" i="12"/>
  <c r="K24" i="12"/>
  <c r="K23" i="12"/>
  <c r="K22" i="12"/>
  <c r="K21" i="12"/>
  <c r="K20" i="12"/>
  <c r="K19" i="12"/>
  <c r="K18" i="12"/>
  <c r="K17" i="12"/>
  <c r="K16" i="12"/>
  <c r="K15" i="12"/>
  <c r="K14" i="12"/>
  <c r="K13" i="12"/>
  <c r="K12" i="12"/>
  <c r="K11" i="12"/>
  <c r="K10" i="12"/>
  <c r="K9" i="12"/>
  <c r="K8" i="12"/>
  <c r="K7" i="12"/>
  <c r="K6" i="12"/>
  <c r="K5" i="12"/>
  <c r="K4" i="12"/>
  <c r="K3" i="12"/>
  <c r="D104" i="11"/>
  <c r="C104" i="11"/>
  <c r="D103" i="11"/>
  <c r="C103" i="11"/>
  <c r="D102" i="11"/>
  <c r="C102" i="11"/>
  <c r="D101" i="11"/>
  <c r="C101" i="11"/>
  <c r="D100" i="11"/>
  <c r="C100" i="11"/>
  <c r="D99" i="11"/>
  <c r="C99" i="11"/>
  <c r="D98" i="11"/>
  <c r="C98" i="11"/>
  <c r="D97" i="11"/>
  <c r="C97" i="11"/>
  <c r="D96" i="11"/>
  <c r="C96" i="11"/>
  <c r="D95" i="11"/>
  <c r="C95" i="11"/>
  <c r="D94" i="11"/>
  <c r="C94" i="11"/>
  <c r="D93" i="11"/>
  <c r="C93" i="11"/>
  <c r="D92" i="11"/>
  <c r="C92" i="11"/>
  <c r="D91" i="11"/>
  <c r="C91" i="11"/>
  <c r="D90" i="11"/>
  <c r="C90" i="11"/>
  <c r="D89" i="11"/>
  <c r="C89" i="11"/>
  <c r="D88" i="11"/>
  <c r="C88" i="11"/>
  <c r="D87" i="11"/>
  <c r="C87" i="11"/>
  <c r="D86" i="11"/>
  <c r="C86" i="11"/>
  <c r="D85" i="11"/>
  <c r="C85" i="11"/>
  <c r="D84" i="11"/>
  <c r="C84" i="11"/>
  <c r="D83" i="11"/>
  <c r="C83" i="11"/>
  <c r="D82" i="11"/>
  <c r="C82" i="11"/>
  <c r="D81" i="11"/>
  <c r="C81" i="11"/>
  <c r="D80" i="11"/>
  <c r="C80" i="11"/>
  <c r="D79" i="11"/>
  <c r="C79" i="11"/>
  <c r="D78" i="11"/>
  <c r="C78" i="11"/>
  <c r="D77" i="11"/>
  <c r="C77" i="11"/>
  <c r="D76" i="11"/>
  <c r="C76" i="11"/>
  <c r="D75" i="11"/>
  <c r="C75" i="11"/>
  <c r="D74" i="11"/>
  <c r="C74" i="11"/>
  <c r="D73" i="11"/>
  <c r="C73" i="11"/>
  <c r="D72" i="11"/>
  <c r="C72" i="11"/>
  <c r="D71" i="11"/>
  <c r="C71" i="11"/>
  <c r="N38" i="11"/>
  <c r="M38" i="11"/>
  <c r="D38" i="11"/>
  <c r="D38" i="11" a="1"/>
  <c r="C38" i="11"/>
  <c r="N37" i="11"/>
  <c r="M37" i="11"/>
  <c r="D37" i="11"/>
  <c r="D37" i="11" a="1"/>
  <c r="C37" i="11"/>
  <c r="N36" i="11"/>
  <c r="M36" i="11"/>
  <c r="D36" i="11"/>
  <c r="D36" i="11" a="1"/>
  <c r="C36" i="11"/>
  <c r="N35" i="11"/>
  <c r="M35" i="11"/>
  <c r="D35" i="11"/>
  <c r="D35" i="11" a="1"/>
  <c r="C35" i="11"/>
  <c r="N34" i="11"/>
  <c r="M34" i="11"/>
  <c r="D34" i="11"/>
  <c r="D34" i="11" a="1"/>
  <c r="C34" i="11"/>
  <c r="N33" i="11"/>
  <c r="M33" i="11"/>
  <c r="D33" i="11"/>
  <c r="D33" i="11" a="1"/>
  <c r="C33" i="11"/>
  <c r="N32" i="11"/>
  <c r="M32" i="11"/>
  <c r="D32" i="11"/>
  <c r="D32" i="11" a="1"/>
  <c r="C32" i="11"/>
  <c r="N31" i="11"/>
  <c r="M31" i="11"/>
  <c r="D31" i="11"/>
  <c r="D31" i="11" a="1"/>
  <c r="C31" i="11"/>
  <c r="N30" i="11"/>
  <c r="M30" i="11"/>
  <c r="D30" i="11"/>
  <c r="D30" i="11" a="1"/>
  <c r="C30" i="11"/>
  <c r="N29" i="11"/>
  <c r="M29" i="11"/>
  <c r="D29" i="11"/>
  <c r="D29" i="11" a="1"/>
  <c r="C29" i="11"/>
  <c r="N28" i="11"/>
  <c r="M28" i="11"/>
  <c r="D28" i="11"/>
  <c r="D28" i="11" a="1"/>
  <c r="C28" i="11"/>
  <c r="N27" i="11"/>
  <c r="M27" i="11"/>
  <c r="D27" i="11"/>
  <c r="D27" i="11" a="1"/>
  <c r="C27" i="11"/>
  <c r="N26" i="11"/>
  <c r="M26" i="11"/>
  <c r="D26" i="11"/>
  <c r="D26" i="11" a="1"/>
  <c r="C26" i="11"/>
  <c r="M25" i="11"/>
  <c r="C25" i="11"/>
  <c r="N24" i="11"/>
  <c r="M24" i="11"/>
  <c r="D24" i="11"/>
  <c r="D24" i="11" a="1"/>
  <c r="C24" i="11"/>
  <c r="N23" i="11"/>
  <c r="M23" i="11"/>
  <c r="D23" i="11"/>
  <c r="D23" i="11" a="1"/>
  <c r="C23" i="11"/>
  <c r="N22" i="11"/>
  <c r="M22" i="11"/>
  <c r="D22" i="11"/>
  <c r="D22" i="11" a="1"/>
  <c r="C22" i="11"/>
  <c r="N21" i="11"/>
  <c r="M21" i="11"/>
  <c r="D21" i="11"/>
  <c r="D21" i="11" a="1"/>
  <c r="C21" i="11"/>
  <c r="N20" i="11"/>
  <c r="M20" i="11"/>
  <c r="D20" i="11"/>
  <c r="D20" i="11" a="1"/>
  <c r="C20" i="11"/>
  <c r="N19" i="11"/>
  <c r="M19" i="11"/>
  <c r="D19" i="11"/>
  <c r="D19" i="11" a="1"/>
  <c r="C19" i="11"/>
  <c r="N18" i="11"/>
  <c r="M18" i="11"/>
  <c r="D18" i="11"/>
  <c r="D18" i="11" a="1"/>
  <c r="C18" i="11"/>
  <c r="N17" i="11"/>
  <c r="M17" i="11"/>
  <c r="D17" i="11"/>
  <c r="D17" i="11" a="1"/>
  <c r="C17" i="11"/>
  <c r="N16" i="11"/>
  <c r="M16" i="11"/>
  <c r="D16" i="11"/>
  <c r="D16" i="11" a="1"/>
  <c r="C16" i="11"/>
  <c r="N15" i="11"/>
  <c r="M15" i="11"/>
  <c r="D15" i="11"/>
  <c r="D15" i="11" a="1"/>
  <c r="C15" i="11"/>
  <c r="N14" i="11"/>
  <c r="M14" i="11"/>
  <c r="D14" i="11"/>
  <c r="D14" i="11" a="1"/>
  <c r="C14" i="11"/>
  <c r="N13" i="11"/>
  <c r="M13" i="11"/>
  <c r="D13" i="11"/>
  <c r="D13" i="11" a="1"/>
  <c r="C13" i="11"/>
  <c r="N12" i="11"/>
  <c r="M12" i="11"/>
  <c r="D12" i="11"/>
  <c r="D12" i="11" a="1"/>
  <c r="C12" i="11"/>
  <c r="N11" i="11"/>
  <c r="M11" i="11"/>
  <c r="D11" i="11"/>
  <c r="D11" i="11" a="1"/>
  <c r="C11" i="11"/>
  <c r="N10" i="11"/>
  <c r="M10" i="11"/>
  <c r="D10" i="11"/>
  <c r="D10" i="11" a="1"/>
  <c r="C10" i="11"/>
  <c r="N9" i="11"/>
  <c r="M9" i="11"/>
  <c r="D9" i="11"/>
  <c r="D9" i="11" a="1"/>
  <c r="C9" i="11"/>
  <c r="N8" i="11"/>
  <c r="M8" i="11"/>
  <c r="D8" i="11"/>
  <c r="D8" i="11" a="1"/>
  <c r="C8" i="11"/>
  <c r="N7" i="11"/>
  <c r="M7" i="11"/>
  <c r="D7" i="11"/>
  <c r="D7" i="11" a="1"/>
  <c r="C7" i="11"/>
  <c r="N6" i="11"/>
  <c r="M6" i="11"/>
  <c r="D6" i="11"/>
  <c r="D6" i="11" a="1"/>
  <c r="C6" i="11"/>
  <c r="N5" i="11"/>
  <c r="M5" i="11"/>
  <c r="D5" i="11"/>
  <c r="D5" i="11" a="1"/>
  <c r="C5" i="11"/>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D14" i="10"/>
  <c r="C14" i="10"/>
  <c r="D13" i="10"/>
  <c r="C13" i="10"/>
  <c r="D12" i="10"/>
  <c r="C12" i="10"/>
  <c r="D11" i="10"/>
  <c r="C11" i="10"/>
  <c r="D10" i="10"/>
  <c r="C10" i="10"/>
  <c r="D9" i="10"/>
  <c r="C9" i="10"/>
  <c r="D8" i="10"/>
  <c r="C8" i="10"/>
  <c r="D7" i="10"/>
  <c r="C7" i="10"/>
  <c r="D6" i="10"/>
  <c r="C6" i="10"/>
  <c r="D5" i="10"/>
  <c r="C5" i="10"/>
  <c r="G49" i="9"/>
  <c r="F49" i="9"/>
  <c r="E49" i="9"/>
  <c r="D49" i="9"/>
  <c r="G48" i="9"/>
  <c r="F48" i="9"/>
  <c r="E48" i="9"/>
  <c r="D48" i="9"/>
  <c r="G47" i="9"/>
  <c r="F47" i="9"/>
  <c r="E47" i="9"/>
  <c r="D47" i="9"/>
  <c r="G46" i="9"/>
  <c r="F46" i="9"/>
  <c r="E46" i="9"/>
  <c r="D46" i="9"/>
  <c r="G45" i="9"/>
  <c r="F45" i="9"/>
  <c r="E45" i="9"/>
  <c r="D45" i="9"/>
  <c r="G44" i="9"/>
  <c r="F44" i="9"/>
  <c r="E44" i="9"/>
  <c r="D44" i="9"/>
  <c r="G43" i="9"/>
  <c r="F43" i="9"/>
  <c r="E43" i="9"/>
  <c r="D43" i="9"/>
  <c r="G42" i="9"/>
  <c r="F42" i="9"/>
  <c r="E42" i="9"/>
  <c r="D42" i="9"/>
  <c r="G41" i="9"/>
  <c r="F41" i="9"/>
  <c r="E41" i="9"/>
  <c r="D41" i="9"/>
  <c r="G40" i="9"/>
  <c r="F40" i="9"/>
  <c r="E40" i="9"/>
  <c r="D40" i="9"/>
  <c r="G39" i="9"/>
  <c r="F39" i="9"/>
  <c r="E39" i="9"/>
  <c r="D39" i="9"/>
  <c r="G38" i="9"/>
  <c r="F38" i="9"/>
  <c r="E38" i="9"/>
  <c r="D38" i="9"/>
  <c r="G37" i="9"/>
  <c r="F37" i="9"/>
  <c r="E37" i="9"/>
  <c r="D37" i="9"/>
  <c r="G36" i="9"/>
  <c r="F36" i="9"/>
  <c r="E36" i="9"/>
  <c r="D36" i="9"/>
  <c r="G35" i="9"/>
  <c r="F35" i="9"/>
  <c r="E35" i="9"/>
  <c r="D35" i="9"/>
  <c r="G34" i="9"/>
  <c r="F34" i="9"/>
  <c r="E34" i="9"/>
  <c r="D34" i="9"/>
  <c r="G33" i="9"/>
  <c r="F33" i="9"/>
  <c r="E33" i="9"/>
  <c r="D33" i="9"/>
  <c r="M78" i="8"/>
  <c r="M77" i="8"/>
  <c r="M76" i="8"/>
  <c r="M75" i="8"/>
  <c r="M74" i="8"/>
  <c r="M73" i="8"/>
  <c r="M72" i="8"/>
  <c r="M71" i="8"/>
  <c r="M70" i="8"/>
  <c r="M69" i="8"/>
  <c r="M68" i="8"/>
  <c r="M67" i="8"/>
  <c r="M66" i="8"/>
  <c r="M65" i="8"/>
  <c r="M64" i="8"/>
  <c r="M63" i="8"/>
  <c r="M62" i="8"/>
  <c r="M61" i="8"/>
  <c r="M60" i="8"/>
  <c r="M59" i="8"/>
  <c r="M58" i="8"/>
  <c r="M57" i="8"/>
  <c r="M56" i="8"/>
  <c r="M55" i="8"/>
  <c r="M54" i="8"/>
  <c r="M53" i="8"/>
  <c r="M52" i="8"/>
  <c r="M51" i="8"/>
  <c r="M50" i="8"/>
  <c r="M49" i="8"/>
  <c r="M48" i="8"/>
  <c r="M47" i="8"/>
  <c r="M46" i="8"/>
  <c r="M45" i="8"/>
  <c r="M38" i="8"/>
  <c r="L38" i="8"/>
  <c r="K38" i="8"/>
  <c r="J38" i="8"/>
  <c r="I38" i="8"/>
  <c r="H38" i="8"/>
  <c r="G38" i="8"/>
  <c r="F38" i="8"/>
  <c r="E38" i="8"/>
  <c r="D38" i="8"/>
  <c r="C38" i="8"/>
  <c r="M37" i="8"/>
  <c r="L37" i="8"/>
  <c r="K37" i="8"/>
  <c r="J37" i="8"/>
  <c r="I37" i="8"/>
  <c r="H37" i="8"/>
  <c r="G37" i="8"/>
  <c r="F37" i="8"/>
  <c r="E37" i="8"/>
  <c r="D37" i="8"/>
  <c r="C37" i="8"/>
  <c r="M36" i="8"/>
  <c r="L36" i="8"/>
  <c r="K36" i="8"/>
  <c r="J36" i="8"/>
  <c r="I36" i="8"/>
  <c r="H36" i="8"/>
  <c r="G36" i="8"/>
  <c r="F36" i="8"/>
  <c r="E36" i="8"/>
  <c r="D36" i="8"/>
  <c r="C36" i="8"/>
  <c r="M35" i="8"/>
  <c r="L35" i="8"/>
  <c r="K35" i="8"/>
  <c r="J35" i="8"/>
  <c r="I35" i="8"/>
  <c r="H35" i="8"/>
  <c r="G35" i="8"/>
  <c r="F35" i="8"/>
  <c r="E35" i="8"/>
  <c r="D35" i="8"/>
  <c r="C35" i="8"/>
  <c r="M34" i="8"/>
  <c r="L34" i="8"/>
  <c r="K34" i="8"/>
  <c r="J34" i="8"/>
  <c r="I34" i="8"/>
  <c r="H34" i="8"/>
  <c r="G34" i="8"/>
  <c r="F34" i="8"/>
  <c r="E34" i="8"/>
  <c r="D34" i="8"/>
  <c r="C34" i="8"/>
  <c r="M33" i="8"/>
  <c r="L33" i="8"/>
  <c r="K33" i="8"/>
  <c r="J33" i="8"/>
  <c r="I33" i="8"/>
  <c r="H33" i="8"/>
  <c r="G33" i="8"/>
  <c r="F33" i="8"/>
  <c r="E33" i="8"/>
  <c r="D33" i="8"/>
  <c r="C33" i="8"/>
  <c r="M32" i="8"/>
  <c r="L32" i="8"/>
  <c r="K32" i="8"/>
  <c r="J32" i="8"/>
  <c r="I32" i="8"/>
  <c r="H32" i="8"/>
  <c r="G32" i="8"/>
  <c r="F32" i="8"/>
  <c r="E32" i="8"/>
  <c r="D32" i="8"/>
  <c r="C32" i="8"/>
  <c r="M31" i="8"/>
  <c r="L31" i="8"/>
  <c r="K31" i="8"/>
  <c r="J31" i="8"/>
  <c r="I31" i="8"/>
  <c r="H31" i="8"/>
  <c r="G31" i="8"/>
  <c r="F31" i="8"/>
  <c r="E31" i="8"/>
  <c r="D31" i="8"/>
  <c r="C31" i="8"/>
  <c r="M30" i="8"/>
  <c r="L30" i="8"/>
  <c r="K30" i="8"/>
  <c r="J30" i="8"/>
  <c r="I30" i="8"/>
  <c r="H30" i="8"/>
  <c r="G30" i="8"/>
  <c r="F30" i="8"/>
  <c r="E30" i="8"/>
  <c r="D30" i="8"/>
  <c r="C30" i="8"/>
  <c r="M29" i="8"/>
  <c r="L29" i="8"/>
  <c r="K29" i="8"/>
  <c r="J29" i="8"/>
  <c r="I29" i="8"/>
  <c r="H29" i="8"/>
  <c r="G29" i="8"/>
  <c r="F29" i="8"/>
  <c r="E29" i="8"/>
  <c r="D29" i="8"/>
  <c r="C29" i="8"/>
  <c r="M28" i="8"/>
  <c r="L28" i="8"/>
  <c r="K28" i="8"/>
  <c r="J28" i="8"/>
  <c r="I28" i="8"/>
  <c r="H28" i="8"/>
  <c r="G28" i="8"/>
  <c r="F28" i="8"/>
  <c r="E28" i="8"/>
  <c r="D28" i="8"/>
  <c r="C28" i="8"/>
  <c r="M27" i="8"/>
  <c r="L27" i="8"/>
  <c r="K27" i="8"/>
  <c r="J27" i="8"/>
  <c r="I27" i="8"/>
  <c r="H27" i="8"/>
  <c r="G27" i="8"/>
  <c r="F27" i="8"/>
  <c r="E27" i="8"/>
  <c r="D27" i="8"/>
  <c r="C27" i="8"/>
  <c r="M26" i="8"/>
  <c r="L26" i="8"/>
  <c r="K26" i="8"/>
  <c r="J26" i="8"/>
  <c r="I26" i="8"/>
  <c r="H26" i="8"/>
  <c r="G26" i="8"/>
  <c r="F26" i="8"/>
  <c r="E26" i="8"/>
  <c r="D26" i="8"/>
  <c r="C26" i="8"/>
  <c r="M25" i="8"/>
  <c r="L25" i="8"/>
  <c r="K25" i="8"/>
  <c r="J25" i="8"/>
  <c r="I25" i="8"/>
  <c r="H25" i="8"/>
  <c r="G25" i="8"/>
  <c r="F25" i="8"/>
  <c r="E25" i="8"/>
  <c r="D25" i="8"/>
  <c r="C25" i="8"/>
  <c r="M24" i="8"/>
  <c r="L24" i="8"/>
  <c r="K24" i="8"/>
  <c r="J24" i="8"/>
  <c r="I24" i="8"/>
  <c r="H24" i="8"/>
  <c r="G24" i="8"/>
  <c r="F24" i="8"/>
  <c r="E24" i="8"/>
  <c r="D24" i="8"/>
  <c r="C24" i="8"/>
  <c r="M23" i="8"/>
  <c r="L23" i="8"/>
  <c r="K23" i="8"/>
  <c r="J23" i="8"/>
  <c r="I23" i="8"/>
  <c r="H23" i="8"/>
  <c r="G23" i="8"/>
  <c r="F23" i="8"/>
  <c r="E23" i="8"/>
  <c r="D23" i="8"/>
  <c r="C23" i="8"/>
  <c r="M22" i="8"/>
  <c r="L22" i="8"/>
  <c r="K22" i="8"/>
  <c r="J22" i="8"/>
  <c r="I22" i="8"/>
  <c r="H22" i="8"/>
  <c r="G22" i="8"/>
  <c r="F22" i="8"/>
  <c r="E22" i="8"/>
  <c r="D22" i="8"/>
  <c r="C22" i="8"/>
  <c r="M21" i="8"/>
  <c r="L21" i="8"/>
  <c r="K21" i="8"/>
  <c r="J21" i="8"/>
  <c r="I21" i="8"/>
  <c r="H21" i="8"/>
  <c r="G21" i="8"/>
  <c r="F21" i="8"/>
  <c r="E21" i="8"/>
  <c r="D21" i="8"/>
  <c r="C21" i="8"/>
  <c r="M20" i="8"/>
  <c r="L20" i="8"/>
  <c r="K20" i="8"/>
  <c r="J20" i="8"/>
  <c r="I20" i="8"/>
  <c r="H20" i="8"/>
  <c r="G20" i="8"/>
  <c r="F20" i="8"/>
  <c r="E20" i="8"/>
  <c r="D20" i="8"/>
  <c r="C20" i="8"/>
  <c r="M19" i="8"/>
  <c r="L19" i="8"/>
  <c r="K19" i="8"/>
  <c r="J19" i="8"/>
  <c r="I19" i="8"/>
  <c r="H19" i="8"/>
  <c r="G19" i="8"/>
  <c r="F19" i="8"/>
  <c r="E19" i="8"/>
  <c r="D19" i="8"/>
  <c r="C19" i="8"/>
  <c r="M18" i="8"/>
  <c r="L18" i="8"/>
  <c r="K18" i="8"/>
  <c r="J18" i="8"/>
  <c r="I18" i="8"/>
  <c r="H18" i="8"/>
  <c r="G18" i="8"/>
  <c r="F18" i="8"/>
  <c r="E18" i="8"/>
  <c r="D18" i="8"/>
  <c r="C18" i="8"/>
  <c r="M17" i="8"/>
  <c r="L17" i="8"/>
  <c r="K17" i="8"/>
  <c r="J17" i="8"/>
  <c r="I17" i="8"/>
  <c r="H17" i="8"/>
  <c r="G17" i="8"/>
  <c r="F17" i="8"/>
  <c r="E17" i="8"/>
  <c r="D17" i="8"/>
  <c r="C17" i="8"/>
  <c r="M16" i="8"/>
  <c r="L16" i="8"/>
  <c r="K16" i="8"/>
  <c r="J16" i="8"/>
  <c r="I16" i="8"/>
  <c r="H16" i="8"/>
  <c r="G16" i="8"/>
  <c r="F16" i="8"/>
  <c r="E16" i="8"/>
  <c r="D16" i="8"/>
  <c r="C16" i="8"/>
  <c r="M15" i="8"/>
  <c r="L15" i="8"/>
  <c r="K15" i="8"/>
  <c r="J15" i="8"/>
  <c r="I15" i="8"/>
  <c r="H15" i="8"/>
  <c r="G15" i="8"/>
  <c r="F15" i="8"/>
  <c r="E15" i="8"/>
  <c r="D15" i="8"/>
  <c r="C15" i="8"/>
  <c r="M14" i="8"/>
  <c r="L14" i="8"/>
  <c r="K14" i="8"/>
  <c r="J14" i="8"/>
  <c r="I14" i="8"/>
  <c r="H14" i="8"/>
  <c r="G14" i="8"/>
  <c r="F14" i="8"/>
  <c r="E14" i="8"/>
  <c r="D14" i="8"/>
  <c r="C14" i="8"/>
  <c r="M13" i="8"/>
  <c r="L13" i="8"/>
  <c r="K13" i="8"/>
  <c r="J13" i="8"/>
  <c r="I13" i="8"/>
  <c r="H13" i="8"/>
  <c r="G13" i="8"/>
  <c r="F13" i="8"/>
  <c r="E13" i="8"/>
  <c r="D13" i="8"/>
  <c r="C13" i="8"/>
  <c r="M12" i="8"/>
  <c r="L12" i="8"/>
  <c r="K12" i="8"/>
  <c r="J12" i="8"/>
  <c r="I12" i="8"/>
  <c r="H12" i="8"/>
  <c r="G12" i="8"/>
  <c r="F12" i="8"/>
  <c r="E12" i="8"/>
  <c r="D12" i="8"/>
  <c r="C12" i="8"/>
  <c r="M11" i="8"/>
  <c r="L11" i="8"/>
  <c r="K11" i="8"/>
  <c r="J11" i="8"/>
  <c r="I11" i="8"/>
  <c r="H11" i="8"/>
  <c r="G11" i="8"/>
  <c r="F11" i="8"/>
  <c r="E11" i="8"/>
  <c r="D11" i="8"/>
  <c r="C11" i="8"/>
  <c r="M10" i="8"/>
  <c r="L10" i="8"/>
  <c r="K10" i="8"/>
  <c r="J10" i="8"/>
  <c r="I10" i="8"/>
  <c r="H10" i="8"/>
  <c r="G10" i="8"/>
  <c r="F10" i="8"/>
  <c r="E10" i="8"/>
  <c r="D10" i="8"/>
  <c r="C10" i="8"/>
  <c r="M9" i="8"/>
  <c r="L9" i="8"/>
  <c r="K9" i="8"/>
  <c r="J9" i="8"/>
  <c r="I9" i="8"/>
  <c r="H9" i="8"/>
  <c r="G9" i="8"/>
  <c r="F9" i="8"/>
  <c r="E9" i="8"/>
  <c r="D9" i="8"/>
  <c r="C9" i="8"/>
  <c r="M8" i="8"/>
  <c r="L8" i="8"/>
  <c r="K8" i="8"/>
  <c r="J8" i="8"/>
  <c r="I8" i="8"/>
  <c r="H8" i="8"/>
  <c r="G8" i="8"/>
  <c r="F8" i="8"/>
  <c r="E8" i="8"/>
  <c r="D8" i="8"/>
  <c r="C8" i="8"/>
  <c r="M7" i="8"/>
  <c r="L7" i="8"/>
  <c r="K7" i="8"/>
  <c r="J7" i="8"/>
  <c r="I7" i="8"/>
  <c r="H7" i="8"/>
  <c r="G7" i="8"/>
  <c r="F7" i="8"/>
  <c r="E7" i="8"/>
  <c r="D7" i="8"/>
  <c r="C7" i="8"/>
  <c r="M6" i="8"/>
  <c r="L6" i="8"/>
  <c r="K6" i="8"/>
  <c r="J6" i="8"/>
  <c r="I6" i="8"/>
  <c r="H6" i="8"/>
  <c r="G6" i="8"/>
  <c r="F6" i="8"/>
  <c r="E6" i="8"/>
  <c r="D6" i="8"/>
  <c r="C6" i="8"/>
  <c r="M5" i="8"/>
  <c r="L5" i="8"/>
  <c r="K5" i="8"/>
  <c r="J5" i="8"/>
  <c r="I5" i="8"/>
  <c r="H5" i="8"/>
  <c r="G5" i="8"/>
  <c r="F5" i="8"/>
  <c r="E5" i="8"/>
  <c r="D5" i="8"/>
  <c r="C5" i="8"/>
  <c r="H38" i="7"/>
  <c r="H38" i="7" a="1"/>
  <c r="C38" i="7"/>
  <c r="H37" i="7"/>
  <c r="H37" i="7" a="1"/>
  <c r="C37" i="7"/>
  <c r="H36" i="7"/>
  <c r="H36" i="7" a="1"/>
  <c r="C36" i="7"/>
  <c r="H35" i="7"/>
  <c r="H35" i="7" a="1"/>
  <c r="C35" i="7"/>
  <c r="H34" i="7"/>
  <c r="H34" i="7" a="1"/>
  <c r="C34" i="7"/>
  <c r="H33" i="7"/>
  <c r="H33" i="7" a="1"/>
  <c r="C33" i="7"/>
  <c r="H32" i="7"/>
  <c r="H32" i="7" a="1"/>
  <c r="C32" i="7"/>
  <c r="H31" i="7"/>
  <c r="H31" i="7" a="1"/>
  <c r="C31" i="7"/>
  <c r="H30" i="7"/>
  <c r="H30" i="7" a="1"/>
  <c r="C30" i="7"/>
  <c r="H29" i="7"/>
  <c r="H29" i="7" a="1"/>
  <c r="C29" i="7"/>
  <c r="H28" i="7"/>
  <c r="H28" i="7" a="1"/>
  <c r="C28" i="7"/>
  <c r="H27" i="7"/>
  <c r="H27" i="7" a="1"/>
  <c r="C27" i="7"/>
  <c r="H26" i="7"/>
  <c r="H26" i="7" a="1"/>
  <c r="C26" i="7"/>
  <c r="H25" i="7"/>
  <c r="H25" i="7" a="1"/>
  <c r="C25" i="7"/>
  <c r="H24" i="7"/>
  <c r="H24" i="7" a="1"/>
  <c r="C24" i="7"/>
  <c r="H23" i="7"/>
  <c r="H23" i="7" a="1"/>
  <c r="C23" i="7"/>
  <c r="H22" i="7"/>
  <c r="H22" i="7" a="1"/>
  <c r="C22" i="7"/>
  <c r="H21" i="7"/>
  <c r="H21" i="7" a="1"/>
  <c r="C21" i="7"/>
  <c r="H20" i="7"/>
  <c r="H20" i="7" a="1"/>
  <c r="C20" i="7"/>
  <c r="H19" i="7"/>
  <c r="H19" i="7" a="1"/>
  <c r="C19" i="7"/>
  <c r="H18" i="7"/>
  <c r="H18" i="7" a="1"/>
  <c r="C18" i="7"/>
  <c r="H17" i="7"/>
  <c r="H17" i="7" a="1"/>
  <c r="C17" i="7"/>
  <c r="H16" i="7"/>
  <c r="H16" i="7" a="1"/>
  <c r="C16" i="7"/>
  <c r="H15" i="7"/>
  <c r="H15" i="7" a="1"/>
  <c r="C15" i="7"/>
  <c r="H14" i="7"/>
  <c r="H14" i="7" a="1"/>
  <c r="C14" i="7"/>
  <c r="H13" i="7"/>
  <c r="H13" i="7" a="1"/>
  <c r="C13" i="7"/>
  <c r="H12" i="7"/>
  <c r="H12" i="7" a="1"/>
  <c r="C12" i="7"/>
  <c r="H11" i="7"/>
  <c r="H11" i="7" a="1"/>
  <c r="C11" i="7"/>
  <c r="H10" i="7"/>
  <c r="H10" i="7" a="1"/>
  <c r="C10" i="7"/>
  <c r="H9" i="7"/>
  <c r="H9" i="7" a="1"/>
  <c r="C9" i="7"/>
  <c r="H8" i="7"/>
  <c r="H8" i="7" a="1"/>
  <c r="C8" i="7"/>
  <c r="H7" i="7"/>
  <c r="H7" i="7" a="1"/>
  <c r="C7" i="7"/>
  <c r="H6" i="7"/>
  <c r="H6" i="7" a="1"/>
  <c r="C6" i="7"/>
  <c r="H5" i="7"/>
  <c r="H5" i="7" a="1"/>
  <c r="C5" i="7"/>
  <c r="M67" i="6"/>
  <c r="M66" i="6"/>
  <c r="M65" i="6"/>
  <c r="M64" i="6"/>
  <c r="M63" i="6"/>
  <c r="M62" i="6"/>
  <c r="M61" i="6"/>
  <c r="M60" i="6"/>
  <c r="M59" i="6"/>
  <c r="M58" i="6"/>
  <c r="M57" i="6"/>
  <c r="M56" i="6"/>
  <c r="M55" i="6"/>
  <c r="M54" i="6"/>
  <c r="M53" i="6"/>
  <c r="M52" i="6"/>
  <c r="M51" i="6"/>
  <c r="M50" i="6"/>
  <c r="M49" i="6"/>
  <c r="M48" i="6"/>
  <c r="M47" i="6"/>
  <c r="M46" i="6"/>
  <c r="M45"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7" i="6"/>
  <c r="M6" i="6"/>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AT71" i="23"/>
  <c r="AS71" i="23"/>
  <c r="AR71" i="23"/>
  <c r="AQ71" i="23"/>
  <c r="AP71" i="23"/>
  <c r="AO71" i="23"/>
  <c r="AN71" i="23"/>
  <c r="AM71" i="23"/>
  <c r="AL71" i="23"/>
  <c r="AK71" i="23"/>
  <c r="AJ71" i="23"/>
  <c r="AD71" i="23"/>
  <c r="AC71" i="23"/>
  <c r="AB71" i="23"/>
  <c r="AA71" i="23"/>
  <c r="Z71" i="23"/>
  <c r="Y71" i="23"/>
  <c r="X71" i="23"/>
  <c r="W71" i="23"/>
  <c r="V71" i="23"/>
  <c r="U71" i="23"/>
  <c r="T71" i="23"/>
  <c r="N71" i="23"/>
  <c r="M71" i="23"/>
  <c r="L71" i="23"/>
  <c r="K71" i="23"/>
  <c r="J71" i="23"/>
  <c r="I71" i="23"/>
  <c r="H71" i="23"/>
  <c r="G71" i="23"/>
  <c r="F71" i="23"/>
  <c r="E71" i="23"/>
  <c r="D71" i="23"/>
  <c r="AT70" i="23"/>
  <c r="AS70" i="23"/>
  <c r="AR70" i="23"/>
  <c r="AQ70" i="23"/>
  <c r="AP70" i="23"/>
  <c r="AO70" i="23"/>
  <c r="AN70" i="23"/>
  <c r="AM70" i="23"/>
  <c r="AL70" i="23"/>
  <c r="AK70" i="23"/>
  <c r="AJ70" i="23"/>
  <c r="AD70" i="23"/>
  <c r="AC70" i="23"/>
  <c r="AB70" i="23"/>
  <c r="AA70" i="23"/>
  <c r="Z70" i="23"/>
  <c r="Y70" i="23"/>
  <c r="X70" i="23"/>
  <c r="W70" i="23"/>
  <c r="V70" i="23"/>
  <c r="U70" i="23"/>
  <c r="T70" i="23"/>
  <c r="N70" i="23"/>
  <c r="M70" i="23"/>
  <c r="L70" i="23"/>
  <c r="K70" i="23"/>
  <c r="J70" i="23"/>
  <c r="I70" i="23"/>
  <c r="H70" i="23"/>
  <c r="G70" i="23"/>
  <c r="F70" i="23"/>
  <c r="E70" i="23"/>
  <c r="D70" i="23"/>
  <c r="AT69" i="23"/>
  <c r="AS69" i="23"/>
  <c r="AR69" i="23"/>
  <c r="AQ69" i="23"/>
  <c r="AP69" i="23"/>
  <c r="AO69" i="23"/>
  <c r="AN69" i="23"/>
  <c r="AM69" i="23"/>
  <c r="AL69" i="23"/>
  <c r="AK69" i="23"/>
  <c r="AJ69" i="23"/>
  <c r="AD69" i="23"/>
  <c r="AC69" i="23"/>
  <c r="AB69" i="23"/>
  <c r="AA69" i="23"/>
  <c r="Z69" i="23"/>
  <c r="Y69" i="23"/>
  <c r="X69" i="23"/>
  <c r="W69" i="23"/>
  <c r="V69" i="23"/>
  <c r="U69" i="23"/>
  <c r="T69" i="23"/>
  <c r="N69" i="23"/>
  <c r="M69" i="23"/>
  <c r="L69" i="23"/>
  <c r="K69" i="23"/>
  <c r="J69" i="23"/>
  <c r="I69" i="23"/>
  <c r="H69" i="23"/>
  <c r="G69" i="23"/>
  <c r="F69" i="23"/>
  <c r="E69" i="23"/>
  <c r="D69" i="23"/>
  <c r="AT68" i="23"/>
  <c r="AS68" i="23"/>
  <c r="AR68" i="23"/>
  <c r="AQ68" i="23"/>
  <c r="AP68" i="23"/>
  <c r="AO68" i="23"/>
  <c r="AN68" i="23"/>
  <c r="AM68" i="23"/>
  <c r="AL68" i="23"/>
  <c r="AK68" i="23"/>
  <c r="AJ68" i="23"/>
  <c r="AD68" i="23"/>
  <c r="AC68" i="23"/>
  <c r="AB68" i="23"/>
  <c r="AA68" i="23"/>
  <c r="Z68" i="23"/>
  <c r="Y68" i="23"/>
  <c r="X68" i="23"/>
  <c r="W68" i="23"/>
  <c r="V68" i="23"/>
  <c r="U68" i="23"/>
  <c r="T68" i="23"/>
  <c r="N68" i="23"/>
  <c r="M68" i="23"/>
  <c r="L68" i="23"/>
  <c r="K68" i="23"/>
  <c r="J68" i="23"/>
  <c r="I68" i="23"/>
  <c r="H68" i="23"/>
  <c r="G68" i="23"/>
  <c r="F68" i="23"/>
  <c r="E68" i="23"/>
  <c r="D68" i="23"/>
  <c r="AT67" i="23"/>
  <c r="AS67" i="23"/>
  <c r="AR67" i="23"/>
  <c r="AQ67" i="23"/>
  <c r="AP67" i="23"/>
  <c r="AO67" i="23"/>
  <c r="AN67" i="23"/>
  <c r="AM67" i="23"/>
  <c r="AL67" i="23"/>
  <c r="AK67" i="23"/>
  <c r="AJ67" i="23"/>
  <c r="AD67" i="23"/>
  <c r="AC67" i="23"/>
  <c r="AB67" i="23"/>
  <c r="AA67" i="23"/>
  <c r="Z67" i="23"/>
  <c r="Y67" i="23"/>
  <c r="X67" i="23"/>
  <c r="W67" i="23"/>
  <c r="V67" i="23"/>
  <c r="U67" i="23"/>
  <c r="T67" i="23"/>
  <c r="N67" i="23"/>
  <c r="M67" i="23"/>
  <c r="L67" i="23"/>
  <c r="K67" i="23"/>
  <c r="J67" i="23"/>
  <c r="I67" i="23"/>
  <c r="H67" i="23"/>
  <c r="G67" i="23"/>
  <c r="F67" i="23"/>
  <c r="E67" i="23"/>
  <c r="D67" i="23"/>
  <c r="AT66" i="23"/>
  <c r="AS66" i="23"/>
  <c r="AR66" i="23"/>
  <c r="AQ66" i="23"/>
  <c r="AP66" i="23"/>
  <c r="AO66" i="23"/>
  <c r="AN66" i="23"/>
  <c r="AM66" i="23"/>
  <c r="AL66" i="23"/>
  <c r="AK66" i="23"/>
  <c r="AJ66" i="23"/>
  <c r="AD66" i="23"/>
  <c r="AC66" i="23"/>
  <c r="AB66" i="23"/>
  <c r="AA66" i="23"/>
  <c r="Z66" i="23"/>
  <c r="Y66" i="23"/>
  <c r="X66" i="23"/>
  <c r="W66" i="23"/>
  <c r="V66" i="23"/>
  <c r="U66" i="23"/>
  <c r="T66" i="23"/>
  <c r="N66" i="23"/>
  <c r="M66" i="23"/>
  <c r="L66" i="23"/>
  <c r="K66" i="23"/>
  <c r="J66" i="23"/>
  <c r="I66" i="23"/>
  <c r="H66" i="23"/>
  <c r="G66" i="23"/>
  <c r="F66" i="23"/>
  <c r="E66" i="23"/>
  <c r="D66" i="23"/>
  <c r="AT65" i="23"/>
  <c r="AS65" i="23"/>
  <c r="AR65" i="23"/>
  <c r="AQ65" i="23"/>
  <c r="AP65" i="23"/>
  <c r="AO65" i="23"/>
  <c r="AN65" i="23"/>
  <c r="AM65" i="23"/>
  <c r="AL65" i="23"/>
  <c r="AK65" i="23"/>
  <c r="AJ65" i="23"/>
  <c r="AD65" i="23"/>
  <c r="AC65" i="23"/>
  <c r="AB65" i="23"/>
  <c r="AA65" i="23"/>
  <c r="Z65" i="23"/>
  <c r="Y65" i="23"/>
  <c r="X65" i="23"/>
  <c r="W65" i="23"/>
  <c r="V65" i="23"/>
  <c r="U65" i="23"/>
  <c r="T65" i="23"/>
  <c r="N65" i="23"/>
  <c r="M65" i="23"/>
  <c r="L65" i="23"/>
  <c r="K65" i="23"/>
  <c r="J65" i="23"/>
  <c r="I65" i="23"/>
  <c r="H65" i="23"/>
  <c r="G65" i="23"/>
  <c r="F65" i="23"/>
  <c r="E65" i="23"/>
  <c r="D65" i="23"/>
  <c r="AT64" i="23"/>
  <c r="AS64" i="23"/>
  <c r="AR64" i="23"/>
  <c r="AQ64" i="23"/>
  <c r="AP64" i="23"/>
  <c r="AO64" i="23"/>
  <c r="AN64" i="23"/>
  <c r="AM64" i="23"/>
  <c r="AL64" i="23"/>
  <c r="AK64" i="23"/>
  <c r="AJ64" i="23"/>
  <c r="AD64" i="23"/>
  <c r="AC64" i="23"/>
  <c r="AB64" i="23"/>
  <c r="AA64" i="23"/>
  <c r="Z64" i="23"/>
  <c r="Y64" i="23"/>
  <c r="X64" i="23"/>
  <c r="W64" i="23"/>
  <c r="V64" i="23"/>
  <c r="U64" i="23"/>
  <c r="T64" i="23"/>
  <c r="N64" i="23"/>
  <c r="M64" i="23"/>
  <c r="L64" i="23"/>
  <c r="K64" i="23"/>
  <c r="J64" i="23"/>
  <c r="I64" i="23"/>
  <c r="H64" i="23"/>
  <c r="G64" i="23"/>
  <c r="F64" i="23"/>
  <c r="E64" i="23"/>
  <c r="D64" i="23"/>
  <c r="AT63" i="23"/>
  <c r="AS63" i="23"/>
  <c r="AR63" i="23"/>
  <c r="AQ63" i="23"/>
  <c r="AP63" i="23"/>
  <c r="AO63" i="23"/>
  <c r="AN63" i="23"/>
  <c r="AM63" i="23"/>
  <c r="AL63" i="23"/>
  <c r="AK63" i="23"/>
  <c r="AJ63" i="23"/>
  <c r="AD63" i="23"/>
  <c r="AC63" i="23"/>
  <c r="AB63" i="23"/>
  <c r="AA63" i="23"/>
  <c r="Z63" i="23"/>
  <c r="Y63" i="23"/>
  <c r="X63" i="23"/>
  <c r="W63" i="23"/>
  <c r="V63" i="23"/>
  <c r="U63" i="23"/>
  <c r="T63" i="23"/>
  <c r="N63" i="23"/>
  <c r="M63" i="23"/>
  <c r="L63" i="23"/>
  <c r="K63" i="23"/>
  <c r="J63" i="23"/>
  <c r="I63" i="23"/>
  <c r="H63" i="23"/>
  <c r="G63" i="23"/>
  <c r="F63" i="23"/>
  <c r="E63" i="23"/>
  <c r="D63" i="23"/>
  <c r="AT62" i="23"/>
  <c r="AS62" i="23"/>
  <c r="AR62" i="23"/>
  <c r="AQ62" i="23"/>
  <c r="AP62" i="23"/>
  <c r="AO62" i="23"/>
  <c r="AN62" i="23"/>
  <c r="AM62" i="23"/>
  <c r="AL62" i="23"/>
  <c r="AK62" i="23"/>
  <c r="AJ62" i="23"/>
  <c r="AD62" i="23"/>
  <c r="AC62" i="23"/>
  <c r="AB62" i="23"/>
  <c r="AA62" i="23"/>
  <c r="Z62" i="23"/>
  <c r="Y62" i="23"/>
  <c r="X62" i="23"/>
  <c r="W62" i="23"/>
  <c r="V62" i="23"/>
  <c r="U62" i="23"/>
  <c r="T62" i="23"/>
  <c r="N62" i="23"/>
  <c r="M62" i="23"/>
  <c r="L62" i="23"/>
  <c r="K62" i="23"/>
  <c r="J62" i="23"/>
  <c r="I62" i="23"/>
  <c r="H62" i="23"/>
  <c r="G62" i="23"/>
  <c r="F62" i="23"/>
  <c r="E62" i="23"/>
  <c r="D62" i="23"/>
  <c r="AT61" i="23"/>
  <c r="AS61" i="23"/>
  <c r="AR61" i="23"/>
  <c r="AQ61" i="23"/>
  <c r="AP61" i="23"/>
  <c r="AO61" i="23"/>
  <c r="AN61" i="23"/>
  <c r="AM61" i="23"/>
  <c r="AL61" i="23"/>
  <c r="AK61" i="23"/>
  <c r="AJ61" i="23"/>
  <c r="AD61" i="23"/>
  <c r="AC61" i="23"/>
  <c r="AB61" i="23"/>
  <c r="AA61" i="23"/>
  <c r="Z61" i="23"/>
  <c r="Y61" i="23"/>
  <c r="X61" i="23"/>
  <c r="W61" i="23"/>
  <c r="V61" i="23"/>
  <c r="U61" i="23"/>
  <c r="T61" i="23"/>
  <c r="N61" i="23"/>
  <c r="M61" i="23"/>
  <c r="L61" i="23"/>
  <c r="K61" i="23"/>
  <c r="J61" i="23"/>
  <c r="I61" i="23"/>
  <c r="H61" i="23"/>
  <c r="G61" i="23"/>
  <c r="F61" i="23"/>
  <c r="E61" i="23"/>
  <c r="D61" i="23"/>
  <c r="AT60" i="23"/>
  <c r="AS60" i="23"/>
  <c r="AR60" i="23"/>
  <c r="AQ60" i="23"/>
  <c r="AP60" i="23"/>
  <c r="AO60" i="23"/>
  <c r="AN60" i="23"/>
  <c r="AM60" i="23"/>
  <c r="AL60" i="23"/>
  <c r="AK60" i="23"/>
  <c r="AJ60" i="23"/>
  <c r="AD60" i="23"/>
  <c r="AC60" i="23"/>
  <c r="AB60" i="23"/>
  <c r="AA60" i="23"/>
  <c r="Z60" i="23"/>
  <c r="Y60" i="23"/>
  <c r="X60" i="23"/>
  <c r="W60" i="23"/>
  <c r="V60" i="23"/>
  <c r="U60" i="23"/>
  <c r="T60" i="23"/>
  <c r="N60" i="23"/>
  <c r="M60" i="23"/>
  <c r="L60" i="23"/>
  <c r="K60" i="23"/>
  <c r="J60" i="23"/>
  <c r="I60" i="23"/>
  <c r="H60" i="23"/>
  <c r="G60" i="23"/>
  <c r="F60" i="23"/>
  <c r="E60" i="23"/>
  <c r="D60" i="23"/>
  <c r="AT59" i="23"/>
  <c r="AS59" i="23"/>
  <c r="AR59" i="23"/>
  <c r="AQ59" i="23"/>
  <c r="AP59" i="23"/>
  <c r="AO59" i="23"/>
  <c r="AN59" i="23"/>
  <c r="AM59" i="23"/>
  <c r="AL59" i="23"/>
  <c r="AK59" i="23"/>
  <c r="AJ59" i="23"/>
  <c r="AD59" i="23"/>
  <c r="AC59" i="23"/>
  <c r="AB59" i="23"/>
  <c r="AA59" i="23"/>
  <c r="Z59" i="23"/>
  <c r="Y59" i="23"/>
  <c r="X59" i="23"/>
  <c r="W59" i="23"/>
  <c r="V59" i="23"/>
  <c r="U59" i="23"/>
  <c r="T59" i="23"/>
  <c r="N59" i="23"/>
  <c r="M59" i="23"/>
  <c r="L59" i="23"/>
  <c r="K59" i="23"/>
  <c r="J59" i="23"/>
  <c r="I59" i="23"/>
  <c r="H59" i="23"/>
  <c r="G59" i="23"/>
  <c r="F59" i="23"/>
  <c r="E59" i="23"/>
  <c r="D59" i="23"/>
  <c r="AT58" i="23"/>
  <c r="AS58" i="23"/>
  <c r="AR58" i="23"/>
  <c r="AQ58" i="23"/>
  <c r="AP58" i="23"/>
  <c r="AO58" i="23"/>
  <c r="AN58" i="23"/>
  <c r="AM58" i="23"/>
  <c r="AL58" i="23"/>
  <c r="AK58" i="23"/>
  <c r="AJ58" i="23"/>
  <c r="AD58" i="23"/>
  <c r="AC58" i="23"/>
  <c r="AB58" i="23"/>
  <c r="AA58" i="23"/>
  <c r="Z58" i="23"/>
  <c r="Y58" i="23"/>
  <c r="X58" i="23"/>
  <c r="W58" i="23"/>
  <c r="V58" i="23"/>
  <c r="U58" i="23"/>
  <c r="T58" i="23"/>
  <c r="N58" i="23"/>
  <c r="M58" i="23"/>
  <c r="L58" i="23"/>
  <c r="K58" i="23"/>
  <c r="J58" i="23"/>
  <c r="I58" i="23"/>
  <c r="H58" i="23"/>
  <c r="G58" i="23"/>
  <c r="F58" i="23"/>
  <c r="E58" i="23"/>
  <c r="D58" i="23"/>
  <c r="AT57" i="23"/>
  <c r="AS57" i="23"/>
  <c r="AR57" i="23"/>
  <c r="AQ57" i="23"/>
  <c r="AP57" i="23"/>
  <c r="AO57" i="23"/>
  <c r="AN57" i="23"/>
  <c r="AM57" i="23"/>
  <c r="AL57" i="23"/>
  <c r="AK57" i="23"/>
  <c r="AJ57" i="23"/>
  <c r="AD57" i="23"/>
  <c r="AC57" i="23"/>
  <c r="AB57" i="23"/>
  <c r="AA57" i="23"/>
  <c r="Z57" i="23"/>
  <c r="Y57" i="23"/>
  <c r="X57" i="23"/>
  <c r="W57" i="23"/>
  <c r="V57" i="23"/>
  <c r="U57" i="23"/>
  <c r="T57" i="23"/>
  <c r="N57" i="23"/>
  <c r="M57" i="23"/>
  <c r="L57" i="23"/>
  <c r="K57" i="23"/>
  <c r="J57" i="23"/>
  <c r="I57" i="23"/>
  <c r="H57" i="23"/>
  <c r="G57" i="23"/>
  <c r="F57" i="23"/>
  <c r="E57" i="23"/>
  <c r="D57" i="23"/>
  <c r="AT56" i="23"/>
  <c r="AS56" i="23"/>
  <c r="AR56" i="23"/>
  <c r="AQ56" i="23"/>
  <c r="AP56" i="23"/>
  <c r="AO56" i="23"/>
  <c r="AN56" i="23"/>
  <c r="AM56" i="23"/>
  <c r="AL56" i="23"/>
  <c r="AK56" i="23"/>
  <c r="AJ56" i="23"/>
  <c r="AD56" i="23"/>
  <c r="AC56" i="23"/>
  <c r="AB56" i="23"/>
  <c r="AA56" i="23"/>
  <c r="Z56" i="23"/>
  <c r="Y56" i="23"/>
  <c r="X56" i="23"/>
  <c r="W56" i="23"/>
  <c r="V56" i="23"/>
  <c r="U56" i="23"/>
  <c r="T56" i="23"/>
  <c r="N56" i="23"/>
  <c r="M56" i="23"/>
  <c r="L56" i="23"/>
  <c r="K56" i="23"/>
  <c r="J56" i="23"/>
  <c r="I56" i="23"/>
  <c r="H56" i="23"/>
  <c r="G56" i="23"/>
  <c r="F56" i="23"/>
  <c r="E56" i="23"/>
  <c r="D56" i="23"/>
  <c r="AT55" i="23"/>
  <c r="AS55" i="23"/>
  <c r="AR55" i="23"/>
  <c r="AQ55" i="23"/>
  <c r="AP55" i="23"/>
  <c r="AO55" i="23"/>
  <c r="AN55" i="23"/>
  <c r="AM55" i="23"/>
  <c r="AL55" i="23"/>
  <c r="AK55" i="23"/>
  <c r="AJ55" i="23"/>
  <c r="AD55" i="23"/>
  <c r="AC55" i="23"/>
  <c r="AB55" i="23"/>
  <c r="AA55" i="23"/>
  <c r="Z55" i="23"/>
  <c r="Y55" i="23"/>
  <c r="X55" i="23"/>
  <c r="W55" i="23"/>
  <c r="V55" i="23"/>
  <c r="U55" i="23"/>
  <c r="T55" i="23"/>
  <c r="N55" i="23"/>
  <c r="M55" i="23"/>
  <c r="L55" i="23"/>
  <c r="K55" i="23"/>
  <c r="J55" i="23"/>
  <c r="I55" i="23"/>
  <c r="H55" i="23"/>
  <c r="G55" i="23"/>
  <c r="F55" i="23"/>
  <c r="E55" i="23"/>
  <c r="D55" i="23"/>
  <c r="AT54" i="23"/>
  <c r="AS54" i="23"/>
  <c r="AR54" i="23"/>
  <c r="AQ54" i="23"/>
  <c r="AP54" i="23"/>
  <c r="AO54" i="23"/>
  <c r="AN54" i="23"/>
  <c r="AM54" i="23"/>
  <c r="AL54" i="23"/>
  <c r="AK54" i="23"/>
  <c r="AJ54" i="23"/>
  <c r="AD54" i="23"/>
  <c r="AC54" i="23"/>
  <c r="AB54" i="23"/>
  <c r="AA54" i="23"/>
  <c r="Z54" i="23"/>
  <c r="Y54" i="23"/>
  <c r="X54" i="23"/>
  <c r="W54" i="23"/>
  <c r="V54" i="23"/>
  <c r="U54" i="23"/>
  <c r="T54" i="23"/>
  <c r="N54" i="23"/>
  <c r="M54" i="23"/>
  <c r="L54" i="23"/>
  <c r="K54" i="23"/>
  <c r="J54" i="23"/>
  <c r="I54" i="23"/>
  <c r="H54" i="23"/>
  <c r="G54" i="23"/>
  <c r="F54" i="23"/>
  <c r="E54" i="23"/>
  <c r="D54" i="23"/>
  <c r="AT53" i="23"/>
  <c r="AS53" i="23"/>
  <c r="AR53" i="23"/>
  <c r="AQ53" i="23"/>
  <c r="AP53" i="23"/>
  <c r="AO53" i="23"/>
  <c r="AN53" i="23"/>
  <c r="AM53" i="23"/>
  <c r="AL53" i="23"/>
  <c r="AK53" i="23"/>
  <c r="AJ53" i="23"/>
  <c r="AD53" i="23"/>
  <c r="AC53" i="23"/>
  <c r="AB53" i="23"/>
  <c r="AA53" i="23"/>
  <c r="Z53" i="23"/>
  <c r="Y53" i="23"/>
  <c r="X53" i="23"/>
  <c r="W53" i="23"/>
  <c r="V53" i="23"/>
  <c r="U53" i="23"/>
  <c r="T53" i="23"/>
  <c r="N53" i="23"/>
  <c r="M53" i="23"/>
  <c r="L53" i="23"/>
  <c r="K53" i="23"/>
  <c r="J53" i="23"/>
  <c r="I53" i="23"/>
  <c r="H53" i="23"/>
  <c r="G53" i="23"/>
  <c r="F53" i="23"/>
  <c r="E53" i="23"/>
  <c r="D53" i="23"/>
  <c r="AT52" i="23"/>
  <c r="AS52" i="23"/>
  <c r="AR52" i="23"/>
  <c r="AQ52" i="23"/>
  <c r="AP52" i="23"/>
  <c r="AO52" i="23"/>
  <c r="AN52" i="23"/>
  <c r="AM52" i="23"/>
  <c r="AL52" i="23"/>
  <c r="AK52" i="23"/>
  <c r="AJ52" i="23"/>
  <c r="AD52" i="23"/>
  <c r="AC52" i="23"/>
  <c r="AB52" i="23"/>
  <c r="AA52" i="23"/>
  <c r="Z52" i="23"/>
  <c r="Y52" i="23"/>
  <c r="X52" i="23"/>
  <c r="W52" i="23"/>
  <c r="V52" i="23"/>
  <c r="U52" i="23"/>
  <c r="T52" i="23"/>
  <c r="N52" i="23"/>
  <c r="M52" i="23"/>
  <c r="L52" i="23"/>
  <c r="K52" i="23"/>
  <c r="J52" i="23"/>
  <c r="I52" i="23"/>
  <c r="H52" i="23"/>
  <c r="G52" i="23"/>
  <c r="F52" i="23"/>
  <c r="E52" i="23"/>
  <c r="D52" i="23"/>
  <c r="AT51" i="23"/>
  <c r="AS51" i="23"/>
  <c r="AR51" i="23"/>
  <c r="AQ51" i="23"/>
  <c r="AP51" i="23"/>
  <c r="AO51" i="23"/>
  <c r="AN51" i="23"/>
  <c r="AM51" i="23"/>
  <c r="AL51" i="23"/>
  <c r="AK51" i="23"/>
  <c r="AJ51" i="23"/>
  <c r="AD51" i="23"/>
  <c r="AC51" i="23"/>
  <c r="AB51" i="23"/>
  <c r="AA51" i="23"/>
  <c r="Z51" i="23"/>
  <c r="Y51" i="23"/>
  <c r="X51" i="23"/>
  <c r="W51" i="23"/>
  <c r="V51" i="23"/>
  <c r="U51" i="23"/>
  <c r="T51" i="23"/>
  <c r="N51" i="23"/>
  <c r="M51" i="23"/>
  <c r="L51" i="23"/>
  <c r="K51" i="23"/>
  <c r="J51" i="23"/>
  <c r="I51" i="23"/>
  <c r="H51" i="23"/>
  <c r="G51" i="23"/>
  <c r="F51" i="23"/>
  <c r="E51" i="23"/>
  <c r="D51" i="23"/>
  <c r="AT50" i="23"/>
  <c r="AS50" i="23"/>
  <c r="AR50" i="23"/>
  <c r="AQ50" i="23"/>
  <c r="AP50" i="23"/>
  <c r="AO50" i="23"/>
  <c r="AN50" i="23"/>
  <c r="AM50" i="23"/>
  <c r="AL50" i="23"/>
  <c r="AK50" i="23"/>
  <c r="AJ50" i="23"/>
  <c r="AD50" i="23"/>
  <c r="AC50" i="23"/>
  <c r="AB50" i="23"/>
  <c r="AA50" i="23"/>
  <c r="Z50" i="23"/>
  <c r="Y50" i="23"/>
  <c r="X50" i="23"/>
  <c r="W50" i="23"/>
  <c r="V50" i="23"/>
  <c r="U50" i="23"/>
  <c r="T50" i="23"/>
  <c r="N50" i="23"/>
  <c r="M50" i="23"/>
  <c r="L50" i="23"/>
  <c r="K50" i="23"/>
  <c r="J50" i="23"/>
  <c r="I50" i="23"/>
  <c r="H50" i="23"/>
  <c r="G50" i="23"/>
  <c r="F50" i="23"/>
  <c r="E50" i="23"/>
  <c r="D50" i="23"/>
  <c r="AT49" i="23"/>
  <c r="AS49" i="23"/>
  <c r="AR49" i="23"/>
  <c r="AQ49" i="23"/>
  <c r="AP49" i="23"/>
  <c r="AO49" i="23"/>
  <c r="AN49" i="23"/>
  <c r="AM49" i="23"/>
  <c r="AL49" i="23"/>
  <c r="AK49" i="23"/>
  <c r="AJ49" i="23"/>
  <c r="AD49" i="23"/>
  <c r="AC49" i="23"/>
  <c r="AB49" i="23"/>
  <c r="AA49" i="23"/>
  <c r="Z49" i="23"/>
  <c r="Y49" i="23"/>
  <c r="X49" i="23"/>
  <c r="W49" i="23"/>
  <c r="V49" i="23"/>
  <c r="U49" i="23"/>
  <c r="T49" i="23"/>
  <c r="N49" i="23"/>
  <c r="M49" i="23"/>
  <c r="L49" i="23"/>
  <c r="K49" i="23"/>
  <c r="J49" i="23"/>
  <c r="I49" i="23"/>
  <c r="H49" i="23"/>
  <c r="G49" i="23"/>
  <c r="F49" i="23"/>
  <c r="E49" i="23"/>
  <c r="D49" i="23"/>
  <c r="AT48" i="23"/>
  <c r="AS48" i="23"/>
  <c r="AR48" i="23"/>
  <c r="AQ48" i="23"/>
  <c r="AP48" i="23"/>
  <c r="AO48" i="23"/>
  <c r="AN48" i="23"/>
  <c r="AM48" i="23"/>
  <c r="AL48" i="23"/>
  <c r="AK48" i="23"/>
  <c r="AJ48" i="23"/>
  <c r="AD48" i="23"/>
  <c r="AC48" i="23"/>
  <c r="AB48" i="23"/>
  <c r="AA48" i="23"/>
  <c r="Z48" i="23"/>
  <c r="Y48" i="23"/>
  <c r="X48" i="23"/>
  <c r="W48" i="23"/>
  <c r="V48" i="23"/>
  <c r="U48" i="23"/>
  <c r="T48" i="23"/>
  <c r="N48" i="23"/>
  <c r="M48" i="23"/>
  <c r="L48" i="23"/>
  <c r="K48" i="23"/>
  <c r="J48" i="23"/>
  <c r="I48" i="23"/>
  <c r="H48" i="23"/>
  <c r="G48" i="23"/>
  <c r="F48" i="23"/>
  <c r="E48" i="23"/>
  <c r="D48" i="23"/>
  <c r="AT47" i="23"/>
  <c r="AS47" i="23"/>
  <c r="AR47" i="23"/>
  <c r="AQ47" i="23"/>
  <c r="AP47" i="23"/>
  <c r="AO47" i="23"/>
  <c r="AN47" i="23"/>
  <c r="AM47" i="23"/>
  <c r="AL47" i="23"/>
  <c r="AK47" i="23"/>
  <c r="AJ47" i="23"/>
  <c r="AD47" i="23"/>
  <c r="AC47" i="23"/>
  <c r="AB47" i="23"/>
  <c r="AA47" i="23"/>
  <c r="Z47" i="23"/>
  <c r="Y47" i="23"/>
  <c r="X47" i="23"/>
  <c r="W47" i="23"/>
  <c r="V47" i="23"/>
  <c r="U47" i="23"/>
  <c r="T47" i="23"/>
  <c r="N47" i="23"/>
  <c r="M47" i="23"/>
  <c r="L47" i="23"/>
  <c r="K47" i="23"/>
  <c r="J47" i="23"/>
  <c r="I47" i="23"/>
  <c r="H47" i="23"/>
  <c r="G47" i="23"/>
  <c r="F47" i="23"/>
  <c r="E47" i="23"/>
  <c r="D47" i="23"/>
  <c r="AT46" i="23"/>
  <c r="AS46" i="23"/>
  <c r="AR46" i="23"/>
  <c r="AQ46" i="23"/>
  <c r="AP46" i="23"/>
  <c r="AO46" i="23"/>
  <c r="AN46" i="23"/>
  <c r="AM46" i="23"/>
  <c r="AL46" i="23"/>
  <c r="AK46" i="23"/>
  <c r="AJ46" i="23"/>
  <c r="AD46" i="23"/>
  <c r="AC46" i="23"/>
  <c r="AB46" i="23"/>
  <c r="AA46" i="23"/>
  <c r="Z46" i="23"/>
  <c r="Y46" i="23"/>
  <c r="X46" i="23"/>
  <c r="W46" i="23"/>
  <c r="V46" i="23"/>
  <c r="U46" i="23"/>
  <c r="T46" i="23"/>
  <c r="N46" i="23"/>
  <c r="M46" i="23"/>
  <c r="L46" i="23"/>
  <c r="K46" i="23"/>
  <c r="J46" i="23"/>
  <c r="I46" i="23"/>
  <c r="H46" i="23"/>
  <c r="G46" i="23"/>
  <c r="F46" i="23"/>
  <c r="E46" i="23"/>
  <c r="D46" i="23"/>
  <c r="AT45" i="23"/>
  <c r="AD45" i="23"/>
  <c r="N45" i="23"/>
  <c r="AT44" i="23"/>
  <c r="AS44" i="23"/>
  <c r="AR44" i="23"/>
  <c r="AQ44" i="23"/>
  <c r="AP44" i="23"/>
  <c r="AO44" i="23"/>
  <c r="AN44" i="23"/>
  <c r="AM44" i="23"/>
  <c r="AL44" i="23"/>
  <c r="AK44" i="23"/>
  <c r="AJ44" i="23"/>
  <c r="AD44" i="23"/>
  <c r="AC44" i="23"/>
  <c r="AB44" i="23"/>
  <c r="AA44" i="23"/>
  <c r="Z44" i="23"/>
  <c r="Y44" i="23"/>
  <c r="X44" i="23"/>
  <c r="W44" i="23"/>
  <c r="V44" i="23"/>
  <c r="U44" i="23"/>
  <c r="T44" i="23"/>
  <c r="N44" i="23"/>
  <c r="M44" i="23"/>
  <c r="L44" i="23"/>
  <c r="K44" i="23"/>
  <c r="J44" i="23"/>
  <c r="I44" i="23"/>
  <c r="H44" i="23"/>
  <c r="G44" i="23"/>
  <c r="F44" i="23"/>
  <c r="E44" i="23"/>
  <c r="D44" i="23"/>
  <c r="AT43" i="23"/>
  <c r="AS43" i="23"/>
  <c r="AR43" i="23"/>
  <c r="AQ43" i="23"/>
  <c r="AP43" i="23"/>
  <c r="AO43" i="23"/>
  <c r="AN43" i="23"/>
  <c r="AM43" i="23"/>
  <c r="AL43" i="23"/>
  <c r="AK43" i="23"/>
  <c r="AJ43" i="23"/>
  <c r="AD43" i="23"/>
  <c r="AC43" i="23"/>
  <c r="AB43" i="23"/>
  <c r="AA43" i="23"/>
  <c r="Z43" i="23"/>
  <c r="Y43" i="23"/>
  <c r="X43" i="23"/>
  <c r="W43" i="23"/>
  <c r="V43" i="23"/>
  <c r="U43" i="23"/>
  <c r="T43" i="23"/>
  <c r="N43" i="23"/>
  <c r="M43" i="23"/>
  <c r="L43" i="23"/>
  <c r="K43" i="23"/>
  <c r="J43" i="23"/>
  <c r="I43" i="23"/>
  <c r="H43" i="23"/>
  <c r="G43" i="23"/>
  <c r="F43" i="23"/>
  <c r="E43" i="23"/>
  <c r="D43" i="23"/>
  <c r="AT42" i="23"/>
  <c r="AS42" i="23"/>
  <c r="AR42" i="23"/>
  <c r="AQ42" i="23"/>
  <c r="AP42" i="23"/>
  <c r="AO42" i="23"/>
  <c r="AN42" i="23"/>
  <c r="AM42" i="23"/>
  <c r="AL42" i="23"/>
  <c r="AK42" i="23"/>
  <c r="AJ42" i="23"/>
  <c r="AD42" i="23"/>
  <c r="AC42" i="23"/>
  <c r="AB42" i="23"/>
  <c r="AA42" i="23"/>
  <c r="Z42" i="23"/>
  <c r="Y42" i="23"/>
  <c r="X42" i="23"/>
  <c r="W42" i="23"/>
  <c r="V42" i="23"/>
  <c r="U42" i="23"/>
  <c r="T42" i="23"/>
  <c r="N42" i="23"/>
  <c r="M42" i="23"/>
  <c r="L42" i="23"/>
  <c r="K42" i="23"/>
  <c r="J42" i="23"/>
  <c r="I42" i="23"/>
  <c r="H42" i="23"/>
  <c r="G42" i="23"/>
  <c r="F42" i="23"/>
  <c r="E42" i="23"/>
  <c r="D42" i="23"/>
  <c r="AT41" i="23"/>
  <c r="AS41" i="23"/>
  <c r="AR41" i="23"/>
  <c r="AQ41" i="23"/>
  <c r="AP41" i="23"/>
  <c r="AO41" i="23"/>
  <c r="AN41" i="23"/>
  <c r="AM41" i="23"/>
  <c r="AL41" i="23"/>
  <c r="AK41" i="23"/>
  <c r="AJ41" i="23"/>
  <c r="AD41" i="23"/>
  <c r="AC41" i="23"/>
  <c r="AB41" i="23"/>
  <c r="AA41" i="23"/>
  <c r="Z41" i="23"/>
  <c r="Y41" i="23"/>
  <c r="X41" i="23"/>
  <c r="W41" i="23"/>
  <c r="V41" i="23"/>
  <c r="U41" i="23"/>
  <c r="T41" i="23"/>
  <c r="N41" i="23"/>
  <c r="M41" i="23"/>
  <c r="L41" i="23"/>
  <c r="K41" i="23"/>
  <c r="J41" i="23"/>
  <c r="I41" i="23"/>
  <c r="H41" i="23"/>
  <c r="G41" i="23"/>
  <c r="F41" i="23"/>
  <c r="E41" i="23"/>
  <c r="D41" i="23"/>
  <c r="AT40" i="23"/>
  <c r="AS40" i="23"/>
  <c r="AR40" i="23"/>
  <c r="AQ40" i="23"/>
  <c r="AP40" i="23"/>
  <c r="AO40" i="23"/>
  <c r="AN40" i="23"/>
  <c r="AM40" i="23"/>
  <c r="AL40" i="23"/>
  <c r="AK40" i="23"/>
  <c r="AJ40" i="23"/>
  <c r="AD40" i="23"/>
  <c r="AC40" i="23"/>
  <c r="AB40" i="23"/>
  <c r="AA40" i="23"/>
  <c r="Z40" i="23"/>
  <c r="Y40" i="23"/>
  <c r="X40" i="23"/>
  <c r="W40" i="23"/>
  <c r="V40" i="23"/>
  <c r="U40" i="23"/>
  <c r="T40" i="23"/>
  <c r="N40" i="23"/>
  <c r="M40" i="23"/>
  <c r="L40" i="23"/>
  <c r="K40" i="23"/>
  <c r="J40" i="23"/>
  <c r="I40" i="23"/>
  <c r="H40" i="23"/>
  <c r="G40" i="23"/>
  <c r="F40" i="23"/>
  <c r="E40" i="23"/>
  <c r="D40" i="23"/>
  <c r="AT39" i="23"/>
  <c r="AS39" i="23"/>
  <c r="AR39" i="23"/>
  <c r="AQ39" i="23"/>
  <c r="AP39" i="23"/>
  <c r="AO39" i="23"/>
  <c r="AN39" i="23"/>
  <c r="AM39" i="23"/>
  <c r="AL39" i="23"/>
  <c r="AK39" i="23"/>
  <c r="AJ39" i="23"/>
  <c r="AD39" i="23"/>
  <c r="AC39" i="23"/>
  <c r="AB39" i="23"/>
  <c r="AA39" i="23"/>
  <c r="Z39" i="23"/>
  <c r="Y39" i="23"/>
  <c r="X39" i="23"/>
  <c r="W39" i="23"/>
  <c r="V39" i="23"/>
  <c r="U39" i="23"/>
  <c r="T39" i="23"/>
  <c r="N39" i="23"/>
  <c r="M39" i="23"/>
  <c r="L39" i="23"/>
  <c r="K39" i="23"/>
  <c r="J39" i="23"/>
  <c r="I39" i="23"/>
  <c r="H39" i="23"/>
  <c r="G39" i="23"/>
  <c r="F39" i="23"/>
  <c r="E39" i="23"/>
  <c r="D39" i="23"/>
  <c r="AT38" i="23"/>
  <c r="AS38" i="23"/>
  <c r="AR38" i="23"/>
  <c r="AQ38" i="23"/>
  <c r="AP38" i="23"/>
  <c r="AO38" i="23"/>
  <c r="AN38" i="23"/>
  <c r="AM38" i="23"/>
  <c r="AL38" i="23"/>
  <c r="AK38" i="23"/>
  <c r="AJ38" i="23"/>
  <c r="AD38" i="23"/>
  <c r="AC38" i="23"/>
  <c r="AB38" i="23"/>
  <c r="AA38" i="23"/>
  <c r="Z38" i="23"/>
  <c r="Y38" i="23"/>
  <c r="X38" i="23"/>
  <c r="W38" i="23"/>
  <c r="V38" i="23"/>
  <c r="U38" i="23"/>
  <c r="T38" i="23"/>
  <c r="N38" i="23"/>
  <c r="M38" i="23"/>
  <c r="L38" i="23"/>
  <c r="K38" i="23"/>
  <c r="J38" i="23"/>
  <c r="I38" i="23"/>
  <c r="H38" i="23"/>
  <c r="G38" i="23"/>
  <c r="F38" i="23"/>
  <c r="E38" i="23"/>
  <c r="D38" i="23"/>
  <c r="AT37" i="23"/>
  <c r="AS37" i="23"/>
  <c r="AR37" i="23"/>
  <c r="AQ37" i="23"/>
  <c r="AP37" i="23"/>
  <c r="AO37" i="23"/>
  <c r="AN37" i="23"/>
  <c r="AM37" i="23"/>
  <c r="AL37" i="23"/>
  <c r="AK37" i="23"/>
  <c r="AJ37" i="23"/>
  <c r="AD37" i="23"/>
  <c r="AC37" i="23"/>
  <c r="AB37" i="23"/>
  <c r="AA37" i="23"/>
  <c r="Z37" i="23"/>
  <c r="Y37" i="23"/>
  <c r="X37" i="23"/>
  <c r="W37" i="23"/>
  <c r="V37" i="23"/>
  <c r="U37" i="23"/>
  <c r="T37" i="23"/>
  <c r="N37" i="23"/>
  <c r="M37" i="23"/>
  <c r="L37" i="23"/>
  <c r="K37" i="23"/>
  <c r="J37" i="23"/>
  <c r="I37" i="23"/>
  <c r="H37" i="23"/>
  <c r="G37" i="23"/>
  <c r="F37" i="23"/>
  <c r="E37" i="23"/>
  <c r="D37" i="23"/>
  <c r="AT36" i="23"/>
  <c r="AS36" i="23"/>
  <c r="AR36" i="23"/>
  <c r="AQ36" i="23"/>
  <c r="AP36" i="23"/>
  <c r="AO36" i="23"/>
  <c r="AN36" i="23"/>
  <c r="AM36" i="23"/>
  <c r="AL36" i="23"/>
  <c r="AK36" i="23"/>
  <c r="AJ36" i="23"/>
  <c r="AD36" i="23"/>
  <c r="AC36" i="23"/>
  <c r="AB36" i="23"/>
  <c r="AA36" i="23"/>
  <c r="Z36" i="23"/>
  <c r="Y36" i="23"/>
  <c r="X36" i="23"/>
  <c r="W36" i="23"/>
  <c r="V36" i="23"/>
  <c r="U36" i="23"/>
  <c r="T36" i="23"/>
  <c r="N36" i="23"/>
  <c r="M36" i="23"/>
  <c r="L36" i="23"/>
  <c r="K36" i="23"/>
  <c r="J36" i="23"/>
  <c r="I36" i="23"/>
  <c r="H36" i="23"/>
  <c r="G36" i="23"/>
  <c r="F36" i="23"/>
  <c r="E36" i="23"/>
  <c r="D36" i="23"/>
  <c r="AT35" i="23"/>
  <c r="AS35" i="23"/>
  <c r="AR35" i="23"/>
  <c r="AQ35" i="23"/>
  <c r="AP35" i="23"/>
  <c r="AO35" i="23"/>
  <c r="AN35" i="23"/>
  <c r="AM35" i="23"/>
  <c r="AL35" i="23"/>
  <c r="AK35" i="23"/>
  <c r="AJ35" i="23"/>
  <c r="AD35" i="23"/>
  <c r="AC35" i="23"/>
  <c r="AB35" i="23"/>
  <c r="AA35" i="23"/>
  <c r="Z35" i="23"/>
  <c r="Y35" i="23"/>
  <c r="X35" i="23"/>
  <c r="W35" i="23"/>
  <c r="V35" i="23"/>
  <c r="U35" i="23"/>
  <c r="T35" i="23"/>
  <c r="N35" i="23"/>
  <c r="M35" i="23"/>
  <c r="L35" i="23"/>
  <c r="K35" i="23"/>
  <c r="J35" i="23"/>
  <c r="I35" i="23"/>
  <c r="H35" i="23"/>
  <c r="G35" i="23"/>
  <c r="F35" i="23"/>
  <c r="E35" i="23"/>
  <c r="D35" i="23"/>
  <c r="AT34" i="23"/>
  <c r="AS34" i="23"/>
  <c r="AR34" i="23"/>
  <c r="AQ34" i="23"/>
  <c r="AP34" i="23"/>
  <c r="AO34" i="23"/>
  <c r="AN34" i="23"/>
  <c r="AM34" i="23"/>
  <c r="AL34" i="23"/>
  <c r="AK34" i="23"/>
  <c r="AJ34" i="23"/>
  <c r="AD34" i="23"/>
  <c r="AC34" i="23"/>
  <c r="AB34" i="23"/>
  <c r="AA34" i="23"/>
  <c r="Z34" i="23"/>
  <c r="Y34" i="23"/>
  <c r="X34" i="23"/>
  <c r="W34" i="23"/>
  <c r="V34" i="23"/>
  <c r="U34" i="23"/>
  <c r="T34" i="23"/>
  <c r="N34" i="23"/>
  <c r="M34" i="23"/>
  <c r="L34" i="23"/>
  <c r="K34" i="23"/>
  <c r="J34" i="23"/>
  <c r="I34" i="23"/>
  <c r="H34" i="23"/>
  <c r="G34" i="23"/>
  <c r="F34" i="23"/>
  <c r="E34" i="23"/>
  <c r="D34" i="23"/>
  <c r="AT33" i="23"/>
  <c r="AS33" i="23"/>
  <c r="AR33" i="23"/>
  <c r="AQ33" i="23"/>
  <c r="AP33" i="23"/>
  <c r="AO33" i="23"/>
  <c r="AN33" i="23"/>
  <c r="AM33" i="23"/>
  <c r="AL33" i="23"/>
  <c r="AK33" i="23"/>
  <c r="AJ33" i="23"/>
  <c r="AD33" i="23"/>
  <c r="AC33" i="23"/>
  <c r="AB33" i="23"/>
  <c r="AA33" i="23"/>
  <c r="Z33" i="23"/>
  <c r="Y33" i="23"/>
  <c r="X33" i="23"/>
  <c r="W33" i="23"/>
  <c r="V33" i="23"/>
  <c r="U33" i="23"/>
  <c r="T33" i="23"/>
  <c r="N33" i="23"/>
  <c r="M33" i="23"/>
  <c r="L33" i="23"/>
  <c r="K33" i="23"/>
  <c r="J33" i="23"/>
  <c r="I33" i="23"/>
  <c r="H33" i="23"/>
  <c r="G33" i="23"/>
  <c r="F33" i="23"/>
  <c r="E33" i="23"/>
  <c r="D33" i="23"/>
  <c r="AT32" i="23"/>
  <c r="AS32" i="23"/>
  <c r="AR32" i="23"/>
  <c r="AQ32" i="23"/>
  <c r="AP32" i="23"/>
  <c r="AO32" i="23"/>
  <c r="AN32" i="23"/>
  <c r="AM32" i="23"/>
  <c r="AL32" i="23"/>
  <c r="AK32" i="23"/>
  <c r="AJ32" i="23"/>
  <c r="AD32" i="23"/>
  <c r="AC32" i="23"/>
  <c r="AB32" i="23"/>
  <c r="AA32" i="23"/>
  <c r="Z32" i="23"/>
  <c r="Y32" i="23"/>
  <c r="X32" i="23"/>
  <c r="W32" i="23"/>
  <c r="V32" i="23"/>
  <c r="U32" i="23"/>
  <c r="T32" i="23"/>
  <c r="N32" i="23"/>
  <c r="M32" i="23"/>
  <c r="L32" i="23"/>
  <c r="K32" i="23"/>
  <c r="J32" i="23"/>
  <c r="I32" i="23"/>
  <c r="H32" i="23"/>
  <c r="G32" i="23"/>
  <c r="F32" i="23"/>
  <c r="E32" i="23"/>
  <c r="D32" i="23"/>
  <c r="AT31" i="23"/>
  <c r="AS31" i="23"/>
  <c r="AR31" i="23"/>
  <c r="AQ31" i="23"/>
  <c r="AP31" i="23"/>
  <c r="AO31" i="23"/>
  <c r="AN31" i="23"/>
  <c r="AM31" i="23"/>
  <c r="AL31" i="23"/>
  <c r="AK31" i="23"/>
  <c r="AJ31" i="23"/>
  <c r="AD31" i="23"/>
  <c r="AC31" i="23"/>
  <c r="AB31" i="23"/>
  <c r="AA31" i="23"/>
  <c r="Z31" i="23"/>
  <c r="Y31" i="23"/>
  <c r="X31" i="23"/>
  <c r="W31" i="23"/>
  <c r="V31" i="23"/>
  <c r="U31" i="23"/>
  <c r="T31" i="23"/>
  <c r="N31" i="23"/>
  <c r="M31" i="23"/>
  <c r="L31" i="23"/>
  <c r="K31" i="23"/>
  <c r="J31" i="23"/>
  <c r="I31" i="23"/>
  <c r="H31" i="23"/>
  <c r="G31" i="23"/>
  <c r="F31" i="23"/>
  <c r="E31" i="23"/>
  <c r="D31" i="23"/>
  <c r="AT30" i="23"/>
  <c r="AS30" i="23"/>
  <c r="AR30" i="23"/>
  <c r="AQ30" i="23"/>
  <c r="AP30" i="23"/>
  <c r="AO30" i="23"/>
  <c r="AN30" i="23"/>
  <c r="AM30" i="23"/>
  <c r="AL30" i="23"/>
  <c r="AK30" i="23"/>
  <c r="AJ30" i="23"/>
  <c r="AD30" i="23"/>
  <c r="AC30" i="23"/>
  <c r="AB30" i="23"/>
  <c r="AA30" i="23"/>
  <c r="Z30" i="23"/>
  <c r="Y30" i="23"/>
  <c r="X30" i="23"/>
  <c r="W30" i="23"/>
  <c r="V30" i="23"/>
  <c r="U30" i="23"/>
  <c r="T30" i="23"/>
  <c r="N30" i="23"/>
  <c r="M30" i="23"/>
  <c r="L30" i="23"/>
  <c r="K30" i="23"/>
  <c r="J30" i="23"/>
  <c r="I30" i="23"/>
  <c r="H30" i="23"/>
  <c r="G30" i="23"/>
  <c r="F30" i="23"/>
  <c r="E30" i="23"/>
  <c r="D30" i="23"/>
  <c r="AT29" i="23"/>
  <c r="AS29" i="23"/>
  <c r="AR29" i="23"/>
  <c r="AQ29" i="23"/>
  <c r="AP29" i="23"/>
  <c r="AO29" i="23"/>
  <c r="AN29" i="23"/>
  <c r="AM29" i="23"/>
  <c r="AL29" i="23"/>
  <c r="AK29" i="23"/>
  <c r="AJ29" i="23"/>
  <c r="AD29" i="23"/>
  <c r="AC29" i="23"/>
  <c r="AB29" i="23"/>
  <c r="AA29" i="23"/>
  <c r="Z29" i="23"/>
  <c r="Y29" i="23"/>
  <c r="X29" i="23"/>
  <c r="W29" i="23"/>
  <c r="V29" i="23"/>
  <c r="U29" i="23"/>
  <c r="T29" i="23"/>
  <c r="N29" i="23"/>
  <c r="M29" i="23"/>
  <c r="L29" i="23"/>
  <c r="K29" i="23"/>
  <c r="J29" i="23"/>
  <c r="I29" i="23"/>
  <c r="H29" i="23"/>
  <c r="G29" i="23"/>
  <c r="F29" i="23"/>
  <c r="E29" i="23"/>
  <c r="D29" i="23"/>
  <c r="AT28" i="23"/>
  <c r="AS28" i="23"/>
  <c r="AR28" i="23"/>
  <c r="AQ28" i="23"/>
  <c r="AP28" i="23"/>
  <c r="AO28" i="23"/>
  <c r="AN28" i="23"/>
  <c r="AM28" i="23"/>
  <c r="AL28" i="23"/>
  <c r="AK28" i="23"/>
  <c r="AJ28" i="23"/>
  <c r="AD28" i="23"/>
  <c r="AC28" i="23"/>
  <c r="AB28" i="23"/>
  <c r="AA28" i="23"/>
  <c r="Z28" i="23"/>
  <c r="Y28" i="23"/>
  <c r="X28" i="23"/>
  <c r="W28" i="23"/>
  <c r="V28" i="23"/>
  <c r="U28" i="23"/>
  <c r="T28" i="23"/>
  <c r="N28" i="23"/>
  <c r="M28" i="23"/>
  <c r="L28" i="23"/>
  <c r="K28" i="23"/>
  <c r="J28" i="23"/>
  <c r="I28" i="23"/>
  <c r="H28" i="23"/>
  <c r="G28" i="23"/>
  <c r="F28" i="23"/>
  <c r="E28" i="23"/>
  <c r="D28" i="23"/>
  <c r="AT27" i="23"/>
  <c r="AS27" i="23"/>
  <c r="AR27" i="23"/>
  <c r="AQ27" i="23"/>
  <c r="AP27" i="23"/>
  <c r="AO27" i="23"/>
  <c r="AN27" i="23"/>
  <c r="AM27" i="23"/>
  <c r="AL27" i="23"/>
  <c r="AK27" i="23"/>
  <c r="AJ27" i="23"/>
  <c r="AD27" i="23"/>
  <c r="AC27" i="23"/>
  <c r="AB27" i="23"/>
  <c r="AA27" i="23"/>
  <c r="Z27" i="23"/>
  <c r="Y27" i="23"/>
  <c r="X27" i="23"/>
  <c r="W27" i="23"/>
  <c r="V27" i="23"/>
  <c r="U27" i="23"/>
  <c r="T27" i="23"/>
  <c r="N27" i="23"/>
  <c r="M27" i="23"/>
  <c r="L27" i="23"/>
  <c r="K27" i="23"/>
  <c r="J27" i="23"/>
  <c r="I27" i="23"/>
  <c r="H27" i="23"/>
  <c r="G27" i="23"/>
  <c r="F27" i="23"/>
  <c r="E27" i="23"/>
  <c r="D27" i="23"/>
  <c r="AT26" i="23"/>
  <c r="AS26" i="23"/>
  <c r="AR26" i="23"/>
  <c r="AQ26" i="23"/>
  <c r="AP26" i="23"/>
  <c r="AO26" i="23"/>
  <c r="AN26" i="23"/>
  <c r="AM26" i="23"/>
  <c r="AL26" i="23"/>
  <c r="AK26" i="23"/>
  <c r="AJ26" i="23"/>
  <c r="AD26" i="23"/>
  <c r="AC26" i="23"/>
  <c r="AB26" i="23"/>
  <c r="AA26" i="23"/>
  <c r="Z26" i="23"/>
  <c r="Y26" i="23"/>
  <c r="X26" i="23"/>
  <c r="W26" i="23"/>
  <c r="V26" i="23"/>
  <c r="U26" i="23"/>
  <c r="T26" i="23"/>
  <c r="N26" i="23"/>
  <c r="M26" i="23"/>
  <c r="L26" i="23"/>
  <c r="K26" i="23"/>
  <c r="J26" i="23"/>
  <c r="I26" i="23"/>
  <c r="H26" i="23"/>
  <c r="G26" i="23"/>
  <c r="F26" i="23"/>
  <c r="E26" i="23"/>
  <c r="D26" i="23"/>
  <c r="AT25" i="23"/>
  <c r="AS25" i="23"/>
  <c r="AR25" i="23"/>
  <c r="AQ25" i="23"/>
  <c r="AP25" i="23"/>
  <c r="AO25" i="23"/>
  <c r="AN25" i="23"/>
  <c r="AM25" i="23"/>
  <c r="AL25" i="23"/>
  <c r="AK25" i="23"/>
  <c r="AJ25" i="23"/>
  <c r="AD25" i="23"/>
  <c r="AC25" i="23"/>
  <c r="AB25" i="23"/>
  <c r="AA25" i="23"/>
  <c r="Z25" i="23"/>
  <c r="Y25" i="23"/>
  <c r="X25" i="23"/>
  <c r="W25" i="23"/>
  <c r="V25" i="23"/>
  <c r="U25" i="23"/>
  <c r="T25" i="23"/>
  <c r="N25" i="23"/>
  <c r="M25" i="23"/>
  <c r="L25" i="23"/>
  <c r="K25" i="23"/>
  <c r="J25" i="23"/>
  <c r="I25" i="23"/>
  <c r="H25" i="23"/>
  <c r="G25" i="23"/>
  <c r="F25" i="23"/>
  <c r="E25" i="23"/>
  <c r="D25" i="23"/>
  <c r="AT24" i="23"/>
  <c r="AS24" i="23"/>
  <c r="AR24" i="23"/>
  <c r="AQ24" i="23"/>
  <c r="AP24" i="23"/>
  <c r="AO24" i="23"/>
  <c r="AN24" i="23"/>
  <c r="AM24" i="23"/>
  <c r="AL24" i="23"/>
  <c r="AK24" i="23"/>
  <c r="AJ24" i="23"/>
  <c r="AD24" i="23"/>
  <c r="AC24" i="23"/>
  <c r="AB24" i="23"/>
  <c r="AA24" i="23"/>
  <c r="Z24" i="23"/>
  <c r="Y24" i="23"/>
  <c r="X24" i="23"/>
  <c r="W24" i="23"/>
  <c r="V24" i="23"/>
  <c r="U24" i="23"/>
  <c r="T24" i="23"/>
  <c r="N24" i="23"/>
  <c r="M24" i="23"/>
  <c r="L24" i="23"/>
  <c r="K24" i="23"/>
  <c r="J24" i="23"/>
  <c r="I24" i="23"/>
  <c r="H24" i="23"/>
  <c r="G24" i="23"/>
  <c r="F24" i="23"/>
  <c r="E24" i="23"/>
  <c r="D24" i="23"/>
  <c r="AT23" i="23"/>
  <c r="AS23" i="23"/>
  <c r="AR23" i="23"/>
  <c r="AQ23" i="23"/>
  <c r="AP23" i="23"/>
  <c r="AO23" i="23"/>
  <c r="AN23" i="23"/>
  <c r="AM23" i="23"/>
  <c r="AL23" i="23"/>
  <c r="AK23" i="23"/>
  <c r="AJ23" i="23"/>
  <c r="AD23" i="23"/>
  <c r="AC23" i="23"/>
  <c r="AB23" i="23"/>
  <c r="AA23" i="23"/>
  <c r="Z23" i="23"/>
  <c r="Y23" i="23"/>
  <c r="X23" i="23"/>
  <c r="W23" i="23"/>
  <c r="V23" i="23"/>
  <c r="U23" i="23"/>
  <c r="T23" i="23"/>
  <c r="N23" i="23"/>
  <c r="M23" i="23"/>
  <c r="L23" i="23"/>
  <c r="K23" i="23"/>
  <c r="J23" i="23"/>
  <c r="I23" i="23"/>
  <c r="H23" i="23"/>
  <c r="G23" i="23"/>
  <c r="F23" i="23"/>
  <c r="E23" i="23"/>
  <c r="D23" i="23"/>
  <c r="AT22" i="23"/>
  <c r="AS22" i="23"/>
  <c r="AR22" i="23"/>
  <c r="AQ22" i="23"/>
  <c r="AP22" i="23"/>
  <c r="AO22" i="23"/>
  <c r="AN22" i="23"/>
  <c r="AM22" i="23"/>
  <c r="AL22" i="23"/>
  <c r="AK22" i="23"/>
  <c r="AJ22" i="23"/>
  <c r="AD22" i="23"/>
  <c r="AC22" i="23"/>
  <c r="AB22" i="23"/>
  <c r="AA22" i="23"/>
  <c r="Z22" i="23"/>
  <c r="Y22" i="23"/>
  <c r="X22" i="23"/>
  <c r="W22" i="23"/>
  <c r="V22" i="23"/>
  <c r="U22" i="23"/>
  <c r="T22" i="23"/>
  <c r="N22" i="23"/>
  <c r="M22" i="23"/>
  <c r="L22" i="23"/>
  <c r="K22" i="23"/>
  <c r="J22" i="23"/>
  <c r="I22" i="23"/>
  <c r="H22" i="23"/>
  <c r="G22" i="23"/>
  <c r="F22" i="23"/>
  <c r="E22" i="23"/>
  <c r="D22" i="23"/>
  <c r="AT21" i="23"/>
  <c r="AS21" i="23"/>
  <c r="AR21" i="23"/>
  <c r="AQ21" i="23"/>
  <c r="AP21" i="23"/>
  <c r="AO21" i="23"/>
  <c r="AN21" i="23"/>
  <c r="AM21" i="23"/>
  <c r="AL21" i="23"/>
  <c r="AK21" i="23"/>
  <c r="AJ21" i="23"/>
  <c r="AD21" i="23"/>
  <c r="AC21" i="23"/>
  <c r="AB21" i="23"/>
  <c r="AA21" i="23"/>
  <c r="Z21" i="23"/>
  <c r="Y21" i="23"/>
  <c r="X21" i="23"/>
  <c r="W21" i="23"/>
  <c r="V21" i="23"/>
  <c r="U21" i="23"/>
  <c r="T21" i="23"/>
  <c r="N21" i="23"/>
  <c r="M21" i="23"/>
  <c r="L21" i="23"/>
  <c r="K21" i="23"/>
  <c r="J21" i="23"/>
  <c r="I21" i="23"/>
  <c r="H21" i="23"/>
  <c r="G21" i="23"/>
  <c r="F21" i="23"/>
  <c r="E21" i="23"/>
  <c r="D21" i="23"/>
  <c r="AT20" i="23"/>
  <c r="AS20" i="23"/>
  <c r="AR20" i="23"/>
  <c r="AQ20" i="23"/>
  <c r="AP20" i="23"/>
  <c r="AO20" i="23"/>
  <c r="AN20" i="23"/>
  <c r="AM20" i="23"/>
  <c r="AL20" i="23"/>
  <c r="AK20" i="23"/>
  <c r="AJ20" i="23"/>
  <c r="AD20" i="23"/>
  <c r="AC20" i="23"/>
  <c r="AB20" i="23"/>
  <c r="AA20" i="23"/>
  <c r="Z20" i="23"/>
  <c r="Y20" i="23"/>
  <c r="X20" i="23"/>
  <c r="W20" i="23"/>
  <c r="V20" i="23"/>
  <c r="U20" i="23"/>
  <c r="T20" i="23"/>
  <c r="N20" i="23"/>
  <c r="M20" i="23"/>
  <c r="L20" i="23"/>
  <c r="K20" i="23"/>
  <c r="J20" i="23"/>
  <c r="I20" i="23"/>
  <c r="H20" i="23"/>
  <c r="G20" i="23"/>
  <c r="F20" i="23"/>
  <c r="E20" i="23"/>
  <c r="D20" i="23"/>
  <c r="AT19" i="23"/>
  <c r="AS19" i="23"/>
  <c r="AR19" i="23"/>
  <c r="AQ19" i="23"/>
  <c r="AP19" i="23"/>
  <c r="AO19" i="23"/>
  <c r="AN19" i="23"/>
  <c r="AM19" i="23"/>
  <c r="AL19" i="23"/>
  <c r="AK19" i="23"/>
  <c r="AJ19" i="23"/>
  <c r="AD19" i="23"/>
  <c r="AC19" i="23"/>
  <c r="AB19" i="23"/>
  <c r="AA19" i="23"/>
  <c r="Z19" i="23"/>
  <c r="Y19" i="23"/>
  <c r="X19" i="23"/>
  <c r="W19" i="23"/>
  <c r="V19" i="23"/>
  <c r="U19" i="23"/>
  <c r="T19" i="23"/>
  <c r="N19" i="23"/>
  <c r="M19" i="23"/>
  <c r="L19" i="23"/>
  <c r="K19" i="23"/>
  <c r="J19" i="23"/>
  <c r="I19" i="23"/>
  <c r="H19" i="23"/>
  <c r="G19" i="23"/>
  <c r="F19" i="23"/>
  <c r="E19" i="23"/>
  <c r="D19" i="23"/>
  <c r="AT18" i="23"/>
  <c r="AS18" i="23"/>
  <c r="AR18" i="23"/>
  <c r="AQ18" i="23"/>
  <c r="AP18" i="23"/>
  <c r="AO18" i="23"/>
  <c r="AN18" i="23"/>
  <c r="AM18" i="23"/>
  <c r="AL18" i="23"/>
  <c r="AK18" i="23"/>
  <c r="AJ18" i="23"/>
  <c r="AD18" i="23"/>
  <c r="AC18" i="23"/>
  <c r="AB18" i="23"/>
  <c r="AA18" i="23"/>
  <c r="Z18" i="23"/>
  <c r="Y18" i="23"/>
  <c r="X18" i="23"/>
  <c r="W18" i="23"/>
  <c r="V18" i="23"/>
  <c r="U18" i="23"/>
  <c r="T18" i="23"/>
  <c r="N18" i="23"/>
  <c r="M18" i="23"/>
  <c r="L18" i="23"/>
  <c r="K18" i="23"/>
  <c r="J18" i="23"/>
  <c r="I18" i="23"/>
  <c r="H18" i="23"/>
  <c r="G18" i="23"/>
  <c r="F18" i="23"/>
  <c r="E18" i="23"/>
  <c r="D18" i="23"/>
  <c r="AT17" i="23"/>
  <c r="AS17" i="23"/>
  <c r="AR17" i="23"/>
  <c r="AQ17" i="23"/>
  <c r="AP17" i="23"/>
  <c r="AO17" i="23"/>
  <c r="AN17" i="23"/>
  <c r="AM17" i="23"/>
  <c r="AL17" i="23"/>
  <c r="AK17" i="23"/>
  <c r="AJ17" i="23"/>
  <c r="AD17" i="23"/>
  <c r="AC17" i="23"/>
  <c r="AB17" i="23"/>
  <c r="AA17" i="23"/>
  <c r="Z17" i="23"/>
  <c r="Y17" i="23"/>
  <c r="X17" i="23"/>
  <c r="W17" i="23"/>
  <c r="V17" i="23"/>
  <c r="U17" i="23"/>
  <c r="T17" i="23"/>
  <c r="N17" i="23"/>
  <c r="M17" i="23"/>
  <c r="L17" i="23"/>
  <c r="K17" i="23"/>
  <c r="J17" i="23"/>
  <c r="I17" i="23"/>
  <c r="H17" i="23"/>
  <c r="G17" i="23"/>
  <c r="F17" i="23"/>
  <c r="E17" i="23"/>
  <c r="D17" i="23"/>
  <c r="AT16" i="23"/>
  <c r="AS16" i="23"/>
  <c r="AR16" i="23"/>
  <c r="AQ16" i="23"/>
  <c r="AP16" i="23"/>
  <c r="AO16" i="23"/>
  <c r="AN16" i="23"/>
  <c r="AM16" i="23"/>
  <c r="AL16" i="23"/>
  <c r="AK16" i="23"/>
  <c r="AJ16" i="23"/>
  <c r="AD16" i="23"/>
  <c r="AC16" i="23"/>
  <c r="AB16" i="23"/>
  <c r="AA16" i="23"/>
  <c r="Z16" i="23"/>
  <c r="Y16" i="23"/>
  <c r="X16" i="23"/>
  <c r="W16" i="23"/>
  <c r="V16" i="23"/>
  <c r="U16" i="23"/>
  <c r="T16" i="23"/>
  <c r="N16" i="23"/>
  <c r="M16" i="23"/>
  <c r="L16" i="23"/>
  <c r="K16" i="23"/>
  <c r="J16" i="23"/>
  <c r="I16" i="23"/>
  <c r="H16" i="23"/>
  <c r="G16" i="23"/>
  <c r="F16" i="23"/>
  <c r="E16" i="23"/>
  <c r="D16" i="23"/>
  <c r="AT15" i="23"/>
  <c r="AS15" i="23"/>
  <c r="AR15" i="23"/>
  <c r="AQ15" i="23"/>
  <c r="AP15" i="23"/>
  <c r="AO15" i="23"/>
  <c r="AN15" i="23"/>
  <c r="AM15" i="23"/>
  <c r="AL15" i="23"/>
  <c r="AK15" i="23"/>
  <c r="AJ15" i="23"/>
  <c r="AD15" i="23"/>
  <c r="AC15" i="23"/>
  <c r="AB15" i="23"/>
  <c r="AA15" i="23"/>
  <c r="Z15" i="23"/>
  <c r="Y15" i="23"/>
  <c r="X15" i="23"/>
  <c r="W15" i="23"/>
  <c r="V15" i="23"/>
  <c r="U15" i="23"/>
  <c r="T15" i="23"/>
  <c r="N15" i="23"/>
  <c r="M15" i="23"/>
  <c r="L15" i="23"/>
  <c r="K15" i="23"/>
  <c r="J15" i="23"/>
  <c r="I15" i="23"/>
  <c r="H15" i="23"/>
  <c r="G15" i="23"/>
  <c r="F15" i="23"/>
  <c r="E15" i="23"/>
  <c r="D15" i="23"/>
  <c r="AT14" i="23"/>
  <c r="AS14" i="23"/>
  <c r="AR14" i="23"/>
  <c r="AQ14" i="23"/>
  <c r="AP14" i="23"/>
  <c r="AO14" i="23"/>
  <c r="AN14" i="23"/>
  <c r="AM14" i="23"/>
  <c r="AL14" i="23"/>
  <c r="AK14" i="23"/>
  <c r="AJ14" i="23"/>
  <c r="AD14" i="23"/>
  <c r="AC14" i="23"/>
  <c r="AB14" i="23"/>
  <c r="AA14" i="23"/>
  <c r="Z14" i="23"/>
  <c r="Y14" i="23"/>
  <c r="X14" i="23"/>
  <c r="W14" i="23"/>
  <c r="V14" i="23"/>
  <c r="U14" i="23"/>
  <c r="T14" i="23"/>
  <c r="N14" i="23"/>
  <c r="M14" i="23"/>
  <c r="L14" i="23"/>
  <c r="K14" i="23"/>
  <c r="J14" i="23"/>
  <c r="I14" i="23"/>
  <c r="H14" i="23"/>
  <c r="G14" i="23"/>
  <c r="F14" i="23"/>
  <c r="E14" i="23"/>
  <c r="D14" i="23"/>
  <c r="AT13" i="23"/>
  <c r="AS13" i="23"/>
  <c r="AR13" i="23"/>
  <c r="AQ13" i="23"/>
  <c r="AP13" i="23"/>
  <c r="AO13" i="23"/>
  <c r="AN13" i="23"/>
  <c r="AM13" i="23"/>
  <c r="AL13" i="23"/>
  <c r="AK13" i="23"/>
  <c r="AJ13" i="23"/>
  <c r="AD13" i="23"/>
  <c r="AC13" i="23"/>
  <c r="AB13" i="23"/>
  <c r="AA13" i="23"/>
  <c r="Z13" i="23"/>
  <c r="Y13" i="23"/>
  <c r="X13" i="23"/>
  <c r="W13" i="23"/>
  <c r="V13" i="23"/>
  <c r="U13" i="23"/>
  <c r="T13" i="23"/>
  <c r="N13" i="23"/>
  <c r="M13" i="23"/>
  <c r="L13" i="23"/>
  <c r="K13" i="23"/>
  <c r="J13" i="23"/>
  <c r="I13" i="23"/>
  <c r="H13" i="23"/>
  <c r="G13" i="23"/>
  <c r="F13" i="23"/>
  <c r="E13" i="23"/>
  <c r="D13" i="23"/>
  <c r="AT12" i="23"/>
  <c r="AS12" i="23"/>
  <c r="AR12" i="23"/>
  <c r="AQ12" i="23"/>
  <c r="AP12" i="23"/>
  <c r="AO12" i="23"/>
  <c r="AN12" i="23"/>
  <c r="AM12" i="23"/>
  <c r="AL12" i="23"/>
  <c r="AK12" i="23"/>
  <c r="AJ12" i="23"/>
  <c r="AD12" i="23"/>
  <c r="AC12" i="23"/>
  <c r="AB12" i="23"/>
  <c r="AA12" i="23"/>
  <c r="Z12" i="23"/>
  <c r="Y12" i="23"/>
  <c r="X12" i="23"/>
  <c r="W12" i="23"/>
  <c r="V12" i="23"/>
  <c r="U12" i="23"/>
  <c r="T12" i="23"/>
  <c r="N12" i="23"/>
  <c r="M12" i="23"/>
  <c r="L12" i="23"/>
  <c r="K12" i="23"/>
  <c r="J12" i="23"/>
  <c r="I12" i="23"/>
  <c r="H12" i="23"/>
  <c r="G12" i="23"/>
  <c r="F12" i="23"/>
  <c r="E12" i="23"/>
  <c r="D12" i="23"/>
  <c r="AT11" i="23"/>
  <c r="AS11" i="23"/>
  <c r="AR11" i="23"/>
  <c r="AQ11" i="23"/>
  <c r="AP11" i="23"/>
  <c r="AO11" i="23"/>
  <c r="AN11" i="23"/>
  <c r="AM11" i="23"/>
  <c r="AL11" i="23"/>
  <c r="AK11" i="23"/>
  <c r="AJ11" i="23"/>
  <c r="AD11" i="23"/>
  <c r="AC11" i="23"/>
  <c r="AB11" i="23"/>
  <c r="AA11" i="23"/>
  <c r="Z11" i="23"/>
  <c r="Y11" i="23"/>
  <c r="X11" i="23"/>
  <c r="W11" i="23"/>
  <c r="V11" i="23"/>
  <c r="U11" i="23"/>
  <c r="T11" i="23"/>
  <c r="N11" i="23"/>
  <c r="M11" i="23"/>
  <c r="L11" i="23"/>
  <c r="K11" i="23"/>
  <c r="J11" i="23"/>
  <c r="I11" i="23"/>
  <c r="H11" i="23"/>
  <c r="G11" i="23"/>
  <c r="F11" i="23"/>
  <c r="E11" i="23"/>
  <c r="D11" i="23"/>
  <c r="AT10" i="23"/>
  <c r="AS10" i="23"/>
  <c r="AR10" i="23"/>
  <c r="AQ10" i="23"/>
  <c r="AP10" i="23"/>
  <c r="AO10" i="23"/>
  <c r="AN10" i="23"/>
  <c r="AM10" i="23"/>
  <c r="AL10" i="23"/>
  <c r="AK10" i="23"/>
  <c r="AJ10" i="23"/>
  <c r="AD10" i="23"/>
  <c r="AC10" i="23"/>
  <c r="AB10" i="23"/>
  <c r="AA10" i="23"/>
  <c r="Z10" i="23"/>
  <c r="Y10" i="23"/>
  <c r="X10" i="23"/>
  <c r="W10" i="23"/>
  <c r="V10" i="23"/>
  <c r="U10" i="23"/>
  <c r="T10" i="23"/>
  <c r="N10" i="23"/>
  <c r="M10" i="23"/>
  <c r="L10" i="23"/>
  <c r="K10" i="23"/>
  <c r="J10" i="23"/>
  <c r="I10" i="23"/>
  <c r="H10" i="23"/>
  <c r="G10" i="23"/>
  <c r="F10" i="23"/>
  <c r="E10" i="23"/>
  <c r="D10" i="23"/>
  <c r="AT9" i="23"/>
  <c r="AS9" i="23"/>
  <c r="AR9" i="23"/>
  <c r="AQ9" i="23"/>
  <c r="AP9" i="23"/>
  <c r="AO9" i="23"/>
  <c r="AN9" i="23"/>
  <c r="AM9" i="23"/>
  <c r="AL9" i="23"/>
  <c r="AK9" i="23"/>
  <c r="AJ9" i="23"/>
  <c r="AD9" i="23"/>
  <c r="AC9" i="23"/>
  <c r="AB9" i="23"/>
  <c r="AA9" i="23"/>
  <c r="Z9" i="23"/>
  <c r="Y9" i="23"/>
  <c r="X9" i="23"/>
  <c r="W9" i="23"/>
  <c r="V9" i="23"/>
  <c r="U9" i="23"/>
  <c r="T9" i="23"/>
  <c r="N9" i="23"/>
  <c r="M9" i="23"/>
  <c r="L9" i="23"/>
  <c r="K9" i="23"/>
  <c r="J9" i="23"/>
  <c r="I9" i="23"/>
  <c r="H9" i="23"/>
  <c r="G9" i="23"/>
  <c r="F9" i="23"/>
  <c r="E9" i="23"/>
  <c r="D9" i="23"/>
  <c r="AT8" i="23"/>
  <c r="AS8" i="23"/>
  <c r="AR8" i="23"/>
  <c r="AQ8" i="23"/>
  <c r="AP8" i="23"/>
  <c r="AO8" i="23"/>
  <c r="AN8" i="23"/>
  <c r="AM8" i="23"/>
  <c r="AL8" i="23"/>
  <c r="AK8" i="23"/>
  <c r="AJ8" i="23"/>
  <c r="AD8" i="23"/>
  <c r="AC8" i="23"/>
  <c r="AB8" i="23"/>
  <c r="AA8" i="23"/>
  <c r="Z8" i="23"/>
  <c r="Y8" i="23"/>
  <c r="X8" i="23"/>
  <c r="W8" i="23"/>
  <c r="V8" i="23"/>
  <c r="U8" i="23"/>
  <c r="T8" i="23"/>
  <c r="N8" i="23"/>
  <c r="M8" i="23"/>
  <c r="L8" i="23"/>
  <c r="K8" i="23"/>
  <c r="J8" i="23"/>
  <c r="I8" i="23"/>
  <c r="H8" i="23"/>
  <c r="G8" i="23"/>
  <c r="F8" i="23"/>
  <c r="E8" i="23"/>
  <c r="D8" i="23"/>
  <c r="AT7" i="23"/>
  <c r="AS7" i="23"/>
  <c r="AR7" i="23"/>
  <c r="AQ7" i="23"/>
  <c r="AP7" i="23"/>
  <c r="AO7" i="23"/>
  <c r="AN7" i="23"/>
  <c r="AM7" i="23"/>
  <c r="AL7" i="23"/>
  <c r="AK7" i="23"/>
  <c r="AJ7" i="23"/>
  <c r="AD7" i="23"/>
  <c r="AC7" i="23"/>
  <c r="AB7" i="23"/>
  <c r="AA7" i="23"/>
  <c r="Z7" i="23"/>
  <c r="Y7" i="23"/>
  <c r="X7" i="23"/>
  <c r="W7" i="23"/>
  <c r="V7" i="23"/>
  <c r="U7" i="23"/>
  <c r="T7" i="23"/>
  <c r="N7" i="23"/>
  <c r="M7" i="23"/>
  <c r="L7" i="23"/>
  <c r="K7" i="23"/>
  <c r="J7" i="23"/>
  <c r="I7" i="23"/>
  <c r="H7" i="23"/>
  <c r="G7" i="23"/>
  <c r="F7" i="23"/>
  <c r="E7" i="23"/>
  <c r="D7" i="23"/>
  <c r="AT6" i="23"/>
  <c r="AS6" i="23"/>
  <c r="AR6" i="23"/>
  <c r="AQ6" i="23"/>
  <c r="AP6" i="23"/>
  <c r="AO6" i="23"/>
  <c r="AN6" i="23"/>
  <c r="AM6" i="23"/>
  <c r="AL6" i="23"/>
  <c r="AK6" i="23"/>
  <c r="AJ6" i="23"/>
  <c r="AD6" i="23"/>
  <c r="AC6" i="23"/>
  <c r="AB6" i="23"/>
  <c r="AA6" i="23"/>
  <c r="Z6" i="23"/>
  <c r="Y6" i="23"/>
  <c r="X6" i="23"/>
  <c r="W6" i="23"/>
  <c r="V6" i="23"/>
  <c r="U6" i="23"/>
  <c r="T6" i="23"/>
  <c r="N6" i="23"/>
  <c r="M6" i="23"/>
  <c r="L6" i="23"/>
  <c r="K6" i="23"/>
  <c r="J6" i="23"/>
  <c r="I6" i="23"/>
  <c r="H6" i="23"/>
  <c r="G6" i="23"/>
  <c r="F6" i="23"/>
  <c r="E6" i="23"/>
  <c r="D6" i="23"/>
  <c r="AT5" i="23"/>
  <c r="AS5" i="23"/>
  <c r="AR5" i="23"/>
  <c r="AQ5" i="23"/>
  <c r="AP5" i="23"/>
  <c r="AO5" i="23"/>
  <c r="AN5" i="23"/>
  <c r="AM5" i="23"/>
  <c r="AL5" i="23"/>
  <c r="AK5" i="23"/>
  <c r="AJ5" i="23"/>
  <c r="AD5" i="23"/>
  <c r="AC5" i="23"/>
  <c r="AB5" i="23"/>
  <c r="AA5" i="23"/>
  <c r="Z5" i="23"/>
  <c r="Y5" i="23"/>
  <c r="X5" i="23"/>
  <c r="W5" i="23"/>
  <c r="V5" i="23"/>
  <c r="U5" i="23"/>
  <c r="T5" i="23"/>
  <c r="N5" i="23"/>
  <c r="M5" i="23"/>
  <c r="L5" i="23"/>
  <c r="K5" i="23"/>
  <c r="J5" i="23"/>
  <c r="I5" i="23"/>
  <c r="H5" i="23"/>
  <c r="G5" i="23"/>
  <c r="F5" i="23"/>
  <c r="E5" i="23"/>
  <c r="D5" i="23"/>
  <c r="AT4" i="23"/>
  <c r="AS4" i="23"/>
  <c r="AR4" i="23"/>
  <c r="AQ4" i="23"/>
  <c r="AP4" i="23"/>
  <c r="AO4" i="23"/>
  <c r="AN4" i="23"/>
  <c r="AM4" i="23"/>
  <c r="AL4" i="23"/>
  <c r="AK4" i="23"/>
  <c r="AJ4" i="23"/>
  <c r="AD4" i="23"/>
  <c r="AC4" i="23"/>
  <c r="AB4" i="23"/>
  <c r="AA4" i="23"/>
  <c r="Z4" i="23"/>
  <c r="Y4" i="23"/>
  <c r="X4" i="23"/>
  <c r="W4" i="23"/>
  <c r="V4" i="23"/>
  <c r="U4" i="23"/>
  <c r="T4" i="23"/>
  <c r="N4" i="23"/>
  <c r="M4" i="23"/>
  <c r="L4" i="23"/>
  <c r="K4" i="23"/>
  <c r="J4" i="23"/>
  <c r="I4" i="23"/>
  <c r="H4" i="23"/>
  <c r="G4" i="23"/>
  <c r="F4" i="23"/>
  <c r="E4" i="23"/>
  <c r="D4" i="23"/>
  <c r="B56" i="34"/>
  <c r="B81" i="34"/>
  <c r="B76" i="34"/>
  <c r="B70" i="34"/>
  <c r="B60" i="34"/>
  <c r="B80" i="34"/>
  <c r="B72" i="34"/>
  <c r="B67" i="34"/>
  <c r="B75" i="34"/>
  <c r="B52" i="34"/>
  <c r="B62" i="34"/>
  <c r="B77" i="34"/>
  <c r="B53" i="34"/>
  <c r="C49" i="34"/>
  <c r="B49" i="34"/>
  <c r="B82" i="34"/>
  <c r="B64" i="34"/>
  <c r="B74" i="34"/>
  <c r="B63" i="34"/>
  <c r="B51" i="34"/>
  <c r="B61" i="34"/>
  <c r="B58" i="34"/>
  <c r="B55" i="34"/>
  <c r="B66" i="34"/>
  <c r="C36" i="34"/>
  <c r="B36" i="34"/>
  <c r="C35" i="34"/>
  <c r="B35" i="34"/>
  <c r="C34" i="34"/>
  <c r="B34" i="34"/>
  <c r="C33" i="34"/>
  <c r="B33" i="34"/>
  <c r="C32" i="34"/>
  <c r="B32" i="34"/>
  <c r="C31" i="34"/>
  <c r="B31" i="34"/>
  <c r="C30" i="34"/>
  <c r="B30" i="34"/>
  <c r="C29" i="34"/>
  <c r="B29" i="34"/>
  <c r="C28" i="34"/>
  <c r="B28" i="34"/>
  <c r="C27" i="34"/>
  <c r="B27" i="34"/>
  <c r="C26" i="34"/>
  <c r="B26" i="34"/>
  <c r="C25" i="34"/>
  <c r="B25" i="34"/>
  <c r="I24" i="34"/>
  <c r="G24" i="34"/>
  <c r="C24" i="34"/>
  <c r="B24" i="34"/>
  <c r="I23" i="34"/>
  <c r="G23" i="34"/>
  <c r="C23" i="34"/>
  <c r="B23" i="34"/>
  <c r="I22" i="34"/>
  <c r="G22" i="34"/>
  <c r="C22" i="34"/>
  <c r="B22" i="34"/>
  <c r="I21" i="34"/>
  <c r="G21" i="34"/>
  <c r="C21" i="34"/>
  <c r="B21" i="34"/>
  <c r="I20" i="34"/>
  <c r="G20" i="34"/>
  <c r="C20" i="34"/>
  <c r="B20" i="34"/>
  <c r="I19" i="34"/>
  <c r="G19" i="34"/>
  <c r="C19" i="34"/>
  <c r="B19" i="34"/>
  <c r="I18" i="34"/>
  <c r="G18" i="34"/>
  <c r="C18" i="34"/>
  <c r="B18" i="34"/>
  <c r="I17" i="34"/>
  <c r="G17" i="34"/>
  <c r="C17" i="34"/>
  <c r="B17" i="34"/>
  <c r="I16" i="34"/>
  <c r="G16" i="34"/>
  <c r="C16" i="34"/>
  <c r="B16" i="34"/>
  <c r="I15" i="34"/>
  <c r="G15" i="34"/>
  <c r="C15" i="34"/>
  <c r="B15" i="34"/>
  <c r="C14" i="34"/>
  <c r="B14" i="34"/>
  <c r="C13" i="34"/>
  <c r="B13" i="34"/>
  <c r="I12" i="34"/>
  <c r="G12" i="34"/>
  <c r="C12" i="34"/>
  <c r="B12" i="34"/>
  <c r="I11" i="34"/>
  <c r="G11" i="34"/>
  <c r="C11" i="34"/>
  <c r="B11" i="34"/>
  <c r="I10" i="34"/>
  <c r="G10" i="34"/>
  <c r="C10" i="34"/>
  <c r="B10" i="34"/>
  <c r="I9" i="34"/>
  <c r="G9" i="34"/>
  <c r="C9" i="34"/>
  <c r="B9" i="34"/>
  <c r="I8" i="34"/>
  <c r="G8" i="34"/>
  <c r="C8" i="34"/>
  <c r="B8" i="34"/>
  <c r="I7" i="34"/>
  <c r="G7" i="34"/>
  <c r="C7" i="34"/>
  <c r="B7" i="34"/>
  <c r="I6" i="34"/>
  <c r="G6" i="34"/>
  <c r="C6" i="34"/>
  <c r="B6" i="34"/>
  <c r="I5" i="34"/>
  <c r="G5" i="34"/>
  <c r="C5" i="34"/>
  <c r="B5" i="34"/>
  <c r="I4" i="34"/>
  <c r="G4" i="34"/>
  <c r="C4" i="34"/>
  <c r="B4" i="34"/>
  <c r="I3" i="34"/>
  <c r="G3" i="34"/>
  <c r="C3" i="34"/>
  <c r="B3" i="34"/>
  <c r="M36" i="9" l="1"/>
  <c r="M38" i="9"/>
  <c r="M39" i="9"/>
  <c r="M45" i="9"/>
  <c r="M47" i="9"/>
  <c r="M33" i="9"/>
  <c r="M44" i="9"/>
  <c r="M34" i="9"/>
  <c r="M41" i="9"/>
  <c r="M42" i="9"/>
  <c r="M49" i="9"/>
  <c r="M35" i="9"/>
  <c r="M48" i="9"/>
  <c r="M37" i="9"/>
  <c r="M46" i="9"/>
  <c r="M43" i="9"/>
  <c r="M40" i="9"/>
  <c r="H7" i="18" l="1" a="1"/>
  <c r="E26" i="18" a="1"/>
  <c r="E20" i="15" a="1"/>
  <c r="H4" i="18" a="1"/>
  <c r="C34" i="15" a="1"/>
  <c r="C19" i="9"/>
  <c r="C16" i="15" a="1"/>
  <c r="D17" i="18" a="1"/>
  <c r="C7" i="9"/>
  <c r="F4" i="18" a="1"/>
  <c r="D16" i="18" a="1"/>
  <c r="J19" i="15" a="1"/>
  <c r="C7" i="15" a="1"/>
  <c r="L10" i="15" a="1"/>
  <c r="H10" i="18" a="1"/>
  <c r="F22" i="18" a="1"/>
  <c r="C20" i="15" a="1"/>
  <c r="G13" i="18" a="1"/>
  <c r="D26" i="18" a="1"/>
  <c r="D6" i="18" a="1"/>
  <c r="E21" i="15" a="1"/>
  <c r="I15" i="15" a="1"/>
  <c r="J36" i="15" a="1"/>
  <c r="D34" i="15" a="1"/>
  <c r="I8" i="15" a="1"/>
  <c r="D20" i="18" a="1"/>
  <c r="I5" i="18" a="1"/>
  <c r="C15" i="18" a="1"/>
  <c r="C26" i="15" a="1"/>
  <c r="H5" i="15" a="1"/>
  <c r="K22" i="18" a="1"/>
  <c r="G24" i="15" a="1"/>
  <c r="K14" i="15" a="1"/>
  <c r="E5" i="15" a="1"/>
  <c r="H36" i="18" a="1"/>
  <c r="L22" i="15" a="1"/>
  <c r="D18" i="15" a="1"/>
  <c r="D27" i="18" a="1"/>
  <c r="K24" i="15" a="1"/>
  <c r="G20" i="18" a="1"/>
  <c r="G34" i="18" a="1"/>
  <c r="H11" i="15" a="1"/>
  <c r="E19" i="15" a="1"/>
  <c r="E32" i="18" a="1"/>
  <c r="D6" i="15" a="1"/>
  <c r="F13" i="18" a="1"/>
  <c r="J29" i="18" a="1"/>
  <c r="L7" i="18" a="1"/>
  <c r="H23" i="18" a="1"/>
  <c r="D4" i="18" a="1"/>
  <c r="L7" i="15" a="1"/>
  <c r="C58" i="11"/>
  <c r="C22" i="9"/>
  <c r="F32" i="15" a="1"/>
  <c r="I26" i="18" a="1"/>
  <c r="H15" i="18" a="1"/>
  <c r="H6" i="18" a="1"/>
  <c r="E5" i="18" a="1"/>
  <c r="C12" i="18" a="1"/>
  <c r="G16" i="18" a="1"/>
  <c r="D19" i="15" a="1"/>
  <c r="H26" i="15" a="1"/>
  <c r="H7" i="15" a="1"/>
  <c r="H9" i="15" a="1"/>
  <c r="J29" i="15" a="1"/>
  <c r="G7" i="15" a="1"/>
  <c r="J16" i="15" a="1"/>
  <c r="C59" i="11"/>
  <c r="E25" i="18" a="1"/>
  <c r="G8" i="15" a="1"/>
  <c r="H25" i="18" a="1"/>
  <c r="K6" i="15" a="1"/>
  <c r="C56" i="11"/>
  <c r="K11" i="18" a="1"/>
  <c r="L24" i="15" a="1"/>
  <c r="I7" i="15" a="1"/>
  <c r="L32" i="15" a="1"/>
  <c r="C33" i="18" a="1"/>
  <c r="E12" i="15" a="1"/>
  <c r="C18" i="9"/>
  <c r="D11" i="15" a="1"/>
  <c r="L15" i="15" a="1"/>
  <c r="L26" i="15" a="1"/>
  <c r="F32" i="18" a="1"/>
  <c r="C17" i="9"/>
  <c r="I31" i="15" a="1"/>
  <c r="F9" i="15" a="1"/>
  <c r="C50" i="11"/>
  <c r="L5" i="18" a="1"/>
  <c r="F35" i="18" a="1"/>
  <c r="D22" i="18" a="1"/>
  <c r="D13" i="15" a="1"/>
  <c r="G31" i="15" a="1"/>
  <c r="J7" i="18" a="1"/>
  <c r="E34" i="18" a="1"/>
  <c r="F8" i="18" a="1"/>
  <c r="D23" i="18" a="1"/>
  <c r="C21" i="18" a="1"/>
  <c r="I35" i="18" a="1"/>
  <c r="I4" i="18" a="1"/>
  <c r="L17" i="18" a="1"/>
  <c r="F17" i="18" a="1"/>
  <c r="I33" i="15" a="1"/>
  <c r="C27" i="18" a="1"/>
  <c r="C35" i="15" a="1"/>
  <c r="H21" i="15" a="1"/>
  <c r="L33" i="18" a="1"/>
  <c r="J35" i="15" a="1"/>
  <c r="H23" i="15" a="1"/>
  <c r="L6" i="15" a="1"/>
  <c r="C53" i="11"/>
  <c r="J26" i="15" a="1"/>
  <c r="C20" i="18" a="1"/>
  <c r="J24" i="15" a="1"/>
  <c r="D22" i="15" a="1"/>
  <c r="J15" i="18" a="1"/>
  <c r="L34" i="18" a="1"/>
  <c r="E19" i="18" a="1"/>
  <c r="I32" i="18" a="1"/>
  <c r="F17" i="15" a="1"/>
  <c r="D11" i="18" a="1"/>
  <c r="D33" i="18" a="1"/>
  <c r="F12" i="18" a="1"/>
  <c r="F35" i="15" a="1"/>
  <c r="H19" i="15" a="1"/>
  <c r="C24" i="18" a="1"/>
  <c r="E29" i="15" a="1"/>
  <c r="I7" i="18" a="1"/>
  <c r="F30" i="15" a="1"/>
  <c r="E22" i="15" a="1"/>
  <c r="J23" i="15" a="1"/>
  <c r="I16" i="15" a="1"/>
  <c r="H20" i="15" a="1"/>
  <c r="C18" i="15" a="1"/>
  <c r="K23" i="15" a="1"/>
  <c r="H14" i="15" a="1"/>
  <c r="C60" i="11"/>
  <c r="J8" i="18" a="1"/>
  <c r="G16" i="15" a="1"/>
  <c r="F36" i="15" a="1"/>
  <c r="I23" i="15" a="1"/>
  <c r="C47" i="11"/>
  <c r="D8" i="15" a="1"/>
  <c r="L4" i="18" a="1"/>
  <c r="K14" i="18" a="1"/>
  <c r="E25" i="15" a="1"/>
  <c r="J33" i="18" a="1"/>
  <c r="K32" i="15" a="1"/>
  <c r="D26" i="15" a="1"/>
  <c r="I13" i="18" a="1"/>
  <c r="H30" i="15" a="1"/>
  <c r="D34" i="18" a="1"/>
  <c r="H12" i="15" a="1"/>
  <c r="L9" i="18" a="1"/>
  <c r="D31" i="18" a="1"/>
  <c r="C18" i="18" a="1"/>
  <c r="L9" i="15" a="1"/>
  <c r="D28" i="15" a="1"/>
  <c r="C48" i="11"/>
  <c r="D25" i="15" a="1"/>
  <c r="G10" i="18" a="1"/>
  <c r="C31" i="18" a="1"/>
  <c r="J9" i="15" a="1"/>
  <c r="I21" i="18" a="1"/>
  <c r="K35" i="18" a="1"/>
  <c r="H35" i="18" a="1"/>
  <c r="G35" i="18" a="1"/>
  <c r="D7" i="18" a="1"/>
  <c r="K6" i="18" a="1"/>
  <c r="F10" i="15" a="1"/>
  <c r="J21" i="18" a="1"/>
  <c r="E10" i="15" a="1"/>
  <c r="F22" i="15" a="1"/>
  <c r="G35" i="15" a="1"/>
  <c r="C11" i="15" a="1"/>
  <c r="L14" i="18" a="1"/>
  <c r="H27" i="15" a="1"/>
  <c r="J5" i="15" a="1"/>
  <c r="K27" i="15" a="1"/>
  <c r="G33" i="18" a="1"/>
  <c r="C8" i="15" a="1"/>
  <c r="H30" i="18" a="1"/>
  <c r="D16" i="15" a="1"/>
  <c r="G23" i="18" a="1"/>
  <c r="J11" i="18" a="1"/>
  <c r="L27" i="15" a="1"/>
  <c r="L8" i="18" a="1"/>
  <c r="D30" i="15" a="1"/>
  <c r="K19" i="15" a="1"/>
  <c r="J26" i="18" a="1"/>
  <c r="D17" i="15" a="1"/>
  <c r="C30" i="18" a="1"/>
  <c r="H13" i="18" a="1"/>
  <c r="F30" i="18" a="1"/>
  <c r="I16" i="18" a="1"/>
  <c r="F18" i="18" a="1"/>
  <c r="C6" i="9"/>
  <c r="F27" i="15" a="1"/>
  <c r="J10" i="15" a="1"/>
  <c r="C8" i="9"/>
  <c r="J21" i="15" a="1"/>
  <c r="H5" i="18" a="1"/>
  <c r="J12" i="18" a="1"/>
  <c r="H33" i="18" a="1"/>
  <c r="E11" i="15" a="1"/>
  <c r="D9" i="18" a="1"/>
  <c r="G21" i="18" a="1"/>
  <c r="E15" i="15" a="1"/>
  <c r="I14" i="18" a="1"/>
  <c r="E18" i="18" a="1"/>
  <c r="C28" i="15" a="1"/>
  <c r="I14" i="15" a="1"/>
  <c r="I29" i="15" a="1"/>
  <c r="D29" i="18" a="1"/>
  <c r="C20" i="9"/>
  <c r="K34" i="15" a="1"/>
  <c r="J25" i="18" a="1"/>
  <c r="I27" i="15" a="1"/>
  <c r="E36" i="15" a="1"/>
  <c r="D12" i="18" a="1"/>
  <c r="C12" i="15" a="1"/>
  <c r="F28" i="18" a="1"/>
  <c r="J27" i="15" a="1"/>
  <c r="C11" i="18" a="1"/>
  <c r="J22" i="18" a="1"/>
  <c r="G5" i="18" a="1"/>
  <c r="L36" i="18" a="1"/>
  <c r="L8" i="15" a="1"/>
  <c r="G24" i="18" a="1"/>
  <c r="G26" i="18" a="1"/>
  <c r="F29" i="15" a="1"/>
  <c r="E4" i="18" a="1"/>
  <c r="K15" i="15" a="1"/>
  <c r="L23" i="15" a="1"/>
  <c r="K32" i="18" a="1"/>
  <c r="C21" i="9"/>
  <c r="L14" i="15" a="1"/>
  <c r="F33" i="18" a="1"/>
  <c r="H22" i="15" a="1"/>
  <c r="G34" i="15" a="1"/>
  <c r="F23" i="15" a="1"/>
  <c r="J18" i="18" a="1"/>
  <c r="I28" i="15" a="1"/>
  <c r="H18" i="15" a="1"/>
  <c r="F16" i="18" a="1"/>
  <c r="D24" i="15" a="1"/>
  <c r="I19" i="18" a="1"/>
  <c r="C23" i="15" a="1"/>
  <c r="F34" i="18" a="1"/>
  <c r="D21" i="15" a="1"/>
  <c r="F28" i="15" a="1"/>
  <c r="K35" i="15" a="1"/>
  <c r="D5" i="18" a="1"/>
  <c r="H36" i="15" a="1"/>
  <c r="G17" i="15" a="1"/>
  <c r="J6" i="15" a="1"/>
  <c r="C49" i="11"/>
  <c r="J9" i="18" a="1"/>
  <c r="F5" i="15" a="1"/>
  <c r="C6" i="15" a="1"/>
  <c r="F36" i="18" a="1"/>
  <c r="E13" i="18" a="1"/>
  <c r="C61" i="11"/>
  <c r="F18" i="15" a="1"/>
  <c r="C25" i="15" a="1"/>
  <c r="C10" i="15" a="1"/>
  <c r="G22" i="18" a="1"/>
  <c r="E29" i="18" a="1"/>
  <c r="G27" i="15" a="1"/>
  <c r="D24" i="18" a="1"/>
  <c r="F13" i="15" a="1"/>
  <c r="D13" i="18" a="1"/>
  <c r="G25" i="18" a="1"/>
  <c r="C9" i="9"/>
  <c r="D18" i="18" a="1"/>
  <c r="C27" i="15" a="1"/>
  <c r="F6" i="15" a="1"/>
  <c r="K17" i="18" a="1"/>
  <c r="H10" i="15" a="1"/>
  <c r="C10" i="18" a="1"/>
  <c r="F9" i="18" a="1"/>
  <c r="K20" i="15" a="1"/>
  <c r="L17" i="15" a="1"/>
  <c r="K27" i="18" a="1"/>
  <c r="L25" i="18" a="1"/>
  <c r="I29" i="18" a="1"/>
  <c r="I6" i="15" a="1"/>
  <c r="I24" i="18" a="1"/>
  <c r="I10" i="18" a="1"/>
  <c r="F11" i="18" a="1"/>
  <c r="G27" i="18" a="1"/>
  <c r="C16" i="9"/>
  <c r="E15" i="18" a="1"/>
  <c r="L37" i="15" a="1"/>
  <c r="I17" i="18" a="1"/>
  <c r="K17" i="15" a="1"/>
  <c r="K12" i="18" a="1"/>
  <c r="H32" i="15" a="1"/>
  <c r="L27" i="18" a="1"/>
  <c r="L29" i="15" a="1"/>
  <c r="G36" i="18" a="1"/>
  <c r="E26" i="15" a="1"/>
  <c r="C22" i="18" a="1"/>
  <c r="I22" i="15" a="1"/>
  <c r="I28" i="18" a="1"/>
  <c r="G36" i="15" a="1"/>
  <c r="F20" i="18" a="1"/>
  <c r="F24" i="15" a="1"/>
  <c r="L31" i="18" a="1"/>
  <c r="K28" i="15" a="1"/>
  <c r="E32" i="15" a="1"/>
  <c r="C32" i="18" a="1"/>
  <c r="E20" i="18" a="1"/>
  <c r="I9" i="18" a="1"/>
  <c r="F19" i="18" a="1"/>
  <c r="H26" i="18" a="1"/>
  <c r="K8" i="15" a="1"/>
  <c r="G30" i="18" a="1"/>
  <c r="C15" i="9"/>
  <c r="I36" i="15" a="1"/>
  <c r="L20" i="18" a="1"/>
  <c r="G20" i="15" a="1"/>
  <c r="E31" i="18" a="1"/>
  <c r="E24" i="15" a="1"/>
  <c r="H34" i="15" a="1"/>
  <c r="E27" i="18" a="1"/>
  <c r="H24" i="15" a="1"/>
  <c r="L30" i="15" a="1"/>
  <c r="D33" i="15" a="1"/>
  <c r="F14" i="15" a="1"/>
  <c r="E30" i="15" a="1"/>
  <c r="F21" i="15" a="1"/>
  <c r="F23" i="18" a="1"/>
  <c r="F8" i="15" a="1"/>
  <c r="G19" i="18" a="1"/>
  <c r="E31" i="15" a="1"/>
  <c r="C12" i="9"/>
  <c r="G25" i="15" a="1"/>
  <c r="D10" i="15" a="1"/>
  <c r="F29" i="18" a="1"/>
  <c r="E33" i="18" a="1"/>
  <c r="H8" i="15" a="1"/>
  <c r="K30" i="18" a="1"/>
  <c r="I18" i="18" a="1"/>
  <c r="D21" i="18" a="1"/>
  <c r="E24" i="18" a="1"/>
  <c r="H31" i="15" a="1"/>
  <c r="D20" i="15" a="1"/>
  <c r="E16" i="15" a="1"/>
  <c r="J32" i="15" a="1"/>
  <c r="H21" i="18" a="1"/>
  <c r="K15" i="18" a="1"/>
  <c r="C35" i="18" a="1"/>
  <c r="G13" i="15" a="1"/>
  <c r="D12" i="15" a="1"/>
  <c r="K4" i="18" a="1"/>
  <c r="E28" i="18" a="1"/>
  <c r="K18" i="18" a="1"/>
  <c r="F27" i="18" a="1"/>
  <c r="J30" i="15" a="1"/>
  <c r="G12" i="18" a="1"/>
  <c r="K16" i="18" a="1"/>
  <c r="C33" i="15" a="1"/>
  <c r="K21" i="15" a="1"/>
  <c r="J15" i="15" a="1"/>
  <c r="K7" i="15" a="1"/>
  <c r="H18" i="18" a="1"/>
  <c r="K10" i="15" a="1"/>
  <c r="E10" i="18" a="1"/>
  <c r="E8" i="15" a="1"/>
  <c r="J24" i="18" a="1"/>
  <c r="H29" i="18" a="1"/>
  <c r="L10" i="18" a="1"/>
  <c r="K13" i="18" a="1"/>
  <c r="K13" i="15" a="1"/>
  <c r="G22" i="15" a="1"/>
  <c r="E22" i="18" a="1"/>
  <c r="J11" i="15" a="1"/>
  <c r="K31" i="15" a="1"/>
  <c r="L32" i="18" a="1"/>
  <c r="I18" i="15" a="1"/>
  <c r="K25" i="15" a="1"/>
  <c r="C36" i="18" a="1"/>
  <c r="J5" i="18" a="1"/>
  <c r="G32" i="18" a="1"/>
  <c r="L30" i="18" a="1"/>
  <c r="C34" i="18" a="1"/>
  <c r="G9" i="15" a="1"/>
  <c r="E13" i="15" a="1"/>
  <c r="L16" i="15" a="1"/>
  <c r="D37" i="15" a="1"/>
  <c r="D15" i="18" a="1"/>
  <c r="J4" i="18" a="1"/>
  <c r="I25" i="15" a="1"/>
  <c r="K22" i="15" a="1"/>
  <c r="I23" i="18" a="1"/>
  <c r="L25" i="15" a="1"/>
  <c r="I32" i="15" a="1"/>
  <c r="J32" i="18" a="1"/>
  <c r="F20" i="15" a="1"/>
  <c r="H28" i="15" a="1"/>
  <c r="E9" i="18" a="1"/>
  <c r="J34" i="18" a="1"/>
  <c r="E17" i="18" a="1"/>
  <c r="L31" i="15" a="1"/>
  <c r="G8" i="18" a="1"/>
  <c r="E23" i="15" a="1"/>
  <c r="G19" i="15" a="1"/>
  <c r="L5" i="15" a="1"/>
  <c r="E37" i="15" a="1"/>
  <c r="F12" i="15" a="1"/>
  <c r="F7" i="18" a="1"/>
  <c r="F31" i="18" a="1"/>
  <c r="C25" i="18" a="1"/>
  <c r="F15" i="15" a="1"/>
  <c r="I25" i="18" a="1"/>
  <c r="E7" i="15" a="1"/>
  <c r="C17" i="15" a="1"/>
  <c r="L35" i="18" a="1"/>
  <c r="J28" i="18" a="1"/>
  <c r="H14" i="18" a="1"/>
  <c r="J37" i="15" a="1"/>
  <c r="E9" i="15" a="1"/>
  <c r="C21" i="15" a="1"/>
  <c r="G7" i="18" a="1"/>
  <c r="G23" i="15" a="1"/>
  <c r="D5" i="15" a="1"/>
  <c r="D35" i="15" a="1"/>
  <c r="H6" i="15" a="1"/>
  <c r="F16" i="15" a="1"/>
  <c r="E7" i="18" a="1"/>
  <c r="G11" i="18" a="1"/>
  <c r="K24" i="18" a="1"/>
  <c r="C29" i="18" a="1"/>
  <c r="F7" i="15" a="1"/>
  <c r="I5" i="15" a="1"/>
  <c r="I6" i="18" a="1"/>
  <c r="K26" i="18" a="1"/>
  <c r="D31" i="15" a="1"/>
  <c r="H12" i="18" a="1"/>
  <c r="H19" i="18" a="1"/>
  <c r="L18" i="18" a="1"/>
  <c r="H13" i="15" a="1"/>
  <c r="G9" i="18" a="1"/>
  <c r="L12" i="18" a="1"/>
  <c r="G28" i="18" a="1"/>
  <c r="J18" i="15" a="1"/>
  <c r="F33" i="15" a="1"/>
  <c r="L21" i="18" a="1"/>
  <c r="E14" i="15" a="1"/>
  <c r="L35" i="15" a="1"/>
  <c r="F10" i="18" a="1"/>
  <c r="C52" i="11"/>
  <c r="I36" i="18" a="1"/>
  <c r="K9" i="15" a="1"/>
  <c r="K29" i="15" a="1"/>
  <c r="J20" i="18" a="1"/>
  <c r="C16" i="18" a="1"/>
  <c r="E36" i="18" a="1"/>
  <c r="L6" i="18" a="1"/>
  <c r="D14" i="18" a="1"/>
  <c r="H37" i="15" a="1"/>
  <c r="G18" i="18" a="1"/>
  <c r="I15" i="18" a="1"/>
  <c r="H9" i="18" a="1"/>
  <c r="C13" i="9"/>
  <c r="D28" i="18" a="1"/>
  <c r="C57" i="11"/>
  <c r="G37" i="15" a="1"/>
  <c r="I13" i="15" a="1"/>
  <c r="I11" i="18" a="1"/>
  <c r="L28" i="18" a="1"/>
  <c r="G4" i="18" a="1"/>
  <c r="C5" i="15" a="1"/>
  <c r="J7" i="15" a="1"/>
  <c r="J13" i="15" a="1"/>
  <c r="I35" i="15" a="1"/>
  <c r="D36" i="18" a="1"/>
  <c r="L29" i="18" a="1"/>
  <c r="L19" i="18" a="1"/>
  <c r="J13" i="18" a="1"/>
  <c r="H22" i="18" a="1"/>
  <c r="F21" i="18" a="1"/>
  <c r="G5" i="15" a="1"/>
  <c r="I33" i="18" a="1"/>
  <c r="C9" i="18" a="1"/>
  <c r="D25" i="18" a="1"/>
  <c r="I10" i="15" a="1"/>
  <c r="H25" i="15" a="1"/>
  <c r="E12" i="18" a="1"/>
  <c r="D8" i="18" a="1"/>
  <c r="K30" i="15" a="1"/>
  <c r="I11" i="15" a="1"/>
  <c r="D23" i="15" a="1"/>
  <c r="J16" i="18" a="1"/>
  <c r="K10" i="18" a="1"/>
  <c r="J10" i="18" a="1"/>
  <c r="I20" i="15" a="1"/>
  <c r="J17" i="18" a="1"/>
  <c r="G21" i="15" a="1"/>
  <c r="E28" i="15" a="1"/>
  <c r="J17" i="15" a="1"/>
  <c r="K29" i="18" a="1"/>
  <c r="K18" i="15" a="1"/>
  <c r="C8" i="18" a="1"/>
  <c r="K36" i="18" a="1"/>
  <c r="G14" i="18" a="1"/>
  <c r="E6" i="18" a="1"/>
  <c r="F37" i="15" a="1"/>
  <c r="C19" i="15" a="1"/>
  <c r="C14" i="18" a="1"/>
  <c r="D32" i="15" a="1"/>
  <c r="J12" i="15" a="1"/>
  <c r="C15" i="15" a="1"/>
  <c r="I27" i="18" a="1"/>
  <c r="I34" i="15" a="1"/>
  <c r="G28" i="15" a="1"/>
  <c r="K12" i="15" a="1"/>
  <c r="H33" i="15" a="1"/>
  <c r="F19" i="15" a="1"/>
  <c r="H29" i="15" a="1"/>
  <c r="C17" i="18" a="1"/>
  <c r="C51" i="11"/>
  <c r="J14" i="18" a="1"/>
  <c r="C28" i="18" a="1"/>
  <c r="K31" i="18" a="1"/>
  <c r="K21" i="18" a="1"/>
  <c r="H20" i="18" a="1"/>
  <c r="C62" i="11"/>
  <c r="L28" i="15" a="1"/>
  <c r="G32" i="15" a="1"/>
  <c r="E35" i="18" a="1"/>
  <c r="G15" i="15" a="1"/>
  <c r="G10" i="15" a="1"/>
  <c r="J27" i="18" a="1"/>
  <c r="G6" i="15" a="1"/>
  <c r="D14" i="15" a="1"/>
  <c r="G18" i="15" a="1"/>
  <c r="K5" i="18" a="1"/>
  <c r="H15" i="15" a="1"/>
  <c r="K26" i="15" a="1"/>
  <c r="F26" i="15" a="1"/>
  <c r="G12" i="15" a="1"/>
  <c r="L19" i="15" a="1"/>
  <c r="J30" i="18" a="1"/>
  <c r="H11" i="18" a="1"/>
  <c r="C31" i="15" a="1"/>
  <c r="D27" i="15" a="1"/>
  <c r="E8" i="18" a="1"/>
  <c r="E16" i="18" a="1"/>
  <c r="G29" i="15" a="1"/>
  <c r="I34" i="18" a="1"/>
  <c r="D35" i="18" a="1"/>
  <c r="F24" i="18" a="1"/>
  <c r="G17" i="18" a="1"/>
  <c r="G26" i="15" a="1"/>
  <c r="C30" i="15" a="1"/>
  <c r="D15" i="15" a="1"/>
  <c r="D29" i="15" a="1"/>
  <c r="K37" i="15" a="1"/>
  <c r="E27" i="15" a="1"/>
  <c r="D7" i="15" a="1"/>
  <c r="G33" i="15" a="1"/>
  <c r="L11" i="15" a="1"/>
  <c r="J28" i="15" a="1"/>
  <c r="L22" i="18" a="1"/>
  <c r="L16" i="18" a="1"/>
  <c r="K16" i="15" a="1"/>
  <c r="J14" i="15" a="1"/>
  <c r="D9" i="15" a="1"/>
  <c r="C14" i="9"/>
  <c r="J31" i="18" a="1"/>
  <c r="F5" i="18" a="1"/>
  <c r="H34" i="18" a="1"/>
  <c r="H16" i="18" a="1"/>
  <c r="L20" i="15" a="1"/>
  <c r="C29" i="15" a="1"/>
  <c r="I12" i="15" a="1"/>
  <c r="L26" i="18" a="1"/>
  <c r="J19" i="18" a="1"/>
  <c r="E30" i="18" a="1"/>
  <c r="J36" i="18" a="1"/>
  <c r="E14" i="18" a="1"/>
  <c r="G15" i="18" a="1"/>
  <c r="C55" i="11"/>
  <c r="C13" i="15" a="1"/>
  <c r="I26" i="15" a="1"/>
  <c r="H17" i="15" a="1"/>
  <c r="G14" i="15" a="1"/>
  <c r="K25" i="18" a="1"/>
  <c r="G6" i="18" a="1"/>
  <c r="E21" i="18" a="1"/>
  <c r="J34" i="15" a="1"/>
  <c r="I9" i="15" a="1"/>
  <c r="J6" i="18" a="1"/>
  <c r="H16" i="15" a="1"/>
  <c r="D10" i="18" a="1"/>
  <c r="J31" i="15" a="1"/>
  <c r="I12" i="18" a="1"/>
  <c r="F11" i="15" a="1"/>
  <c r="K8" i="18" a="1"/>
  <c r="J23" i="18" a="1"/>
  <c r="K33" i="15" a="1"/>
  <c r="E17" i="15" a="1"/>
  <c r="H32" i="18" a="1"/>
  <c r="I21" i="15" a="1"/>
  <c r="K9" i="18" a="1"/>
  <c r="E6" i="15" a="1"/>
  <c r="L13" i="15" a="1"/>
  <c r="E35" i="15" a="1"/>
  <c r="L36" i="15" a="1"/>
  <c r="J8" i="15" a="1"/>
  <c r="L15" i="18" a="1"/>
  <c r="D36" i="15" a="1"/>
  <c r="H27" i="18" a="1"/>
  <c r="H24" i="18" a="1"/>
  <c r="H17" i="18" a="1"/>
  <c r="I37" i="15" a="1"/>
  <c r="I20" i="18" a="1"/>
  <c r="C36" i="15" a="1"/>
  <c r="D19" i="18" a="1"/>
  <c r="J22" i="15" a="1"/>
  <c r="C7" i="18" a="1"/>
  <c r="L33" i="15" a="1"/>
  <c r="F31" i="15" a="1"/>
  <c r="I30" i="15" a="1"/>
  <c r="I19" i="15" a="1"/>
  <c r="E34" i="15" a="1"/>
  <c r="F6" i="18" a="1"/>
  <c r="F25" i="18" a="1"/>
  <c r="K5" i="15" a="1"/>
  <c r="I17" i="15" a="1"/>
  <c r="E23" i="18" a="1"/>
  <c r="L18" i="15" a="1"/>
  <c r="C9" i="15" a="1"/>
  <c r="I8" i="18" a="1"/>
  <c r="K11" i="15" a="1"/>
  <c r="I30" i="18" a="1"/>
  <c r="I22" i="18" a="1"/>
  <c r="L13" i="18" a="1"/>
  <c r="C4" i="18" a="1"/>
  <c r="E33" i="15" a="1"/>
  <c r="C19" i="18" a="1"/>
  <c r="I24" i="15" a="1"/>
  <c r="C32" i="15" a="1"/>
  <c r="G30" i="15" a="1"/>
  <c r="K36" i="15" a="1"/>
  <c r="C13" i="18" a="1"/>
  <c r="F26" i="18" a="1"/>
  <c r="E11" i="18" a="1"/>
  <c r="L21" i="15" a="1"/>
  <c r="J33" i="15" a="1"/>
  <c r="L12" i="15" a="1"/>
  <c r="C11" i="9"/>
  <c r="K34" i="18" a="1"/>
  <c r="H35" i="15" a="1"/>
  <c r="D32" i="18" a="1"/>
  <c r="C14" i="15" a="1"/>
  <c r="K20" i="18" a="1"/>
  <c r="E18" i="15" a="1"/>
  <c r="F14" i="18" a="1"/>
  <c r="H28" i="18" a="1"/>
  <c r="F34" i="15" a="1"/>
  <c r="K33" i="18" a="1"/>
  <c r="C5" i="18" a="1"/>
  <c r="C22" i="15" a="1"/>
  <c r="C6" i="18" a="1"/>
  <c r="K7" i="18" a="1"/>
  <c r="C26" i="18" a="1"/>
  <c r="K23" i="18" a="1"/>
  <c r="L24" i="18" a="1"/>
  <c r="G11" i="15" a="1"/>
  <c r="F25" i="15" a="1"/>
  <c r="C46" i="11"/>
  <c r="H8" i="18" a="1"/>
  <c r="J20" i="15" a="1"/>
  <c r="C37" i="15" a="1"/>
  <c r="I31" i="18" a="1"/>
  <c r="C54" i="11"/>
  <c r="J25" i="15" a="1"/>
  <c r="G29" i="18" a="1"/>
  <c r="L23" i="18" a="1"/>
  <c r="G31" i="18" a="1"/>
  <c r="C10" i="9"/>
  <c r="J35" i="18" a="1"/>
  <c r="K28" i="18" a="1"/>
  <c r="L34" i="15" a="1"/>
  <c r="C23" i="18" a="1"/>
  <c r="L11" i="18" a="1"/>
  <c r="K19" i="18" a="1"/>
  <c r="D30" i="18" a="1"/>
  <c r="F15" i="18" a="1"/>
  <c r="C24" i="15" a="1"/>
  <c r="H31" i="18" a="1"/>
  <c r="H31" i="18" l="1"/>
  <c r="C24" i="15"/>
  <c r="F15" i="18"/>
  <c r="D30" i="18"/>
  <c r="K19" i="18"/>
  <c r="L11" i="18"/>
  <c r="C23" i="18"/>
  <c r="L34" i="15"/>
  <c r="K28" i="18"/>
  <c r="J35" i="18"/>
  <c r="G31" i="18"/>
  <c r="L23" i="18"/>
  <c r="G29" i="18"/>
  <c r="J25" i="15"/>
  <c r="I31" i="18"/>
  <c r="C37" i="15"/>
  <c r="J20" i="15"/>
  <c r="H8" i="18"/>
  <c r="F25" i="15"/>
  <c r="G11" i="15"/>
  <c r="L24" i="18"/>
  <c r="K23" i="18"/>
  <c r="C26" i="18"/>
  <c r="K7" i="18"/>
  <c r="C6" i="18"/>
  <c r="C22" i="15"/>
  <c r="C5" i="18"/>
  <c r="K33" i="18"/>
  <c r="F34" i="15"/>
  <c r="H28" i="18"/>
  <c r="F14" i="18"/>
  <c r="E18" i="15"/>
  <c r="K20" i="18"/>
  <c r="C14" i="15"/>
  <c r="D32" i="18"/>
  <c r="H35" i="15"/>
  <c r="K34" i="18"/>
  <c r="L12" i="15"/>
  <c r="J33" i="15"/>
  <c r="L21" i="15"/>
  <c r="E11" i="18"/>
  <c r="F26" i="18"/>
  <c r="C13" i="18"/>
  <c r="K36" i="15"/>
  <c r="G30" i="15"/>
  <c r="C32" i="15"/>
  <c r="I24" i="15"/>
  <c r="C19" i="18"/>
  <c r="E33" i="15"/>
  <c r="C4" i="18"/>
  <c r="L13" i="18"/>
  <c r="I22" i="18"/>
  <c r="I30" i="18"/>
  <c r="K11" i="15"/>
  <c r="I8" i="18"/>
  <c r="C9" i="15"/>
  <c r="L18" i="15"/>
  <c r="E23" i="18"/>
  <c r="I17" i="15"/>
  <c r="K5" i="15"/>
  <c r="F25" i="18"/>
  <c r="F6" i="18"/>
  <c r="E34" i="15"/>
  <c r="I19" i="15"/>
  <c r="I30" i="15"/>
  <c r="F31" i="15"/>
  <c r="L33" i="15"/>
  <c r="C7" i="18"/>
  <c r="J22" i="15"/>
  <c r="D19" i="18"/>
  <c r="C36" i="15"/>
  <c r="I20" i="18"/>
  <c r="I37" i="15"/>
  <c r="H17" i="18"/>
  <c r="H24" i="18"/>
  <c r="H27" i="18"/>
  <c r="D36" i="15"/>
  <c r="L15" i="18"/>
  <c r="J8" i="15"/>
  <c r="L36" i="15"/>
  <c r="E35" i="15"/>
  <c r="L13" i="15"/>
  <c r="E6" i="15"/>
  <c r="K9" i="18"/>
  <c r="I21" i="15"/>
  <c r="H32" i="18"/>
  <c r="E17" i="15"/>
  <c r="K33" i="15"/>
  <c r="J23" i="18"/>
  <c r="K8" i="18"/>
  <c r="F11" i="15"/>
  <c r="I12" i="18"/>
  <c r="J31" i="15"/>
  <c r="D10" i="18"/>
  <c r="H16" i="15"/>
  <c r="J6" i="18"/>
  <c r="I9" i="15"/>
  <c r="J34" i="15"/>
  <c r="E21" i="18"/>
  <c r="G6" i="18"/>
  <c r="K25" i="18"/>
  <c r="G14" i="15"/>
  <c r="H17" i="15"/>
  <c r="I26" i="15"/>
  <c r="C13" i="15"/>
  <c r="G15" i="18"/>
  <c r="E14" i="18"/>
  <c r="J36" i="18"/>
  <c r="E30" i="18"/>
  <c r="J19" i="18"/>
  <c r="L26" i="18"/>
  <c r="I12" i="15"/>
  <c r="C29" i="15"/>
  <c r="L20" i="15"/>
  <c r="H16" i="18"/>
  <c r="H34" i="18"/>
  <c r="F5" i="18"/>
  <c r="J31" i="18"/>
  <c r="D9" i="15"/>
  <c r="J14" i="15"/>
  <c r="K16" i="15"/>
  <c r="L16" i="18"/>
  <c r="L22" i="18"/>
  <c r="J28" i="15"/>
  <c r="L11" i="15"/>
  <c r="G33" i="15"/>
  <c r="D7" i="15"/>
  <c r="E27" i="15"/>
  <c r="K37" i="15"/>
  <c r="D29" i="15"/>
  <c r="D15" i="15"/>
  <c r="C30" i="15"/>
  <c r="G26" i="15"/>
  <c r="G17" i="18"/>
  <c r="F24" i="18"/>
  <c r="D35" i="18"/>
  <c r="I34" i="18"/>
  <c r="G29" i="15"/>
  <c r="E16" i="18"/>
  <c r="E8" i="18"/>
  <c r="D27" i="15"/>
  <c r="C31" i="15"/>
  <c r="H11" i="18"/>
  <c r="J30" i="18"/>
  <c r="L19" i="15"/>
  <c r="G12" i="15"/>
  <c r="F26" i="15"/>
  <c r="K26" i="15"/>
  <c r="H15" i="15"/>
  <c r="K5" i="18"/>
  <c r="G18" i="15"/>
  <c r="D14" i="15"/>
  <c r="G6" i="15"/>
  <c r="J27" i="18"/>
  <c r="G10" i="15"/>
  <c r="G15" i="15"/>
  <c r="E35" i="18"/>
  <c r="G32" i="15"/>
  <c r="L28" i="15"/>
  <c r="H20" i="18"/>
  <c r="K21" i="18"/>
  <c r="K31" i="18"/>
  <c r="C28" i="18"/>
  <c r="J14" i="18"/>
  <c r="C17" i="18"/>
  <c r="H29" i="15"/>
  <c r="F19" i="15"/>
  <c r="H33" i="15"/>
  <c r="K12" i="15"/>
  <c r="G28" i="15"/>
  <c r="I34" i="15"/>
  <c r="I27" i="18"/>
  <c r="C15" i="15"/>
  <c r="J12" i="15"/>
  <c r="D32" i="15"/>
  <c r="C14" i="18"/>
  <c r="C19" i="15"/>
  <c r="F37" i="15"/>
  <c r="E6" i="18"/>
  <c r="G14" i="18"/>
  <c r="K36" i="18"/>
  <c r="C8" i="18"/>
  <c r="K18" i="15"/>
  <c r="K29" i="18"/>
  <c r="J17" i="15"/>
  <c r="E28" i="15"/>
  <c r="G21" i="15"/>
  <c r="J17" i="18"/>
  <c r="I20" i="15"/>
  <c r="J10" i="18"/>
  <c r="K10" i="18"/>
  <c r="J16" i="18"/>
  <c r="D23" i="15"/>
  <c r="I11" i="15"/>
  <c r="K30" i="15"/>
  <c r="D8" i="18"/>
  <c r="E12" i="18"/>
  <c r="H25" i="15"/>
  <c r="I10" i="15"/>
  <c r="D25" i="18"/>
  <c r="C9" i="18"/>
  <c r="I33" i="18"/>
  <c r="G5" i="15"/>
  <c r="F21" i="18"/>
  <c r="H22" i="18"/>
  <c r="J13" i="18"/>
  <c r="L19" i="18"/>
  <c r="L29" i="18"/>
  <c r="D36" i="18"/>
  <c r="I35" i="15"/>
  <c r="J13" i="15"/>
  <c r="J7" i="15"/>
  <c r="C5" i="15"/>
  <c r="G4" i="18"/>
  <c r="L28" i="18"/>
  <c r="I11" i="18"/>
  <c r="I13" i="15"/>
  <c r="G37" i="15"/>
  <c r="D28" i="18"/>
  <c r="H9" i="18"/>
  <c r="I15" i="18"/>
  <c r="G18" i="18"/>
  <c r="H37" i="15"/>
  <c r="D14" i="18"/>
  <c r="L6" i="18"/>
  <c r="E36" i="18"/>
  <c r="C16" i="18"/>
  <c r="J20" i="18"/>
  <c r="K29" i="15"/>
  <c r="K9" i="15"/>
  <c r="I36" i="18"/>
  <c r="F10" i="18"/>
  <c r="L35" i="15"/>
  <c r="E14" i="15"/>
  <c r="L21" i="18"/>
  <c r="F33" i="15"/>
  <c r="J18" i="15"/>
  <c r="G28" i="18"/>
  <c r="L12" i="18"/>
  <c r="G9" i="18"/>
  <c r="H13" i="15"/>
  <c r="L18" i="18"/>
  <c r="H19" i="18"/>
  <c r="H12" i="18"/>
  <c r="D31" i="15"/>
  <c r="K26" i="18"/>
  <c r="I6" i="18"/>
  <c r="I5" i="15"/>
  <c r="F7" i="15"/>
  <c r="C29" i="18"/>
  <c r="K24" i="18"/>
  <c r="G11" i="18"/>
  <c r="E7" i="18"/>
  <c r="F16" i="15"/>
  <c r="H6" i="15"/>
  <c r="D35" i="15"/>
  <c r="D5" i="15"/>
  <c r="G23" i="15"/>
  <c r="G7" i="18"/>
  <c r="C21" i="15"/>
  <c r="E9" i="15"/>
  <c r="J37" i="15"/>
  <c r="H14" i="18"/>
  <c r="J28" i="18"/>
  <c r="L35" i="18"/>
  <c r="C17" i="15"/>
  <c r="E7" i="15"/>
  <c r="I25" i="18"/>
  <c r="F15" i="15"/>
  <c r="C25" i="18"/>
  <c r="F31" i="18"/>
  <c r="F7" i="18"/>
  <c r="F12" i="15"/>
  <c r="E37" i="15"/>
  <c r="L5" i="15"/>
  <c r="G19" i="15"/>
  <c r="E23" i="15"/>
  <c r="G8" i="18"/>
  <c r="L31" i="15"/>
  <c r="E17" i="18"/>
  <c r="J34" i="18"/>
  <c r="E9" i="18"/>
  <c r="H28" i="15"/>
  <c r="F20" i="15"/>
  <c r="J32" i="18"/>
  <c r="I32" i="15"/>
  <c r="L25" i="15"/>
  <c r="I23" i="18"/>
  <c r="K22" i="15"/>
  <c r="I25" i="15"/>
  <c r="J4" i="18"/>
  <c r="D15" i="18"/>
  <c r="D37" i="15"/>
  <c r="L16" i="15"/>
  <c r="E13" i="15"/>
  <c r="G9" i="15"/>
  <c r="C34" i="18"/>
  <c r="L30" i="18"/>
  <c r="G32" i="18"/>
  <c r="J5" i="18"/>
  <c r="C36" i="18"/>
  <c r="K25" i="15"/>
  <c r="I18" i="15"/>
  <c r="L32" i="18"/>
  <c r="K31" i="15"/>
  <c r="J11" i="15"/>
  <c r="E22" i="18"/>
  <c r="G22" i="15"/>
  <c r="K13" i="15"/>
  <c r="K13" i="18"/>
  <c r="L10" i="18"/>
  <c r="H29" i="18"/>
  <c r="J24" i="18"/>
  <c r="E8" i="15"/>
  <c r="E10" i="18"/>
  <c r="K10" i="15"/>
  <c r="H18" i="18"/>
  <c r="K7" i="15"/>
  <c r="J15" i="15"/>
  <c r="K21" i="15"/>
  <c r="C33" i="15"/>
  <c r="K16" i="18"/>
  <c r="G12" i="18"/>
  <c r="J30" i="15"/>
  <c r="F27" i="18"/>
  <c r="K18" i="18"/>
  <c r="E28" i="18"/>
  <c r="K4" i="18"/>
  <c r="D12" i="15"/>
  <c r="G13" i="15"/>
  <c r="C35" i="18"/>
  <c r="K15" i="18"/>
  <c r="H21" i="18"/>
  <c r="J32" i="15"/>
  <c r="E16" i="15"/>
  <c r="D20" i="15"/>
  <c r="H31" i="15"/>
  <c r="E24" i="18"/>
  <c r="D21" i="18"/>
  <c r="I18" i="18"/>
  <c r="K30" i="18"/>
  <c r="H8" i="15"/>
  <c r="E33" i="18"/>
  <c r="F29" i="18"/>
  <c r="D10" i="15"/>
  <c r="G25" i="15"/>
  <c r="E31" i="15"/>
  <c r="G19" i="18"/>
  <c r="F8" i="15"/>
  <c r="F23" i="18"/>
  <c r="F21" i="15"/>
  <c r="E30" i="15"/>
  <c r="F14" i="15"/>
  <c r="D33" i="15"/>
  <c r="L30" i="15"/>
  <c r="H24" i="15"/>
  <c r="E27" i="18"/>
  <c r="H34" i="15"/>
  <c r="E24" i="15"/>
  <c r="E31" i="18"/>
  <c r="G20" i="15"/>
  <c r="L20" i="18"/>
  <c r="I36" i="15"/>
  <c r="G30" i="18"/>
  <c r="K8" i="15"/>
  <c r="H26" i="18"/>
  <c r="F19" i="18"/>
  <c r="I9" i="18"/>
  <c r="E20" i="18"/>
  <c r="C32" i="18"/>
  <c r="E32" i="15"/>
  <c r="K28" i="15"/>
  <c r="L31" i="18"/>
  <c r="F24" i="15"/>
  <c r="F20" i="18"/>
  <c r="G36" i="15"/>
  <c r="I28" i="18"/>
  <c r="I22" i="15"/>
  <c r="C22" i="18"/>
  <c r="E26" i="15"/>
  <c r="G36" i="18"/>
  <c r="L29" i="15"/>
  <c r="L27" i="18"/>
  <c r="H32" i="15"/>
  <c r="K12" i="18"/>
  <c r="K17" i="15"/>
  <c r="I17" i="18"/>
  <c r="L37" i="15"/>
  <c r="E15" i="18"/>
  <c r="G27" i="18"/>
  <c r="F11" i="18"/>
  <c r="I10" i="18"/>
  <c r="I24" i="18"/>
  <c r="I6" i="15"/>
  <c r="I29" i="18"/>
  <c r="L25" i="18"/>
  <c r="K27" i="18"/>
  <c r="L17" i="15"/>
  <c r="K20" i="15"/>
  <c r="F9" i="18"/>
  <c r="C10" i="18"/>
  <c r="H10" i="15"/>
  <c r="K17" i="18"/>
  <c r="F6" i="15"/>
  <c r="C27" i="15"/>
  <c r="D18" i="18"/>
  <c r="G25" i="18"/>
  <c r="D13" i="18"/>
  <c r="F13" i="15"/>
  <c r="D24" i="18"/>
  <c r="G27" i="15"/>
  <c r="E29" i="18"/>
  <c r="G22" i="18"/>
  <c r="C10" i="15"/>
  <c r="C25" i="15"/>
  <c r="F18" i="15"/>
  <c r="E13" i="18"/>
  <c r="F36" i="18"/>
  <c r="C6" i="15"/>
  <c r="F5" i="15"/>
  <c r="J9" i="18"/>
  <c r="J6" i="15"/>
  <c r="G17" i="15"/>
  <c r="H36" i="15"/>
  <c r="D5" i="18"/>
  <c r="K35" i="15"/>
  <c r="F28" i="15"/>
  <c r="D21" i="15"/>
  <c r="F34" i="18"/>
  <c r="C23" i="15"/>
  <c r="I19" i="18"/>
  <c r="D24" i="15"/>
  <c r="F16" i="18"/>
  <c r="H18" i="15"/>
  <c r="I28" i="15"/>
  <c r="J18" i="18"/>
  <c r="F23" i="15"/>
  <c r="G34" i="15"/>
  <c r="H22" i="15"/>
  <c r="F33" i="18"/>
  <c r="L14" i="15"/>
  <c r="K32" i="18"/>
  <c r="L23" i="15"/>
  <c r="K15" i="15"/>
  <c r="E4" i="18"/>
  <c r="F29" i="15"/>
  <c r="G26" i="18"/>
  <c r="G24" i="18"/>
  <c r="L8" i="15"/>
  <c r="L36" i="18"/>
  <c r="G5" i="18"/>
  <c r="J22" i="18"/>
  <c r="C11" i="18"/>
  <c r="J27" i="15"/>
  <c r="F28" i="18"/>
  <c r="C12" i="15"/>
  <c r="D12" i="18"/>
  <c r="E36" i="15"/>
  <c r="I27" i="15"/>
  <c r="J25" i="18"/>
  <c r="K34" i="15"/>
  <c r="D29" i="18"/>
  <c r="I29" i="15"/>
  <c r="I14" i="15"/>
  <c r="C28" i="15"/>
  <c r="E18" i="18"/>
  <c r="I14" i="18"/>
  <c r="E15" i="15"/>
  <c r="G21" i="18"/>
  <c r="D9" i="18"/>
  <c r="E11" i="15"/>
  <c r="H33" i="18"/>
  <c r="J12" i="18"/>
  <c r="H5" i="18"/>
  <c r="J21" i="15"/>
  <c r="J10" i="15"/>
  <c r="F27" i="15"/>
  <c r="F18" i="18"/>
  <c r="I16" i="18"/>
  <c r="F30" i="18"/>
  <c r="H13" i="18"/>
  <c r="C30" i="18"/>
  <c r="D17" i="15"/>
  <c r="J26" i="18"/>
  <c r="K19" i="15"/>
  <c r="D30" i="15"/>
  <c r="L8" i="18"/>
  <c r="L27" i="15"/>
  <c r="J11" i="18"/>
  <c r="G23" i="18"/>
  <c r="D16" i="15"/>
  <c r="H30" i="18"/>
  <c r="C8" i="15"/>
  <c r="G33" i="18"/>
  <c r="K27" i="15"/>
  <c r="J5" i="15"/>
  <c r="H27" i="15"/>
  <c r="L14" i="18"/>
  <c r="C11" i="15"/>
  <c r="G35" i="15"/>
  <c r="F22" i="15"/>
  <c r="E10" i="15"/>
  <c r="J21" i="18"/>
  <c r="F10" i="15"/>
  <c r="K6" i="18"/>
  <c r="D7" i="18"/>
  <c r="G35" i="18"/>
  <c r="H35" i="18"/>
  <c r="K35" i="18"/>
  <c r="I21" i="18"/>
  <c r="J9" i="15"/>
  <c r="C31" i="18"/>
  <c r="G10" i="18"/>
  <c r="D25" i="15"/>
  <c r="D28" i="15"/>
  <c r="L9" i="15"/>
  <c r="C18" i="18"/>
  <c r="D31" i="18"/>
  <c r="L9" i="18"/>
  <c r="H12" i="15"/>
  <c r="D34" i="18"/>
  <c r="H30" i="15"/>
  <c r="I13" i="18"/>
  <c r="D26" i="15"/>
  <c r="K32" i="15"/>
  <c r="J33" i="18"/>
  <c r="E25" i="15"/>
  <c r="K14" i="18"/>
  <c r="L4" i="18"/>
  <c r="D8" i="15"/>
  <c r="I23" i="15"/>
  <c r="F36" i="15"/>
  <c r="G16" i="15"/>
  <c r="J8" i="18"/>
  <c r="H14" i="15"/>
  <c r="K23" i="15"/>
  <c r="C18" i="15"/>
  <c r="H20" i="15"/>
  <c r="I16" i="15"/>
  <c r="J23" i="15"/>
  <c r="E22" i="15"/>
  <c r="F30" i="15"/>
  <c r="I7" i="18"/>
  <c r="E29" i="15"/>
  <c r="C24" i="18"/>
  <c r="H19" i="15"/>
  <c r="F35" i="15"/>
  <c r="F12" i="18"/>
  <c r="D33" i="18"/>
  <c r="D11" i="18"/>
  <c r="F17" i="15"/>
  <c r="I32" i="18"/>
  <c r="E19" i="18"/>
  <c r="L34" i="18"/>
  <c r="J15" i="18"/>
  <c r="D22" i="15"/>
  <c r="J24" i="15"/>
  <c r="C20" i="18"/>
  <c r="J26" i="15"/>
  <c r="L6" i="15"/>
  <c r="H23" i="15"/>
  <c r="J35" i="15"/>
  <c r="L33" i="18"/>
  <c r="H21" i="15"/>
  <c r="C35" i="15"/>
  <c r="C27" i="18"/>
  <c r="I33" i="15"/>
  <c r="F17" i="18"/>
  <c r="L17" i="18"/>
  <c r="I4" i="18"/>
  <c r="I35" i="18"/>
  <c r="C21" i="18"/>
  <c r="D23" i="18"/>
  <c r="F8" i="18"/>
  <c r="E34" i="18"/>
  <c r="J7" i="18"/>
  <c r="G31" i="15"/>
  <c r="D13" i="15"/>
  <c r="D22" i="18"/>
  <c r="F35" i="18"/>
  <c r="L5" i="18"/>
  <c r="F9" i="15"/>
  <c r="I31" i="15"/>
  <c r="F32" i="18"/>
  <c r="L26" i="15"/>
  <c r="L15" i="15"/>
  <c r="D11" i="15"/>
  <c r="E12" i="15"/>
  <c r="C33" i="18"/>
  <c r="L32" i="15"/>
  <c r="I7" i="15"/>
  <c r="L24" i="15"/>
  <c r="K11" i="18"/>
  <c r="K6" i="15"/>
  <c r="H25" i="18"/>
  <c r="G8" i="15"/>
  <c r="E25" i="18"/>
  <c r="J16" i="15"/>
  <c r="G7" i="15"/>
  <c r="J29" i="15"/>
  <c r="H9" i="15"/>
  <c r="H7" i="15"/>
  <c r="H26" i="15"/>
  <c r="D19" i="15"/>
  <c r="G16" i="18"/>
  <c r="C12" i="18"/>
  <c r="E5" i="18"/>
  <c r="H6" i="18"/>
  <c r="H15" i="18"/>
  <c r="I26" i="18"/>
  <c r="F32" i="15"/>
  <c r="L7" i="15"/>
  <c r="D4" i="18"/>
  <c r="H23" i="18"/>
  <c r="L7" i="18"/>
  <c r="J29" i="18"/>
  <c r="F13" i="18"/>
  <c r="D6" i="15"/>
  <c r="E32" i="18"/>
  <c r="E19" i="15"/>
  <c r="H11" i="15"/>
  <c r="G34" i="18"/>
  <c r="G20" i="18"/>
  <c r="K24" i="15"/>
  <c r="D27" i="18"/>
  <c r="D18" i="15"/>
  <c r="L22" i="15"/>
  <c r="H36" i="18"/>
  <c r="E5" i="15"/>
  <c r="K14" i="15"/>
  <c r="G24" i="15"/>
  <c r="K22" i="18"/>
  <c r="H5" i="15"/>
  <c r="C26" i="15"/>
  <c r="C15" i="18"/>
  <c r="I5" i="18"/>
  <c r="D20" i="18"/>
  <c r="I8" i="15"/>
  <c r="D34" i="15"/>
  <c r="J36" i="15"/>
  <c r="I15" i="15"/>
  <c r="E21" i="15"/>
  <c r="D6" i="18"/>
  <c r="D26" i="18"/>
  <c r="G13" i="18"/>
  <c r="C20" i="15"/>
  <c r="F22" i="18"/>
  <c r="H10" i="18"/>
  <c r="L10" i="15"/>
  <c r="C7" i="15"/>
  <c r="J19" i="15"/>
  <c r="D16" i="18"/>
  <c r="F4" i="18"/>
  <c r="D17" i="18"/>
  <c r="C16" i="15"/>
  <c r="C34" i="15"/>
  <c r="H4" i="18"/>
  <c r="E20" i="15"/>
  <c r="E26" i="18"/>
  <c r="H7" i="18"/>
  <c r="AB47" i="34" l="1"/>
  <c r="M9" i="15"/>
  <c r="C7" i="12"/>
  <c r="C69" i="34"/>
  <c r="C114" i="34"/>
  <c r="AA58" i="34"/>
  <c r="M19" i="18"/>
  <c r="M16" i="15"/>
  <c r="C14" i="12"/>
  <c r="AB54" i="34"/>
  <c r="C75" i="34"/>
  <c r="I63" i="34"/>
  <c r="C54" i="34"/>
  <c r="C23" i="12"/>
  <c r="I53" i="34"/>
  <c r="M25" i="15"/>
  <c r="AB63" i="34"/>
  <c r="C34" i="12"/>
  <c r="C61" i="34"/>
  <c r="M36" i="15"/>
  <c r="AB74" i="34"/>
  <c r="M26" i="18"/>
  <c r="C125" i="34"/>
  <c r="AA65" i="34"/>
  <c r="I113" i="34"/>
  <c r="AA62" i="34"/>
  <c r="C113" i="34"/>
  <c r="M23" i="18"/>
  <c r="C18" i="12"/>
  <c r="C63" i="34"/>
  <c r="AB58" i="34"/>
  <c r="M20" i="15"/>
  <c r="C110" i="34"/>
  <c r="AA51" i="34"/>
  <c r="M12" i="18"/>
  <c r="I115" i="34"/>
  <c r="C127" i="34"/>
  <c r="M27" i="18"/>
  <c r="AA66" i="34"/>
  <c r="M23" i="15"/>
  <c r="AB61" i="34"/>
  <c r="I70" i="34"/>
  <c r="C21" i="12"/>
  <c r="C82" i="34"/>
  <c r="M25" i="18"/>
  <c r="AA64" i="34"/>
  <c r="C119" i="34"/>
  <c r="I107" i="34"/>
  <c r="C108" i="34"/>
  <c r="AA47" i="34"/>
  <c r="M8" i="18"/>
  <c r="I54" i="34"/>
  <c r="C55" i="34"/>
  <c r="C29" i="12"/>
  <c r="M31" i="15"/>
  <c r="AB69" i="34"/>
  <c r="I68" i="34"/>
  <c r="C30" i="12"/>
  <c r="AB70" i="34"/>
  <c r="M32" i="15"/>
  <c r="C80" i="34"/>
  <c r="M33" i="18"/>
  <c r="C115" i="34"/>
  <c r="AA72" i="34"/>
  <c r="C33" i="12"/>
  <c r="M35" i="15"/>
  <c r="AB73" i="34"/>
  <c r="I62" i="34"/>
  <c r="C74" i="34"/>
  <c r="AA57" i="34"/>
  <c r="I95" i="34"/>
  <c r="M18" i="18"/>
  <c r="C96" i="34"/>
  <c r="C79" i="34"/>
  <c r="M8" i="15"/>
  <c r="C6" i="12"/>
  <c r="AB46" i="34"/>
  <c r="I67" i="34"/>
  <c r="M11" i="18"/>
  <c r="C117" i="34"/>
  <c r="AA50" i="34"/>
  <c r="I51" i="34"/>
  <c r="C25" i="12"/>
  <c r="M27" i="15"/>
  <c r="AB65" i="34"/>
  <c r="C52" i="34"/>
  <c r="C111" i="34"/>
  <c r="M36" i="18"/>
  <c r="AA75" i="34"/>
  <c r="C70" i="34"/>
  <c r="M5" i="15"/>
  <c r="AB43" i="34"/>
  <c r="C3" i="12"/>
  <c r="I55" i="34"/>
  <c r="AB53" i="34"/>
  <c r="C13" i="12"/>
  <c r="M15" i="15"/>
  <c r="C56" i="34"/>
  <c r="I98" i="34"/>
  <c r="C99" i="34"/>
  <c r="M17" i="18"/>
  <c r="AA56" i="34"/>
  <c r="M20" i="18"/>
  <c r="AA59" i="34"/>
  <c r="C105" i="34"/>
  <c r="C8" i="12"/>
  <c r="I64" i="34"/>
  <c r="AB48" i="34"/>
  <c r="C76" i="34"/>
  <c r="M10" i="15"/>
  <c r="M21" i="18"/>
  <c r="AA60" i="34"/>
  <c r="C109" i="34"/>
  <c r="M21" i="15"/>
  <c r="C72" i="34"/>
  <c r="C19" i="12"/>
  <c r="AB59" i="34"/>
  <c r="M30" i="15"/>
  <c r="C59" i="34"/>
  <c r="C28" i="12"/>
  <c r="AB68" i="34"/>
  <c r="C98" i="34"/>
  <c r="AA46" i="34"/>
  <c r="I97" i="34"/>
  <c r="M7" i="18"/>
  <c r="C10" i="12"/>
  <c r="M12" i="15"/>
  <c r="AB50" i="34"/>
  <c r="C60" i="34"/>
  <c r="M11" i="15"/>
  <c r="AB49" i="34"/>
  <c r="I52" i="34"/>
  <c r="C9" i="12"/>
  <c r="C53" i="34"/>
  <c r="C71" i="34"/>
  <c r="C5" i="12"/>
  <c r="AB45" i="34"/>
  <c r="M7" i="15"/>
  <c r="M26" i="15"/>
  <c r="C58" i="34"/>
  <c r="AB64" i="34"/>
  <c r="I57" i="34"/>
  <c r="C24" i="12"/>
  <c r="C120" i="34"/>
  <c r="I108" i="34"/>
  <c r="M32" i="18"/>
  <c r="AA71" i="34"/>
  <c r="M17" i="15"/>
  <c r="AB55" i="34"/>
  <c r="C15" i="12"/>
  <c r="C65" i="34"/>
  <c r="C118" i="34"/>
  <c r="M29" i="18"/>
  <c r="AA68" i="34"/>
  <c r="I106" i="34"/>
  <c r="I61" i="34"/>
  <c r="C12" i="12"/>
  <c r="AB52" i="34"/>
  <c r="C73" i="34"/>
  <c r="M14" i="15"/>
  <c r="AB62" i="34"/>
  <c r="C64" i="34"/>
  <c r="M24" i="15"/>
  <c r="C22" i="12"/>
  <c r="C32" i="12"/>
  <c r="AB72" i="34"/>
  <c r="C62" i="34"/>
  <c r="M34" i="15"/>
  <c r="AA70" i="34"/>
  <c r="I96" i="34"/>
  <c r="M31" i="18"/>
  <c r="C97" i="34"/>
  <c r="I109" i="34"/>
  <c r="AA53" i="34"/>
  <c r="C121" i="34"/>
  <c r="M14" i="18"/>
  <c r="C66" i="34"/>
  <c r="C35" i="12"/>
  <c r="AB75" i="34"/>
  <c r="M37" i="15"/>
  <c r="I101" i="34"/>
  <c r="C102" i="34"/>
  <c r="AA54" i="34"/>
  <c r="M15" i="18"/>
  <c r="M6" i="15"/>
  <c r="AB44" i="34"/>
  <c r="C4" i="12"/>
  <c r="C77" i="34"/>
  <c r="I65" i="34"/>
  <c r="M22" i="18"/>
  <c r="AA61" i="34"/>
  <c r="C95" i="34"/>
  <c r="I94" i="34"/>
  <c r="M35" i="18"/>
  <c r="AA74" i="34"/>
  <c r="C116" i="34"/>
  <c r="C112" i="34"/>
  <c r="M16" i="18"/>
  <c r="AA55" i="34"/>
  <c r="C126" i="34"/>
  <c r="AA67" i="34"/>
  <c r="I114" i="34"/>
  <c r="M28" i="18"/>
  <c r="AA52" i="34"/>
  <c r="M13" i="18"/>
  <c r="C104" i="34"/>
  <c r="I99" i="34"/>
  <c r="AA44" i="34"/>
  <c r="C100" i="34"/>
  <c r="M5" i="18"/>
  <c r="AA69" i="34"/>
  <c r="I110" i="34"/>
  <c r="C122" i="34"/>
  <c r="M30" i="18"/>
  <c r="M4" i="18"/>
  <c r="AA43" i="34"/>
  <c r="C107" i="34"/>
  <c r="C20" i="12"/>
  <c r="M22" i="15"/>
  <c r="AB60" i="34"/>
  <c r="C68" i="34"/>
  <c r="C123" i="34"/>
  <c r="M24" i="18"/>
  <c r="AA63" i="34"/>
  <c r="I111" i="34"/>
  <c r="M18" i="15"/>
  <c r="C16" i="12"/>
  <c r="C78" i="34"/>
  <c r="I66" i="34"/>
  <c r="AB56" i="34"/>
  <c r="C50" i="34"/>
  <c r="AB66" i="34"/>
  <c r="M28" i="15"/>
  <c r="I49" i="34"/>
  <c r="C26" i="12"/>
  <c r="M10" i="18"/>
  <c r="AA49" i="34"/>
  <c r="I112" i="34"/>
  <c r="C124" i="34"/>
  <c r="C31" i="12"/>
  <c r="AB71" i="34"/>
  <c r="I56" i="34"/>
  <c r="M33" i="15"/>
  <c r="C57" i="34"/>
  <c r="I102" i="34"/>
  <c r="M34" i="18"/>
  <c r="AA73" i="34"/>
  <c r="C103" i="34"/>
  <c r="C101" i="34"/>
  <c r="M9" i="18"/>
  <c r="I100" i="34"/>
  <c r="AA48" i="34"/>
  <c r="C17" i="12"/>
  <c r="I69" i="34"/>
  <c r="C81" i="34"/>
  <c r="M19" i="15"/>
  <c r="AB57" i="34"/>
  <c r="M29" i="15"/>
  <c r="AB67" i="34"/>
  <c r="C51" i="34"/>
  <c r="I50" i="34"/>
  <c r="C27" i="12"/>
  <c r="C11" i="12"/>
  <c r="AB51" i="34"/>
  <c r="M13" i="15"/>
  <c r="C67" i="34"/>
  <c r="M6" i="18"/>
  <c r="C106" i="34"/>
  <c r="AA45" i="3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5B4F0A-E3D9-4ADA-ADB8-3A60C7BE20E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19A4000-0770-432A-8432-9B047E25BDD6}" name="WorksheetConnection_baru!$A$149:$D$183" type="102" refreshedVersion="8" minRefreshableVersion="5">
    <extLst>
      <ext xmlns:x15="http://schemas.microsoft.com/office/spreadsheetml/2010/11/main" uri="{DE250136-89BD-433C-8126-D09CA5730AF9}">
        <x15:connection id="Range 30" autoDelete="1">
          <x15:rangePr sourceName="_xlcn.WorksheetConnection_baruA149D1831"/>
        </x15:connection>
      </ext>
    </extLst>
  </connection>
  <connection id="3" xr16:uid="{20331F25-152B-4C1C-B359-6B45AA62AF04}" name="WorksheetConnection_baru!$A$191:$D$224" type="102" refreshedVersion="8" minRefreshableVersion="5">
    <extLst>
      <ext xmlns:x15="http://schemas.microsoft.com/office/spreadsheetml/2010/11/main" uri="{DE250136-89BD-433C-8126-D09CA5730AF9}">
        <x15:connection id="Range 31" autoDelete="1">
          <x15:rangePr sourceName="_xlcn.WorksheetConnection_baruA191D2241"/>
        </x15:connection>
      </ext>
    </extLst>
  </connection>
  <connection id="4" xr16:uid="{B47EF485-71A5-4E61-B971-CCA7583E47A5}" name="WorksheetConnection_baru!$A$229:$A$249" type="102" refreshedVersion="8" minRefreshableVersion="5">
    <extLst>
      <ext xmlns:x15="http://schemas.microsoft.com/office/spreadsheetml/2010/11/main" uri="{DE250136-89BD-433C-8126-D09CA5730AF9}">
        <x15:connection id="Range 32" autoDelete="1">
          <x15:rangePr sourceName="_xlcn.WorksheetConnection_baruA229A2491"/>
        </x15:connection>
      </ext>
    </extLst>
  </connection>
  <connection id="5" xr16:uid="{D747B80D-3DFD-4081-A764-387C734B6E6F}" name="WorksheetConnection_baru!$A$3:$C$43" type="102" refreshedVersion="8" minRefreshableVersion="5">
    <extLst>
      <ext xmlns:x15="http://schemas.microsoft.com/office/spreadsheetml/2010/11/main" uri="{DE250136-89BD-433C-8126-D09CA5730AF9}">
        <x15:connection id="Range 24" autoDelete="1">
          <x15:rangePr sourceName="_xlcn.WorksheetConnection_baruA3C431"/>
        </x15:connection>
      </ext>
    </extLst>
  </connection>
  <connection id="6" xr16:uid="{E6D6787C-ABC1-44DF-8242-CF682A15BE70}" name="WorksheetConnection_baru!$A$50:$C$90" type="102" refreshedVersion="8" minRefreshableVersion="5">
    <extLst>
      <ext xmlns:x15="http://schemas.microsoft.com/office/spreadsheetml/2010/11/main" uri="{DE250136-89BD-433C-8126-D09CA5730AF9}">
        <x15:connection id="Range 26" autoDelete="1">
          <x15:rangePr sourceName="_xlcn.WorksheetConnection_baruA50C901"/>
        </x15:connection>
      </ext>
    </extLst>
  </connection>
  <connection id="7" xr16:uid="{24AA648A-04AF-4270-A25A-21C0C3D82F43}" name="WorksheetConnection_baru!$A$98:$C$138" type="102" refreshedVersion="8" minRefreshableVersion="5">
    <extLst>
      <ext xmlns:x15="http://schemas.microsoft.com/office/spreadsheetml/2010/11/main" uri="{DE250136-89BD-433C-8126-D09CA5730AF9}">
        <x15:connection id="Range 28" autoDelete="1">
          <x15:rangePr sourceName="_xlcn.WorksheetConnection_baruA98C1381"/>
        </x15:connection>
      </ext>
    </extLst>
  </connection>
  <connection id="8" xr16:uid="{C888C726-7D85-491D-B31B-D71F4A06CF22}" name="WorksheetConnection_baru!$F$3:$H$43" type="102" refreshedVersion="8" minRefreshableVersion="5">
    <extLst>
      <ext xmlns:x15="http://schemas.microsoft.com/office/spreadsheetml/2010/11/main" uri="{DE250136-89BD-433C-8126-D09CA5730AF9}">
        <x15:connection id="Range 25" autoDelete="1">
          <x15:rangePr sourceName="_xlcn.WorksheetConnection_baruF3H431"/>
        </x15:connection>
      </ext>
    </extLst>
  </connection>
  <connection id="9" xr16:uid="{583D8232-C322-420D-8932-C835AA91EA39}" name="WorksheetConnection_baru!$G$50:$I$90" type="102" refreshedVersion="8" minRefreshableVersion="5">
    <extLst>
      <ext xmlns:x15="http://schemas.microsoft.com/office/spreadsheetml/2010/11/main" uri="{DE250136-89BD-433C-8126-D09CA5730AF9}">
        <x15:connection id="Range 27" autoDelete="1">
          <x15:rangePr sourceName="_xlcn.WorksheetConnection_baruG50I901"/>
        </x15:connection>
      </ext>
    </extLst>
  </connection>
  <connection id="10" xr16:uid="{E549FAF0-FC9C-46BF-8B31-8701ED86204B}" name="WorksheetConnection_baru!$G$98:$I$138" type="102" refreshedVersion="8" minRefreshableVersion="5">
    <extLst>
      <ext xmlns:x15="http://schemas.microsoft.com/office/spreadsheetml/2010/11/main" uri="{DE250136-89BD-433C-8126-D09CA5730AF9}">
        <x15:connection id="Range 29" autoDelete="1">
          <x15:rangePr sourceName="_xlcn.WorksheetConnection_baruG98I1381"/>
        </x15:connection>
      </ext>
    </extLst>
  </connection>
  <connection id="11" xr16:uid="{59F454AD-2B17-4077-854A-632E02B8C517}" name="WorksheetConnection_DATA 2!$A$4:$C$38" type="102" refreshedVersion="8" minRefreshableVersion="5">
    <extLst>
      <ext xmlns:x15="http://schemas.microsoft.com/office/spreadsheetml/2010/11/main" uri="{DE250136-89BD-433C-8126-D09CA5730AF9}">
        <x15:connection id="Range 4" autoDelete="1">
          <x15:rangePr sourceName="_xlcn.WorksheetConnection_DATA2A4C381"/>
        </x15:connection>
      </ext>
    </extLst>
  </connection>
  <connection id="12" xr16:uid="{D4EEDD8A-B910-48E0-B011-6593A90150C7}" name="WorksheetConnection_DATA 4!$A$131:$A$164" type="102" refreshedVersion="8" minRefreshableVersion="5">
    <extLst>
      <ext xmlns:x15="http://schemas.microsoft.com/office/spreadsheetml/2010/11/main" uri="{DE250136-89BD-433C-8126-D09CA5730AF9}">
        <x15:connection id="Range 12" autoDelete="1">
          <x15:rangePr sourceName="_xlcn.WorksheetConnection_DATA4A131A1641"/>
        </x15:connection>
      </ext>
    </extLst>
  </connection>
  <connection id="13" xr16:uid="{542D4D00-54CD-4A4F-BC0C-E9AF401E3462}" name="WorksheetConnection_DATA 4!$D$131:$D$141" type="102" refreshedVersion="8" minRefreshableVersion="5">
    <extLst>
      <ext xmlns:x15="http://schemas.microsoft.com/office/spreadsheetml/2010/11/main" uri="{DE250136-89BD-433C-8126-D09CA5730AF9}">
        <x15:connection id="Range 18" autoDelete="1">
          <x15:rangePr sourceName="_xlcn.WorksheetConnection_DATA4D131D1411"/>
        </x15:connection>
      </ext>
    </extLst>
  </connection>
  <connection id="14" xr16:uid="{C820A706-8B03-4B5F-B6BB-431514E43962}" name="WorksheetConnection_DATA 4!$F$28:$F$30" type="102" refreshedVersion="8" minRefreshableVersion="5">
    <extLst>
      <ext xmlns:x15="http://schemas.microsoft.com/office/spreadsheetml/2010/11/main" uri="{DE250136-89BD-433C-8126-D09CA5730AF9}">
        <x15:connection id="Range 2" autoDelete="1">
          <x15:rangePr sourceName="_xlcn.WorksheetConnection_DATA4F28F301"/>
        </x15:connection>
      </ext>
    </extLst>
  </connection>
  <connection id="15" xr16:uid="{1310F250-F1B8-4DA3-B199-2F2075A4321D}" name="WorksheetConnection_DATA 4!$H$28:$H$30" type="102" refreshedVersion="8" minRefreshableVersion="5">
    <extLst>
      <ext xmlns:x15="http://schemas.microsoft.com/office/spreadsheetml/2010/11/main" uri="{DE250136-89BD-433C-8126-D09CA5730AF9}">
        <x15:connection id="Range 6" autoDelete="1">
          <x15:rangePr sourceName="_xlcn.WorksheetConnection_DATA4H28H301"/>
        </x15:connection>
      </ext>
    </extLst>
  </connection>
  <connection id="16" xr16:uid="{A6797E4C-4291-441A-A5FB-B84FE6210F04}" name="WorksheetConnection_DATA 4!$K$2:$N$42" type="102" refreshedVersion="8" minRefreshableVersion="5">
    <extLst>
      <ext xmlns:x15="http://schemas.microsoft.com/office/spreadsheetml/2010/11/main" uri="{DE250136-89BD-433C-8126-D09CA5730AF9}">
        <x15:connection id="Range 3" autoDelete="1">
          <x15:rangePr sourceName="_xlcn.WorksheetConnection_DATA4K2N421"/>
        </x15:connection>
      </ext>
    </extLst>
  </connection>
  <connection id="17" xr16:uid="{335FA87A-770F-4581-80AE-0BF3785C7356}" name="WorksheetConnection_gabung BPR dan BU!$A$90:$A$124" type="102" refreshedVersion="8" minRefreshableVersion="5">
    <extLst>
      <ext xmlns:x15="http://schemas.microsoft.com/office/spreadsheetml/2010/11/main" uri="{DE250136-89BD-433C-8126-D09CA5730AF9}">
        <x15:connection id="Range 14" autoDelete="1">
          <x15:rangePr sourceName="_xlcn.WorksheetConnection_gabungBPRdanBUA90A1241"/>
        </x15:connection>
      </ext>
    </extLst>
  </connection>
  <connection id="18" xr16:uid="{A869A736-4B41-4AEE-8A8C-21845AFA40CB}" name="WorksheetConnection_gabung BPR dan BU!$C$90:$C$92" type="102" refreshedVersion="8" minRefreshableVersion="5">
    <extLst>
      <ext xmlns:x15="http://schemas.microsoft.com/office/spreadsheetml/2010/11/main" uri="{DE250136-89BD-433C-8126-D09CA5730AF9}">
        <x15:connection id="Range 15" autoDelete="1">
          <x15:rangePr sourceName="_xlcn.WorksheetConnection_gabungBPRdanBUC90C921"/>
        </x15:connection>
      </ext>
    </extLst>
  </connection>
  <connection id="19" xr16:uid="{1FCD5468-ED01-4578-8F00-13761C612B55}" name="WorksheetConnection_gabung BPR dan BU!$U$75:$W$83" type="102" refreshedVersion="8" minRefreshableVersion="5">
    <extLst>
      <ext xmlns:x15="http://schemas.microsoft.com/office/spreadsheetml/2010/11/main" uri="{DE250136-89BD-433C-8126-D09CA5730AF9}">
        <x15:connection id="Range 8" autoDelete="1">
          <x15:rangePr sourceName="_xlcn.WorksheetConnection_gabungBPRdanBUU75W831"/>
        </x15:connection>
      </ext>
    </extLst>
  </connection>
  <connection id="20" xr16:uid="{D627E627-25DF-493E-A0D1-A06323F7C9FA}" name="WorksheetConnection_Rasio NPL_BPR &amp; BU Bulan!$B$4:$M$38" type="102" refreshedVersion="8" minRefreshableVersion="5">
    <extLst>
      <ext xmlns:x15="http://schemas.microsoft.com/office/spreadsheetml/2010/11/main" uri="{DE250136-89BD-433C-8126-D09CA5730AF9}">
        <x15:connection id="Range" autoDelete="1">
          <x15:rangePr sourceName="_xlcn.WorksheetConnection_RasioNPL_BPRBUBulanB4M381"/>
        </x15:connection>
      </ext>
    </extLst>
  </connection>
  <connection id="21" xr16:uid="{0268BBF4-29DB-45B5-ADAA-DAC55613C07B}" name="WorksheetConnection_Rasio UMKM!$B$56:$D$236" type="102" refreshedVersion="8" minRefreshableVersion="5">
    <extLst>
      <ext xmlns:x15="http://schemas.microsoft.com/office/spreadsheetml/2010/11/main" uri="{DE250136-89BD-433C-8126-D09CA5730AF9}">
        <x15:connection id="Range 21" autoDelete="1">
          <x15:rangePr sourceName="_xlcn.WorksheetConnection_RasioUMKMB56D2361"/>
        </x15:connection>
      </ext>
    </extLst>
  </connection>
  <connection id="22" xr16:uid="{E22A9353-12CF-4C84-8672-34FC1C7D9888}" name="WorksheetConnection_Sheet1!$P$44:$P$77" type="102" refreshedVersion="8" minRefreshableVersion="5">
    <extLst>
      <ext xmlns:x15="http://schemas.microsoft.com/office/spreadsheetml/2010/11/main" uri="{DE250136-89BD-433C-8126-D09CA5730AF9}">
        <x15:connection id="Range 19" autoDelete="1">
          <x15:rangePr sourceName="_xlcn.WorksheetConnection_Sheet1P44P771"/>
        </x15:connection>
      </ext>
    </extLst>
  </connection>
  <connection id="23" xr16:uid="{FE14BAE5-1CA4-4D6A-9D68-54D79C99467A}" name="WorksheetConnection_Sheet1!$U$44:$U$46" type="102" refreshedVersion="8" minRefreshableVersion="5">
    <extLst>
      <ext xmlns:x15="http://schemas.microsoft.com/office/spreadsheetml/2010/11/main" uri="{DE250136-89BD-433C-8126-D09CA5730AF9}">
        <x15:connection id="Range 20" autoDelete="1">
          <x15:rangePr sourceName="_xlcn.WorksheetConnection_Sheet1U44U461"/>
        </x15:connection>
      </ext>
    </extLst>
  </connection>
  <connection id="24" xr16:uid="{69C95ECB-A261-466D-8C05-37594ED084F8}" name="WorksheetConnection_Statistik Perbankan Indonesia - Oktober 2024 1.xlsx!Table25" type="102" refreshedVersion="8" minRefreshableVersion="5">
    <extLst>
      <ext xmlns:x15="http://schemas.microsoft.com/office/spreadsheetml/2010/11/main" uri="{DE250136-89BD-433C-8126-D09CA5730AF9}">
        <x15:connection id="Table25">
          <x15:rangePr sourceName="_xlcn.WorksheetConnection_StatistikPerbankanIndonesiaOktober20241.xlsxTable2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<sst xmlns="http://schemas.openxmlformats.org/spreadsheetml/2006/main" count="5748" uniqueCount="378">
  <si>
    <r>
      <rPr>
        <b/>
        <sz val="13"/>
        <color rgb="FFFFFFFF"/>
        <rFont val="Belleza"/>
        <family val="2"/>
      </rPr>
      <t xml:space="preserve">Tabel 2.6
Non Performing Loan BPR Berdasarkan Lokasi
</t>
    </r>
    <r>
      <rPr>
        <b/>
        <i/>
        <sz val="13"/>
        <color rgb="FFFFFFFF"/>
        <rFont val="Arial"/>
        <family val="2"/>
      </rPr>
      <t>(NPL of Rural Banks Based On Location)</t>
    </r>
    <r>
      <rPr>
        <b/>
        <sz val="13"/>
        <color rgb="FFFFFFFF"/>
        <rFont val="Arial"/>
        <family val="2"/>
      </rPr>
      <t xml:space="preserve">
Miliar Rp </t>
    </r>
    <r>
      <rPr>
        <b/>
        <i/>
        <sz val="13"/>
        <color rgb="FFFFFFFF"/>
        <rFont val="Arial"/>
        <family val="2"/>
      </rPr>
      <t xml:space="preserve">(Billion Rp) </t>
    </r>
  </si>
  <si>
    <r>
      <rPr>
        <b/>
        <sz val="11"/>
        <color theme="1"/>
        <rFont val="Belleza"/>
        <family val="2"/>
      </rPr>
      <t xml:space="preserve">Lokasi / </t>
    </r>
    <r>
      <rPr>
        <b/>
        <i/>
        <sz val="11"/>
        <color theme="1"/>
        <rFont val="Optima"/>
        <family val="2"/>
      </rPr>
      <t>Location</t>
    </r>
  </si>
  <si>
    <t>Total</t>
  </si>
  <si>
    <t>Jan</t>
  </si>
  <si>
    <t>Feb</t>
  </si>
  <si>
    <t>Mar</t>
  </si>
  <si>
    <t>Apr</t>
  </si>
  <si>
    <t>Mei</t>
  </si>
  <si>
    <t>Jun</t>
  </si>
  <si>
    <t>Jul</t>
  </si>
  <si>
    <t>Agt</t>
  </si>
  <si>
    <t>Sep</t>
  </si>
  <si>
    <t>Okt</t>
  </si>
  <si>
    <t>1.</t>
  </si>
  <si>
    <t>Jawa Barat</t>
  </si>
  <si>
    <t>2.</t>
  </si>
  <si>
    <t>Banten</t>
  </si>
  <si>
    <t>3.</t>
  </si>
  <si>
    <t>DKI Jakarta</t>
  </si>
  <si>
    <t>4.</t>
  </si>
  <si>
    <t>D.I Yogyakarta</t>
  </si>
  <si>
    <t>5.</t>
  </si>
  <si>
    <t>Jawa Tengah</t>
  </si>
  <si>
    <t>6.</t>
  </si>
  <si>
    <t>Jawa Timur</t>
  </si>
  <si>
    <t>7.</t>
  </si>
  <si>
    <t>Bengkulu</t>
  </si>
  <si>
    <t>8.</t>
  </si>
  <si>
    <t>Jambi</t>
  </si>
  <si>
    <t>9.</t>
  </si>
  <si>
    <t>Aceh</t>
  </si>
  <si>
    <t>10.</t>
  </si>
  <si>
    <t>Sumatera Utara</t>
  </si>
  <si>
    <t>11.</t>
  </si>
  <si>
    <t>Sumatera Barat</t>
  </si>
  <si>
    <t>12.</t>
  </si>
  <si>
    <t>Riau</t>
  </si>
  <si>
    <t>13.</t>
  </si>
  <si>
    <t>Kepulauan Riau</t>
  </si>
  <si>
    <t>14.</t>
  </si>
  <si>
    <t>Sumatera Selatan</t>
  </si>
  <si>
    <t>15.</t>
  </si>
  <si>
    <t>Bangka Belitung</t>
  </si>
  <si>
    <t>16.</t>
  </si>
  <si>
    <t>Lampung</t>
  </si>
  <si>
    <t>17.</t>
  </si>
  <si>
    <t>Kalimantan Selatan</t>
  </si>
  <si>
    <t>18.</t>
  </si>
  <si>
    <t>Kalimantan Barat</t>
  </si>
  <si>
    <t>19.</t>
  </si>
  <si>
    <t>Kalimantan Timur</t>
  </si>
  <si>
    <t>20.</t>
  </si>
  <si>
    <t>Kalimantan Tengah</t>
  </si>
  <si>
    <t>21.</t>
  </si>
  <si>
    <t>Kalimantan Utara</t>
  </si>
  <si>
    <t>22.</t>
  </si>
  <si>
    <t>Sulawesi Tengah</t>
  </si>
  <si>
    <t>23.</t>
  </si>
  <si>
    <t>Sulawesi Selatan</t>
  </si>
  <si>
    <t>24.</t>
  </si>
  <si>
    <t>Sulawesi Utara</t>
  </si>
  <si>
    <t>25.</t>
  </si>
  <si>
    <t>Sulawesi Tenggara</t>
  </si>
  <si>
    <t>26.</t>
  </si>
  <si>
    <t>Sulawesi Barat</t>
  </si>
  <si>
    <t>27.</t>
  </si>
  <si>
    <t>Gorontalo</t>
  </si>
  <si>
    <t>28.</t>
  </si>
  <si>
    <t>Nusa Tenggara Barat</t>
  </si>
  <si>
    <t>29.</t>
  </si>
  <si>
    <t>Bali</t>
  </si>
  <si>
    <t>30.</t>
  </si>
  <si>
    <t>Nusa Tenggara Timur</t>
  </si>
  <si>
    <t>31.</t>
  </si>
  <si>
    <t xml:space="preserve">Maluku </t>
  </si>
  <si>
    <t>32.</t>
  </si>
  <si>
    <t>Papua</t>
  </si>
  <si>
    <t>33.</t>
  </si>
  <si>
    <t>Maluku Utara</t>
  </si>
  <si>
    <t>34.</t>
  </si>
  <si>
    <t>Papua Barat</t>
  </si>
  <si>
    <t>35.</t>
  </si>
  <si>
    <t>Lainnya</t>
  </si>
  <si>
    <r>
      <rPr>
        <b/>
        <sz val="13"/>
        <color rgb="FFFFFFFF"/>
        <rFont val="Belleza"/>
        <family val="2"/>
      </rPr>
      <t xml:space="preserve">Tabel 3.13.a.
Kredit/Pembiayaan dan NPL/NPF Bank Umum Kepada Pihak Ketiga Bukan Bank Berdasarkan Lokasi Dati I Bank Penyalur Kredit/Pembiayaan 
</t>
    </r>
    <r>
      <rPr>
        <b/>
        <i/>
        <sz val="13"/>
        <color rgb="FFFFFFFF"/>
        <rFont val="Optima"/>
        <family val="2"/>
      </rPr>
      <t>(Credit/Financing and NPL/NPF of Commercial Banks to Non Bank Third Party Based on Bank Location)</t>
    </r>
    <r>
      <rPr>
        <b/>
        <sz val="13"/>
        <color rgb="FFFFFFFF"/>
        <rFont val="Optima"/>
        <family val="2"/>
      </rPr>
      <t xml:space="preserve">
Miliar Rp </t>
    </r>
    <r>
      <rPr>
        <b/>
        <i/>
        <sz val="13"/>
        <color rgb="FFFFFFFF"/>
        <rFont val="Optima"/>
        <family val="2"/>
      </rPr>
      <t>(Billion Rp)</t>
    </r>
  </si>
  <si>
    <r>
      <rPr>
        <b/>
        <sz val="11"/>
        <color theme="1"/>
        <rFont val="Belleza"/>
        <family val="2"/>
      </rPr>
      <t xml:space="preserve">Keterangan / </t>
    </r>
    <r>
      <rPr>
        <b/>
        <i/>
        <sz val="11"/>
        <color theme="1"/>
        <rFont val="Optima"/>
        <family val="2"/>
      </rPr>
      <t>Items</t>
    </r>
  </si>
  <si>
    <t>April</t>
  </si>
  <si>
    <t xml:space="preserve">   NPL/NPF</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</si>
  <si>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</si>
  <si>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</si>
  <si>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</si>
  <si>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</si>
  <si>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</si>
  <si>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</si>
  <si>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</si>
  <si>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</si>
  <si>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</si>
  <si>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</si>
  <si>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</si>
  <si>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</si>
  <si>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</si>
  <si>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</si>
  <si>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</si>
  <si>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</si>
  <si>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</si>
  <si>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Irian Jaya Barat</t>
  </si>
  <si>
    <r>
      <rPr>
        <sz val="9"/>
        <color theme="1"/>
        <rFont val="Open Sans"/>
        <family val="2"/>
      </rPr>
      <t xml:space="preserve">Lainnya / </t>
    </r>
    <r>
      <rPr>
        <i/>
        <sz val="9"/>
        <color theme="1"/>
        <rFont val="Frutiger 45 Light"/>
        <family val="2"/>
      </rPr>
      <t>Others</t>
    </r>
  </si>
  <si>
    <r>
      <rPr>
        <b/>
        <sz val="13"/>
        <color rgb="FFFFFFFF"/>
        <rFont val="Belleza"/>
        <family val="2"/>
      </rPr>
      <t xml:space="preserve">Tabel 3.18.a.
Kredit Bank Perekonomian Rakyat Berdasarkan Lokasi Bank Penyalur
</t>
    </r>
    <r>
      <rPr>
        <b/>
        <i/>
        <sz val="13"/>
        <color rgb="FFFFFFFF"/>
        <rFont val="Optima"/>
        <family val="2"/>
      </rPr>
      <t>(Credit of Rural Banks Based on Banks Location)</t>
    </r>
    <r>
      <rPr>
        <b/>
        <sz val="13"/>
        <color rgb="FFFFFFFF"/>
        <rFont val="Optima"/>
        <family val="2"/>
      </rPr>
      <t xml:space="preserve">
Miliar Rp </t>
    </r>
    <r>
      <rPr>
        <b/>
        <i/>
        <sz val="13"/>
        <color rgb="FFFFFFFF"/>
        <rFont val="Optima"/>
        <family val="2"/>
      </rPr>
      <t>(Billion Rp)</t>
    </r>
  </si>
  <si>
    <t xml:space="preserve"> Total</t>
  </si>
  <si>
    <t>-</t>
  </si>
  <si>
    <r>
      <rPr>
        <b/>
        <sz val="9"/>
        <color rgb="FFFFFFFF"/>
        <rFont val="Arial"/>
        <family val="2"/>
      </rPr>
      <t xml:space="preserve">Tabel 3.19.a.
Kredit/Pembiayaan dan Non Performing Loan/Non Performing Financing UMKM dan MKM Sektor Ekonomi 
</t>
    </r>
    <r>
      <rPr>
        <b/>
        <i/>
        <sz val="9"/>
        <color theme="0"/>
        <rFont val="Arial"/>
        <family val="2"/>
      </rPr>
      <t>(SMEs Credit/Financing &amp; Micro, Small, and NPL/NPF Based on Economic Sector)</t>
    </r>
    <r>
      <rPr>
        <b/>
        <sz val="9"/>
        <color theme="0"/>
        <rFont val="Arial"/>
        <family val="2"/>
      </rPr>
      <t xml:space="preserve">
Miliar Rp </t>
    </r>
    <r>
      <rPr>
        <b/>
        <i/>
        <sz val="9"/>
        <color theme="0"/>
        <rFont val="Arial"/>
        <family val="2"/>
      </rPr>
      <t>(Billion Rp)</t>
    </r>
  </si>
  <si>
    <r>
      <rPr>
        <b/>
        <sz val="9"/>
        <color theme="1"/>
        <rFont val="Arial"/>
        <family val="2"/>
      </rPr>
      <t xml:space="preserve">Sektor Ekonomi / </t>
    </r>
    <r>
      <rPr>
        <b/>
        <i/>
        <sz val="9"/>
        <color theme="1"/>
        <rFont val="Arial"/>
        <family val="2"/>
      </rPr>
      <t>Economic Sector</t>
    </r>
  </si>
  <si>
    <r>
      <rPr>
        <b/>
        <sz val="9"/>
        <color theme="1"/>
        <rFont val="Arial"/>
        <family val="2"/>
      </rPr>
      <t xml:space="preserve">Usaha Mikro Kecil dan Menengah (UMKM) / </t>
    </r>
    <r>
      <rPr>
        <b/>
        <i/>
        <sz val="9"/>
        <color theme="1"/>
        <rFont val="Arial"/>
        <family val="2"/>
      </rPr>
      <t>Micro, Small and Medium Enterprises</t>
    </r>
  </si>
  <si>
    <r>
      <rPr>
        <sz val="9"/>
        <color theme="1"/>
        <rFont val="Arial"/>
        <family val="2"/>
      </rPr>
      <t xml:space="preserve">Pertanian, Perburuan dan Kehutanan / </t>
    </r>
    <r>
      <rPr>
        <i/>
        <sz val="9"/>
        <color theme="1"/>
        <rFont val="Arial"/>
        <family val="2"/>
      </rPr>
      <t>Agriculture, hunting, and forestry</t>
    </r>
  </si>
  <si>
    <t>Baki Debet</t>
  </si>
  <si>
    <t>NPL/NPF</t>
  </si>
  <si>
    <t xml:space="preserve">2. </t>
  </si>
  <si>
    <r>
      <rPr>
        <sz val="9"/>
        <color theme="1"/>
        <rFont val="Arial"/>
        <family val="2"/>
      </rPr>
      <t xml:space="preserve">Perikanan / </t>
    </r>
    <r>
      <rPr>
        <i/>
        <sz val="9"/>
        <color theme="1"/>
        <rFont val="Arial"/>
        <family val="2"/>
      </rPr>
      <t>Fishery</t>
    </r>
  </si>
  <si>
    <t xml:space="preserve">3. </t>
  </si>
  <si>
    <r>
      <rPr>
        <sz val="9"/>
        <color theme="1"/>
        <rFont val="Arial"/>
        <family val="2"/>
      </rPr>
      <t xml:space="preserve">Pertambangan dan Penggalian / </t>
    </r>
    <r>
      <rPr>
        <i/>
        <sz val="9"/>
        <color theme="1"/>
        <rFont val="Arial"/>
        <family val="2"/>
      </rPr>
      <t>Mining and quarrying</t>
    </r>
  </si>
  <si>
    <t xml:space="preserve">4. </t>
  </si>
  <si>
    <r>
      <rPr>
        <sz val="9"/>
        <color theme="1"/>
        <rFont val="Arial"/>
        <family val="2"/>
      </rPr>
      <t xml:space="preserve">Industri Pengolahan / </t>
    </r>
    <r>
      <rPr>
        <i/>
        <sz val="9"/>
        <color theme="1"/>
        <rFont val="Arial"/>
        <family val="2"/>
      </rPr>
      <t>Processing industry</t>
    </r>
  </si>
  <si>
    <t xml:space="preserve">5. </t>
  </si>
  <si>
    <r>
      <rPr>
        <sz val="9"/>
        <color theme="1"/>
        <rFont val="Arial"/>
        <family val="2"/>
      </rPr>
      <t xml:space="preserve">Listrik, Gas dan Air / </t>
    </r>
    <r>
      <rPr>
        <i/>
        <sz val="9"/>
        <color theme="1"/>
        <rFont val="Arial"/>
        <family val="2"/>
      </rPr>
      <t>Electricity, gas and water</t>
    </r>
  </si>
  <si>
    <t xml:space="preserve">6. </t>
  </si>
  <si>
    <r>
      <rPr>
        <sz val="9"/>
        <color theme="1"/>
        <rFont val="Arial"/>
        <family val="2"/>
      </rPr>
      <t xml:space="preserve">Konstruksi / </t>
    </r>
    <r>
      <rPr>
        <i/>
        <sz val="9"/>
        <color theme="1"/>
        <rFont val="Arial"/>
        <family val="2"/>
      </rPr>
      <t>Construction</t>
    </r>
  </si>
  <si>
    <t xml:space="preserve">7. </t>
  </si>
  <si>
    <r>
      <rPr>
        <sz val="9"/>
        <color theme="1"/>
        <rFont val="Arial"/>
        <family val="2"/>
      </rPr>
      <t xml:space="preserve">Perdagangan Besar dan Eceran / </t>
    </r>
    <r>
      <rPr>
        <i/>
        <sz val="9"/>
        <color theme="1"/>
        <rFont val="Arial"/>
        <family val="2"/>
      </rPr>
      <t>Wholesale and retail trade</t>
    </r>
  </si>
  <si>
    <r>
      <rPr>
        <sz val="9"/>
        <color theme="1"/>
        <rFont val="Arial"/>
        <family val="2"/>
      </rPr>
      <t xml:space="preserve">Penyediaan Akomodasi dan Penyediaan Makan Minum / </t>
    </r>
    <r>
      <rPr>
        <i/>
        <sz val="9"/>
        <color theme="1"/>
        <rFont val="Arial"/>
        <family val="2"/>
      </rPr>
      <t>Provision of accommodation  and the provision of eating and drinking</t>
    </r>
  </si>
  <si>
    <t xml:space="preserve">9. </t>
  </si>
  <si>
    <r>
      <rPr>
        <sz val="9"/>
        <color theme="1"/>
        <rFont val="Arial"/>
        <family val="2"/>
      </rPr>
      <t xml:space="preserve">Transportasi, Pergudangan dan Komunikasi / </t>
    </r>
    <r>
      <rPr>
        <i/>
        <sz val="9"/>
        <color theme="1"/>
        <rFont val="Arial"/>
        <family val="2"/>
      </rPr>
      <t>Transportation, warehousing and communications</t>
    </r>
  </si>
  <si>
    <r>
      <rPr>
        <sz val="9"/>
        <color theme="1"/>
        <rFont val="Arial"/>
        <family val="2"/>
      </rPr>
      <t xml:space="preserve">Perantara Keuangan / </t>
    </r>
    <r>
      <rPr>
        <i/>
        <sz val="9"/>
        <color theme="1"/>
        <rFont val="Arial"/>
        <family val="2"/>
      </rPr>
      <t>Financial intermediaries</t>
    </r>
  </si>
  <si>
    <t xml:space="preserve">11. </t>
  </si>
  <si>
    <r>
      <rPr>
        <sz val="9"/>
        <color theme="1"/>
        <rFont val="Arial"/>
        <family val="2"/>
      </rPr>
      <t xml:space="preserve">Real Estate, Usaha Persewaan, dan Jasa Perusahaan / </t>
    </r>
    <r>
      <rPr>
        <i/>
        <sz val="9"/>
        <color theme="1"/>
        <rFont val="Arial"/>
        <family val="2"/>
      </rPr>
      <t>Real estate, Business Ownership, and Business Services</t>
    </r>
  </si>
  <si>
    <r>
      <rPr>
        <sz val="9"/>
        <color theme="1"/>
        <rFont val="Arial"/>
        <family val="2"/>
      </rPr>
      <t xml:space="preserve">Administrasi Pemerintahan, Pertahanan, dan Jaminan Sosial Wajib / </t>
    </r>
    <r>
      <rPr>
        <i/>
        <sz val="9"/>
        <color theme="1"/>
        <rFont val="Arial"/>
        <family val="2"/>
      </rPr>
      <t>Government administration, defense and compulsory social security</t>
    </r>
  </si>
  <si>
    <r>
      <rPr>
        <sz val="9"/>
        <color theme="1"/>
        <rFont val="Arial"/>
        <family val="2"/>
      </rPr>
      <t xml:space="preserve">Jasa Pendidikan / </t>
    </r>
    <r>
      <rPr>
        <i/>
        <sz val="9"/>
        <color theme="1"/>
        <rFont val="Arial"/>
        <family val="2"/>
      </rPr>
      <t>Education services</t>
    </r>
  </si>
  <si>
    <r>
      <rPr>
        <sz val="9"/>
        <color theme="1"/>
        <rFont val="Arial"/>
        <family val="2"/>
      </rPr>
      <t xml:space="preserve">Jasa Kesehatan dan Kegiatan Sosial / </t>
    </r>
    <r>
      <rPr>
        <i/>
        <sz val="9"/>
        <color theme="1"/>
        <rFont val="Arial"/>
        <family val="2"/>
      </rPr>
      <t>Health services and social activities</t>
    </r>
  </si>
  <si>
    <r>
      <rPr>
        <sz val="9"/>
        <color theme="1"/>
        <rFont val="Arial"/>
        <family val="2"/>
      </rPr>
      <t xml:space="preserve">Jasa Kemasyarakatan, Sosial  Budaya, Hiburan dan Perorangan Lainnya / </t>
    </r>
    <r>
      <rPr>
        <i/>
        <sz val="9"/>
        <color theme="1"/>
        <rFont val="Arial"/>
        <family val="2"/>
      </rPr>
      <t>Community, Sociocultural, Entertainment and Other Individual Services</t>
    </r>
  </si>
  <si>
    <r>
      <rPr>
        <sz val="9"/>
        <color theme="1"/>
        <rFont val="Arial"/>
        <family val="2"/>
      </rPr>
      <t xml:space="preserve">Jasa Perorangan yang Melayani Rumah Tangga / </t>
    </r>
    <r>
      <rPr>
        <i/>
        <sz val="9"/>
        <color theme="1"/>
        <rFont val="Arial"/>
        <family val="2"/>
      </rPr>
      <t>Individual services which serve households</t>
    </r>
  </si>
  <si>
    <r>
      <rPr>
        <sz val="9"/>
        <color theme="1"/>
        <rFont val="Arial"/>
        <family val="2"/>
      </rPr>
      <t xml:space="preserve">Badan Internasional dan Badan Ekstra Internasional Lainnya / </t>
    </r>
    <r>
      <rPr>
        <i/>
        <sz val="9"/>
        <color theme="1"/>
        <rFont val="Arial"/>
        <family val="2"/>
      </rPr>
      <t>International Agency and Other Extra  International Agency</t>
    </r>
  </si>
  <si>
    <r>
      <rPr>
        <sz val="9"/>
        <color theme="1"/>
        <rFont val="Arial"/>
        <family val="2"/>
      </rPr>
      <t xml:space="preserve">Kegiatan yang Belum Jelas Batasannya / </t>
    </r>
    <r>
      <rPr>
        <i/>
        <sz val="9"/>
        <color theme="1"/>
        <rFont val="Arial"/>
        <family val="2"/>
      </rPr>
      <t>Business activities are not clearly defined</t>
    </r>
  </si>
  <si>
    <r>
      <rPr>
        <sz val="9"/>
        <color theme="1"/>
        <rFont val="Arial"/>
        <family val="2"/>
      </rPr>
      <t xml:space="preserve">Penerima Kredit Bukan Lapangan Usaha / </t>
    </r>
    <r>
      <rPr>
        <i/>
        <sz val="9"/>
        <color theme="1"/>
        <rFont val="Arial"/>
        <family val="2"/>
      </rPr>
      <t>Debtor is not the business field - other</t>
    </r>
  </si>
  <si>
    <r>
      <rPr>
        <sz val="9"/>
        <color theme="1"/>
        <rFont val="Arial"/>
        <family val="2"/>
      </rPr>
      <t xml:space="preserve">Tidak Teridentifikasi / </t>
    </r>
    <r>
      <rPr>
        <i/>
        <sz val="9"/>
        <color theme="1"/>
        <rFont val="Arial"/>
        <family val="2"/>
      </rPr>
      <t>Un-identified</t>
    </r>
  </si>
  <si>
    <r>
      <rPr>
        <b/>
        <sz val="9"/>
        <color theme="1"/>
        <rFont val="Arial"/>
        <family val="2"/>
      </rPr>
      <t xml:space="preserve">Jumlah / </t>
    </r>
    <r>
      <rPr>
        <b/>
        <i/>
        <sz val="9"/>
        <color theme="1"/>
        <rFont val="Arial"/>
        <family val="2"/>
      </rPr>
      <t>Total</t>
    </r>
  </si>
  <si>
    <t>RASIO NPL BPR</t>
  </si>
  <si>
    <t>RASIO NPL BU</t>
  </si>
  <si>
    <t>Rasio</t>
  </si>
  <si>
    <t>Maluku</t>
  </si>
  <si>
    <t>Lainnya / Others</t>
  </si>
  <si>
    <t>Lokasi / Location</t>
  </si>
  <si>
    <t>No</t>
  </si>
  <si>
    <t>NPL</t>
  </si>
  <si>
    <t>Grand Total</t>
  </si>
  <si>
    <t>RASIO UMKM / TAHUN</t>
  </si>
  <si>
    <t>Pertanian, Perburuan dan Kehutanan / Agriculture, 
hunting, and forestry</t>
  </si>
  <si>
    <t>Perikanan / Fishery</t>
  </si>
  <si>
    <t>Pertambangan dan Penggalian / Mining and 
quarrying</t>
  </si>
  <si>
    <t>Industri Pengolahan / Processing industry</t>
  </si>
  <si>
    <t>Listrik, Gas dan Air / Electricity, gas and water</t>
  </si>
  <si>
    <t>Konstruksi / Construction</t>
  </si>
  <si>
    <t>Perdagangan Besar dan Eceran / Wholesale 
and retail trade</t>
  </si>
  <si>
    <t>Penyediaan Akomodasi dan Penyediaan 
Makan Minum / Provision of accommodation 
and the provision of eating and drinking</t>
  </si>
  <si>
    <t>Transportasi, Pergudangan dan Komunikasi / 
Transportation, warehousing and communications</t>
  </si>
  <si>
    <t>Perantara Keuangan / Financial intermediaries</t>
  </si>
  <si>
    <t>Real Estate, Usaha Persewaan, dan Jasa Perusahaan 
/ Real estate, Business Ownership, and Business 
Services</t>
  </si>
  <si>
    <t>Administrasi Pemerintahan, Pertahanan, dan 
Jaminan Sosial Wajib / Government administration, 
defense and compulsory social security</t>
  </si>
  <si>
    <t>Jasa Pendidikan / Education services</t>
  </si>
  <si>
    <t>Jasa Kesehatan dan Kegiatan Sosial / Health 
services and social activities</t>
  </si>
  <si>
    <t>Jasa Kemasyarakatan, Sosial Budaya, 
Hiburan dan Perorangan Lainnya / Community, 
Sociocultural, Entertainment and Other Individual 
Services</t>
  </si>
  <si>
    <t>Jasa Perorangan yang Melayani Rumah Tangga /
 Individual services which serve households</t>
  </si>
  <si>
    <t>Badan Internasional dan Badan Ekstra Internasional 
Lainnya / International Agency and Other Extra 
International Agency</t>
  </si>
  <si>
    <t>Kegiatan yang Belum Jelas Batasannya / 
Business activities are not clearly defined</t>
  </si>
  <si>
    <t>Penerima Kredit Bukan Lapangan Usaha / Debtor 
is not the business field - other</t>
  </si>
  <si>
    <t>Tidak Teridentifikasi / Un-identified</t>
  </si>
  <si>
    <t>RASIO UMKM / BULAN</t>
  </si>
  <si>
    <t>UMKM</t>
  </si>
  <si>
    <t>JUMLAH BPR</t>
  </si>
  <si>
    <t>Jumlah
 Kantor 
Pusat</t>
  </si>
  <si>
    <t>Jumlah
 Kantor 
Cabang</t>
  </si>
  <si>
    <t>Rasio Non Performing Loan (NPL) / Tahun</t>
  </si>
  <si>
    <t>Rasio Non Performing Loan (NPL) / Bulan</t>
  </si>
  <si>
    <t>Bank Perekonomian Rakyat (BPR)</t>
  </si>
  <si>
    <t>Bank Umum (BU)</t>
  </si>
  <si>
    <t xml:space="preserve">- </t>
  </si>
  <si>
    <t>Rasio DPK Bank Umum Tahun 2024 (Jan - Okt) - dari hitung NPL per bulan llau ditambah</t>
  </si>
  <si>
    <t>Rasio DPK BPR Tahun 2024 (Jan - Okt) - dari hitung NPL per bulan lalu ditambah</t>
  </si>
  <si>
    <t>Rasio Provinsi DPK Bank Umum</t>
  </si>
  <si>
    <t>No.</t>
  </si>
  <si>
    <t>Rasio Provinsi DPK BPR</t>
  </si>
  <si>
    <t xml:space="preserve"> Jawa Barat</t>
  </si>
  <si>
    <t>Rasio LDR Bank Umum Tahun 2024 (Jan - Okt) - dari LDR per bulan lalu ditambah</t>
  </si>
  <si>
    <t>Rasio LDR BPR Tahun 2024 (Jan - Okt) - dari LDR per bulan lalu ditambah</t>
  </si>
  <si>
    <t>Rasio Provinsi LDR Bank Umum</t>
  </si>
  <si>
    <t>Rasio ProvinsiLDR BPR</t>
  </si>
  <si>
    <t>NPL Lapangan Usaha Dari 34 Provinsi Tahun 2024 ( Jan - Okt)</t>
  </si>
  <si>
    <t>Lapangan Usaha</t>
  </si>
  <si>
    <t>Total per Provinsi</t>
  </si>
  <si>
    <t>Pertanian, perburuan dan Kehutanan</t>
  </si>
  <si>
    <t>Perikanan</t>
  </si>
  <si>
    <t>Pertambangan dan Penggalian</t>
  </si>
  <si>
    <t>Industri Pengolahan</t>
  </si>
  <si>
    <t>Listrik, gas dan air</t>
  </si>
  <si>
    <t>Konstruksi</t>
  </si>
  <si>
    <t>Perdagangan Besar dan Eceran</t>
  </si>
  <si>
    <t>Penyediaan akomodasi dan penyediaan makan minum</t>
  </si>
  <si>
    <t>Transportasi, pergudangan dan komunikasi</t>
  </si>
  <si>
    <t>Perantara Keuangan</t>
  </si>
  <si>
    <t>Real Estate, Usaha Persewaan, dan Jasa Perusahaan</t>
  </si>
  <si>
    <t>Admistrasi Pemerintahan, Pertahanan dan Jaminan Sosial Wajib</t>
  </si>
  <si>
    <t>Jasa Pendidikan</t>
  </si>
  <si>
    <t>Jasa Kesehatan dan Kegiatan Sosial</t>
  </si>
  <si>
    <t>Jasa Kemasyarakatan, Sosial Budaya, Hiburan dan Perorangan lainnya</t>
  </si>
  <si>
    <t>Jasa Perorangan yang Melayani Rumah Tangga</t>
  </si>
  <si>
    <t>Badan Internasional dan Badan Ekstra Internasional Lainnya</t>
  </si>
  <si>
    <t>Kegiatan yang belum jelas batasannya</t>
  </si>
  <si>
    <r>
      <rPr>
        <b/>
        <sz val="13"/>
        <color rgb="FFFFFFFF"/>
        <rFont val="Optima"/>
        <family val="2"/>
      </rPr>
      <t xml:space="preserve">Tabel 1.43.a. Perkembangan Jumlah Kantor Cabang Bank Berdasarkan Lokasi Bank
(Growth of Total Branch Offices Based on Location)
Perkembangan Jumlah Kantor Cabang Bank Berdasarkan Lokasi Bank
</t>
    </r>
    <r>
      <rPr>
        <b/>
        <i/>
        <sz val="13"/>
        <color rgb="FFFFFFFF"/>
        <rFont val="Optima"/>
        <family val="2"/>
      </rPr>
      <t>(Growth of Total Branch Offices Based on Location)</t>
    </r>
  </si>
  <si>
    <r>
      <rPr>
        <b/>
        <sz val="11"/>
        <rFont val="Optima"/>
        <family val="2"/>
      </rPr>
      <t xml:space="preserve">Lokasi / </t>
    </r>
    <r>
      <rPr>
        <b/>
        <i/>
        <sz val="11"/>
        <rFont val="Optima"/>
        <family val="2"/>
      </rPr>
      <t>Location</t>
    </r>
  </si>
  <si>
    <t>D.I. Yogyakarta</t>
  </si>
  <si>
    <t xml:space="preserve">Aceh </t>
  </si>
  <si>
    <r>
      <rPr>
        <sz val="9"/>
        <rFont val="Frutiger 45 Light"/>
        <family val="2"/>
      </rPr>
      <t xml:space="preserve">Lainnya / </t>
    </r>
    <r>
      <rPr>
        <i/>
        <sz val="9"/>
        <rFont val="Frutiger 45 Light"/>
        <family val="2"/>
        <charset val="1"/>
      </rPr>
      <t>Others</t>
    </r>
  </si>
  <si>
    <t>Tabel 1.34.a. 
 Penghimpunan DPK Bank Umum Berdasarkan Lokasi Bank Penghimpun Dana
 (Third Party Funds of Commercial Banks Based on Location)
 Miliar Rp (Billion Rp)</t>
  </si>
  <si>
    <t>Tabel 2.9
 DPK BPR Berdasarkan Lokasi Penghimpunan
 (Third Party Funds of Rural Banks Based on Deposits Location)
 Miliar Rp (Billion Rp)</t>
  </si>
  <si>
    <t>DPK Bank Umum per Bulan</t>
  </si>
  <si>
    <t>Rasio per Bulan</t>
  </si>
  <si>
    <r>
      <rPr>
        <b/>
        <sz val="11"/>
        <color theme="1"/>
        <rFont val="Belleza"/>
        <family val="2"/>
      </rPr>
      <t xml:space="preserve">Lokasi / </t>
    </r>
    <r>
      <rPr>
        <b/>
        <i/>
        <sz val="11"/>
        <color theme="1"/>
        <rFont val="Arial"/>
        <family val="2"/>
      </rPr>
      <t>Location</t>
    </r>
  </si>
  <si>
    <t>Januari</t>
  </si>
  <si>
    <t>Februari</t>
  </si>
  <si>
    <t>Maret</t>
  </si>
  <si>
    <t>Juni</t>
  </si>
  <si>
    <t>Juli</t>
  </si>
  <si>
    <t>Agustus</t>
  </si>
  <si>
    <t xml:space="preserve">September </t>
  </si>
  <si>
    <t>Oktober</t>
  </si>
  <si>
    <t>Rasio Total DPK</t>
  </si>
  <si>
    <t xml:space="preserve">DPK BPR Berdasarkan Lokasi </t>
  </si>
  <si>
    <t>Bulan</t>
  </si>
  <si>
    <t>DPK</t>
  </si>
  <si>
    <t>LDR Bank Umum per Bulan</t>
  </si>
  <si>
    <t>LDR Bank Perekonomian Rakyat per Bulan</t>
  </si>
  <si>
    <t>Kredit/Pembiayaan dan NPL/NPF Bank Umum Berdasarkan Lapangan Usaha</t>
  </si>
  <si>
    <t>Keterangan</t>
  </si>
  <si>
    <t xml:space="preserve">Pertanian, perburuan dan Kehutanan </t>
  </si>
  <si>
    <t xml:space="preserve">Industri Pengolahan </t>
  </si>
  <si>
    <t xml:space="preserve">Listrik, gas dan air </t>
  </si>
  <si>
    <t xml:space="preserve">Konstruksi </t>
  </si>
  <si>
    <t xml:space="preserve">Transportasi, pergudangan dan komunikasi </t>
  </si>
  <si>
    <t xml:space="preserve">Perantara Keuangan </t>
  </si>
  <si>
    <t xml:space="preserve">Jasa Kesehatan dan Kegiatan Sosial </t>
  </si>
  <si>
    <t xml:space="preserve">                -</t>
  </si>
  <si>
    <t xml:space="preserve">                    -</t>
  </si>
  <si>
    <t xml:space="preserve">                       -</t>
  </si>
  <si>
    <t xml:space="preserve">                     -</t>
  </si>
  <si>
    <t xml:space="preserve">Lainnya </t>
  </si>
  <si>
    <t xml:space="preserve">                  -</t>
  </si>
  <si>
    <t xml:space="preserve">                 -</t>
  </si>
  <si>
    <t xml:space="preserve">                           -</t>
  </si>
  <si>
    <t xml:space="preserve">   NPL</t>
  </si>
  <si>
    <t>Tabel 1.43.a. 
 Perkembangan Jumlah Kantor Cabang Bank Berdasarkan Lokasi Bank
 (Growth of Total Branch Offices Based on Location)</t>
  </si>
  <si>
    <t>BU</t>
  </si>
  <si>
    <t>Row Labels</t>
  </si>
  <si>
    <t>jawa barat</t>
  </si>
  <si>
    <t>aceh</t>
  </si>
  <si>
    <t>januari</t>
  </si>
  <si>
    <t>februari</t>
  </si>
  <si>
    <t>maret</t>
  </si>
  <si>
    <t>BPR</t>
  </si>
  <si>
    <t>wilayah</t>
  </si>
  <si>
    <t>kategori</t>
  </si>
  <si>
    <t>RASIO NPL</t>
  </si>
  <si>
    <t>no</t>
  </si>
  <si>
    <t>april</t>
  </si>
  <si>
    <t>mei</t>
  </si>
  <si>
    <t>juni</t>
  </si>
  <si>
    <t>juli</t>
  </si>
  <si>
    <t>agustus</t>
  </si>
  <si>
    <t>september</t>
  </si>
  <si>
    <t>oktober</t>
  </si>
  <si>
    <t>banten</t>
  </si>
  <si>
    <t>dki jakarta</t>
  </si>
  <si>
    <t>d.i yogyakarta</t>
  </si>
  <si>
    <t>jawa tengah</t>
  </si>
  <si>
    <t>jawa timur</t>
  </si>
  <si>
    <t>bengkulu</t>
  </si>
  <si>
    <t>jambi</t>
  </si>
  <si>
    <t>sumatera utara</t>
  </si>
  <si>
    <t>sumatera barat</t>
  </si>
  <si>
    <t>riau</t>
  </si>
  <si>
    <t>kepulauan riau</t>
  </si>
  <si>
    <t>sumatera selatan</t>
  </si>
  <si>
    <t>bangka belitung</t>
  </si>
  <si>
    <t>lampung</t>
  </si>
  <si>
    <t>kalimantan selatan</t>
  </si>
  <si>
    <t>kalimantan barat</t>
  </si>
  <si>
    <t>kalimantan timur</t>
  </si>
  <si>
    <t>kalimantan tengah</t>
  </si>
  <si>
    <t>kalimantan utara</t>
  </si>
  <si>
    <t>sulawesi tengah</t>
  </si>
  <si>
    <t>sulawesi selatan</t>
  </si>
  <si>
    <t>sulawesi utara</t>
  </si>
  <si>
    <t>sulawesi tenggara</t>
  </si>
  <si>
    <t>sulawesi barat</t>
  </si>
  <si>
    <t>gorontalo</t>
  </si>
  <si>
    <t>NTB</t>
  </si>
  <si>
    <t>maluku</t>
  </si>
  <si>
    <t>papua</t>
  </si>
  <si>
    <t>maluku utara</t>
  </si>
  <si>
    <t>papua barat</t>
  </si>
  <si>
    <t>bali</t>
  </si>
  <si>
    <t>NTT</t>
  </si>
  <si>
    <t>*notes : papua barat di ganti irian jaya di BU</t>
  </si>
  <si>
    <t>RASIO LDR</t>
  </si>
  <si>
    <t>RASIO DPK</t>
  </si>
  <si>
    <t>kalimantan utara di BU gada</t>
  </si>
  <si>
    <t>total</t>
  </si>
  <si>
    <t>Rasio Total LDR</t>
  </si>
  <si>
    <t>Pertanian, Perburuan dan Kehutanan</t>
  </si>
  <si>
    <t xml:space="preserve">Listrik, Gas dan Air </t>
  </si>
  <si>
    <t xml:space="preserve">Perdagangan Besar dan Eceran </t>
  </si>
  <si>
    <t>Penyediaan Akomodasi dan Penyediaan Makan Minum</t>
  </si>
  <si>
    <t>Transportasi, Pergudangan dan Komunikasi</t>
  </si>
  <si>
    <t xml:space="preserve">Real Estate, Usaha Persewaan, dan Jasa Perusahaan </t>
  </si>
  <si>
    <t>Administrasi Pemerintahan, Pertahanan, dan Jaminan Sosial Wajib</t>
  </si>
  <si>
    <t xml:space="preserve">Jasa Pendidikan </t>
  </si>
  <si>
    <t xml:space="preserve">Jasa Kemasyarakatan, Sosial Budaya, Hiburan dan Perorangan Lainnya </t>
  </si>
  <si>
    <t xml:space="preserve">Badan Internasional dan Badan Ekstra Internasional Lainnya </t>
  </si>
  <si>
    <t>Kegiatan yang Belum Jelas Batasannya</t>
  </si>
  <si>
    <t xml:space="preserve">Penerima Kredit Bukan Lapangan Usaha </t>
  </si>
  <si>
    <t>Tidak Teridentifikasi</t>
  </si>
  <si>
    <t>Lokasi/Wilayah</t>
  </si>
  <si>
    <t>Lokasi</t>
  </si>
  <si>
    <t>Column Labels</t>
  </si>
  <si>
    <t>Kategori</t>
  </si>
  <si>
    <t xml:space="preserve">NPL </t>
  </si>
  <si>
    <t>top 10</t>
  </si>
  <si>
    <t>bottom 10</t>
  </si>
  <si>
    <t>Top 10</t>
  </si>
  <si>
    <t>Bottom 10</t>
  </si>
  <si>
    <t>Provinsi</t>
  </si>
  <si>
    <t>Ranking</t>
  </si>
  <si>
    <t>TOP 10 NPL</t>
  </si>
  <si>
    <t>BOTTOM 10 NPL</t>
  </si>
  <si>
    <t>TOP 10 DPK</t>
  </si>
  <si>
    <t>BOTTOM 10 DPK</t>
  </si>
  <si>
    <t>LDR</t>
  </si>
  <si>
    <t>TOP 10 LDR</t>
  </si>
  <si>
    <t>BOTTOM 10 LDR</t>
  </si>
  <si>
    <t>NPL BPR</t>
  </si>
  <si>
    <t>LDR BPR</t>
  </si>
  <si>
    <t>DPK BPR</t>
  </si>
  <si>
    <t>LINE CHART BU</t>
  </si>
  <si>
    <t>LINE CHART BPR</t>
  </si>
  <si>
    <t>NPL BU</t>
  </si>
  <si>
    <t>LDR BU</t>
  </si>
  <si>
    <t>DPK BU</t>
  </si>
  <si>
    <t>Jasa Kemasyarakatan, Sosial Budaya, Hiburan dan Perorangan Lainnya</t>
  </si>
  <si>
    <t>Listrik, Gas dan Air</t>
  </si>
  <si>
    <t>Penerima Kredit Bukan Lapangan Usaha</t>
  </si>
  <si>
    <t>September</t>
  </si>
  <si>
    <t>Nilai</t>
  </si>
  <si>
    <r>
      <t xml:space="preserve">Sektor Ekonomi / </t>
    </r>
    <r>
      <rPr>
        <b/>
        <i/>
        <sz val="9"/>
        <color theme="1"/>
        <rFont val="Arial"/>
        <family val="2"/>
      </rPr>
      <t>Economic Sector</t>
    </r>
  </si>
  <si>
    <t>Sum of Nilai</t>
  </si>
  <si>
    <t>TOP RASIO DPK</t>
  </si>
  <si>
    <t>BOTTOM RASIO DPK</t>
  </si>
  <si>
    <t>Kepulaian Riau</t>
  </si>
  <si>
    <t>TOP RASIO LDR</t>
  </si>
  <si>
    <t>Kalimatan Tengah</t>
  </si>
  <si>
    <t>Line Chart BPR</t>
  </si>
  <si>
    <t>Rasio NPL</t>
  </si>
  <si>
    <t>Rasio DPK</t>
  </si>
  <si>
    <t>Rasio LDR</t>
  </si>
  <si>
    <t>Line Chart BU</t>
  </si>
  <si>
    <t>Sum of Rasio NPL</t>
  </si>
  <si>
    <t>Sum of Rasio DPK</t>
  </si>
  <si>
    <t>Sum of Rasio LDR</t>
  </si>
  <si>
    <t>TOP RASIO NPL BPR</t>
  </si>
  <si>
    <t>BOTTOM RASIO NPL BPR</t>
  </si>
  <si>
    <t>Malulu</t>
  </si>
  <si>
    <t>Sektor</t>
  </si>
  <si>
    <t>Sektor Ekonomi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</si>
</sst>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_(* \(#,##0\);_(* &quot;-&quot;_);_(@_)"/>
    <numFmt numFmtId="165" formatCode="_(* #,##0_);_(* \(#,##0\);_(* &quot;-&quot;??_);_(@_)"/>
  </numFmts>
  <fonts count="55">
    <font>
      <sz val="10"/>
      <color rgb="FF000000"/>
      <name val="Arial"/>
      <family val="2"/>
      <scheme val="minor"/>
    </font>
    <font>
      <sz val="11"/>
      <color theme="1"/>
      <name val="Arial"/>
      <family val="2"/>
      <scheme val="minor"/>
    </font>
    <font>
      <sz val="10"/>
      <color theme="1"/>
      <name val="Arial"/>
      <family val="2"/>
    </font>
    <font>
      <b/>
      <sz val="13"/>
      <color rgb="FFFFFFFF"/>
      <name val="Belleza"/>
      <family val="2"/>
    </font>
    <font>
      <b/>
      <sz val="11"/>
      <color theme="1"/>
      <name val="Belleza"/>
      <family val="2"/>
    </font>
    <font>
      <sz val="9"/>
      <color theme="1"/>
      <name val="Open Sans"/>
      <family val="2"/>
    </font>
    <font>
      <sz val="10"/>
      <color theme="1"/>
      <name val="Arial"/>
      <family val="2"/>
      <scheme val="minor"/>
    </font>
    <font>
      <sz val="12"/>
      <color theme="1"/>
      <name val="SWISS"/>
      <family val="2"/>
    </font>
    <font>
      <b/>
      <sz val="9"/>
      <color theme="1"/>
      <name val="Open Sans"/>
      <family val="2"/>
    </font>
    <font>
      <b/>
      <sz val="32"/>
      <color rgb="FFFF6D01"/>
      <name val="Arial"/>
      <family val="2"/>
      <scheme val="minor"/>
    </font>
    <font>
      <sz val="9"/>
      <color theme="1"/>
      <name val="&quot;Frutiger 45 Light&quot;"/>
      <family val="2"/>
    </font>
    <font>
      <b/>
      <sz val="9"/>
      <color rgb="FFFFFFFF"/>
      <name val="Arial"/>
      <family val="2"/>
    </font>
    <font>
      <b/>
      <sz val="9"/>
      <color theme="1"/>
      <name val="Arial"/>
      <family val="2"/>
    </font>
    <font>
      <sz val="9"/>
      <color theme="1"/>
      <name val="Arial"/>
      <family val="2"/>
    </font>
    <font>
      <sz val="10"/>
      <color rgb="FFFFFFFF"/>
      <name val="Arial"/>
      <family val="2"/>
      <scheme val="minor"/>
    </font>
    <font>
      <b/>
      <sz val="10"/>
      <color theme="1"/>
      <name val="Arial"/>
      <family val="2"/>
      <scheme val="minor"/>
    </font>
    <font>
      <sz val="10"/>
      <color rgb="FFFFFFFF"/>
      <name val="Arial"/>
      <family val="2"/>
    </font>
    <font>
      <b/>
      <sz val="13"/>
      <color rgb="FFFFFFFF"/>
      <name val="Arial"/>
      <family val="2"/>
    </font>
    <font>
      <b/>
      <sz val="10"/>
      <color theme="1"/>
      <name val="Arial"/>
      <family val="2"/>
    </font>
    <font>
      <b/>
      <sz val="16"/>
      <color rgb="FFFFFFFF"/>
      <name val="Arial"/>
      <family val="2"/>
      <scheme val="minor"/>
    </font>
    <font>
      <b/>
      <i/>
      <sz val="13"/>
      <color rgb="FFFFFFFF"/>
      <name val="Arial"/>
      <family val="2"/>
    </font>
    <font>
      <b/>
      <i/>
      <sz val="11"/>
      <color theme="1"/>
      <name val="Optima"/>
      <family val="2"/>
    </font>
    <font>
      <b/>
      <i/>
      <sz val="13"/>
      <color rgb="FFFFFFFF"/>
      <name val="Optima"/>
      <family val="2"/>
    </font>
    <font>
      <b/>
      <sz val="13"/>
      <color rgb="FFFFFFFF"/>
      <name val="Optima"/>
      <family val="2"/>
    </font>
    <font>
      <i/>
      <sz val="9"/>
      <color theme="1"/>
      <name val="Frutiger 45 Light"/>
      <family val="2"/>
    </font>
    <font>
      <b/>
      <i/>
      <sz val="9"/>
      <color theme="0"/>
      <name val="Arial"/>
      <family val="2"/>
    </font>
    <font>
      <b/>
      <sz val="9"/>
      <color theme="0"/>
      <name val="Arial"/>
      <family val="2"/>
    </font>
    <font>
      <b/>
      <i/>
      <sz val="9"/>
      <color theme="1"/>
      <name val="Arial"/>
      <family val="2"/>
    </font>
    <font>
      <i/>
      <sz val="9"/>
      <color theme="1"/>
      <name val="Arial"/>
      <family val="2"/>
    </font>
    <font>
      <b/>
      <sz val="10"/>
      <color rgb="FFFFFFFF"/>
      <name val="Arial"/>
      <family val="2"/>
    </font>
    <font>
      <b/>
      <sz val="9"/>
      <color theme="1"/>
      <name val="&quot;Frutiger 45 Light&quot;"/>
      <family val="2"/>
    </font>
    <font>
      <b/>
      <sz val="11"/>
      <color theme="1"/>
      <name val="Optima"/>
      <family val="2"/>
    </font>
    <font>
      <b/>
      <sz val="11"/>
      <color theme="1"/>
      <name val="Arial"/>
      <family val="2"/>
    </font>
    <font>
      <sz val="10"/>
      <name val="Arial"/>
      <family val="2"/>
    </font>
    <font>
      <b/>
      <sz val="9"/>
      <color theme="1"/>
      <name val="Arial"/>
      <family val="2"/>
      <scheme val="minor"/>
    </font>
    <font>
      <sz val="10"/>
      <color rgb="FF000000"/>
      <name val="Arial"/>
      <family val="2"/>
    </font>
    <font>
      <sz val="7"/>
      <color theme="1"/>
      <name val="&quot;Frutiger 45 Light&quot;"/>
      <family val="2"/>
    </font>
    <font>
      <b/>
      <sz val="9"/>
      <name val="Frutiger 45 Light"/>
      <family val="2"/>
    </font>
    <font>
      <sz val="9"/>
      <name val="Frutiger 45 Light"/>
      <family val="2"/>
    </font>
    <font>
      <b/>
      <sz val="11"/>
      <name val="Optima"/>
      <family val="2"/>
    </font>
    <font>
      <sz val="8"/>
      <color rgb="FF000000"/>
      <name val="Optima"/>
      <family val="2"/>
    </font>
    <font>
      <b/>
      <sz val="10"/>
      <color theme="0"/>
      <name val="Arial"/>
      <family val="2"/>
      <scheme val="minor"/>
    </font>
    <font>
      <b/>
      <sz val="10"/>
      <color theme="2"/>
      <name val="Arial"/>
      <family val="2"/>
      <scheme val="minor"/>
    </font>
    <font>
      <b/>
      <i/>
      <sz val="11"/>
      <color theme="1"/>
      <name val="Arial"/>
      <family val="2"/>
    </font>
    <font>
      <b/>
      <i/>
      <sz val="11"/>
      <name val="Optima"/>
      <family val="2"/>
    </font>
    <font>
      <i/>
      <sz val="9"/>
      <name val="Frutiger 45 Light"/>
      <family val="2"/>
      <charset val="1"/>
    </font>
    <font>
      <b/>
      <sz val="8"/>
      <name val="Optima"/>
      <family val="2"/>
    </font>
    <font>
      <b/>
      <sz val="12"/>
      <name val="Optima"/>
      <family val="2"/>
    </font>
    <font>
      <sz val="9"/>
      <name val="Frutiger 45 Light"/>
      <charset val="1"/>
    </font>
    <font>
      <b/>
      <sz val="10"/>
      <color rgb="FF000000"/>
      <name val="Frutiger 45 Light"/>
      <charset val="1"/>
    </font>
    <font>
      <sz val="10"/>
      <color rgb="FF242424"/>
      <name val="Arial"/>
      <family val="2"/>
      <scheme val="major"/>
    </font>
    <font>
      <sz val="10"/>
      <name val="Arial"/>
      <family val="2"/>
      <scheme val="minor"/>
    </font>
    <font>
      <sz val="8"/>
      <name val="Arial"/>
      <family val="2"/>
      <scheme val="minor"/>
    </font>
    <font>
      <sz val="9"/>
      <color rgb="FF000000"/>
      <name val="Open Sans"/>
      <family val="2"/>
    </font>
    <font>
      <b/>
      <sz val="10"/>
      <color rgb="FF000000"/>
      <name val="Arial"/>
      <family val="2"/>
      <scheme val="minor"/>
    </font>
  </fonts>
  <fills count="22">
    <fill>
      <patternFill patternType="none"/>
    </fill>
    <fill>
      <patternFill patternType="gray125"/>
    </fill>
    <fill>
      <patternFill patternType="solid">
        <fgColor rgb="FF800000"/>
        <bgColor indexed="64"/>
      </patternFill>
    </fill>
    <fill>
      <patternFill patternType="solid">
        <fgColor rgb="FFFFCCCC"/>
        <bgColor indexed="64"/>
      </patternFill>
    </fill>
    <fill>
      <patternFill patternType="solid">
        <fgColor rgb="FFFFFFFF"/>
        <bgColor indexed="64"/>
      </patternFill>
    </fill>
    <fill>
      <patternFill patternType="solid">
        <fgColor rgb="FFC00000"/>
        <bgColor indexed="64"/>
      </patternFill>
    </fill>
    <fill>
      <patternFill patternType="solid">
        <fgColor rgb="FFFF6D6D"/>
        <bgColor indexed="64"/>
      </patternFill>
    </fill>
    <fill>
      <patternFill patternType="solid">
        <fgColor rgb="FFFF6D6D"/>
        <bgColor rgb="FF000000"/>
      </patternFill>
    </fill>
    <fill>
      <patternFill patternType="solid">
        <fgColor rgb="FFFFCCCC"/>
        <bgColor rgb="FF000000"/>
      </patternFill>
    </fill>
    <fill>
      <patternFill patternType="solid">
        <fgColor theme="4" tint="0.79998168889431442"/>
        <bgColor indexed="64"/>
      </patternFill>
    </fill>
    <fill>
      <patternFill patternType="solid">
        <fgColor theme="5"/>
        <bgColor indexed="64"/>
      </patternFill>
    </fill>
    <fill>
      <patternFill patternType="solid">
        <fgColor theme="2" tint="-0.34998626667073579"/>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0" tint="-0.14999847407452621"/>
        <bgColor theme="0" tint="-0.14999847407452621"/>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rgb="FFFFFF00"/>
        <bgColor indexed="64"/>
      </patternFill>
    </fill>
    <fill>
      <patternFill patternType="solid">
        <fgColor rgb="FF800000"/>
        <bgColor rgb="FF000000"/>
      </patternFill>
    </fill>
    <fill>
      <patternFill patternType="solid">
        <fgColor rgb="FFFFC000"/>
        <bgColor indexed="64"/>
      </patternFill>
    </fill>
    <fill>
      <patternFill patternType="solid">
        <fgColor theme="5" tint="0.79998168889431442"/>
        <bgColor indexed="64"/>
      </patternFill>
    </fill>
    <fill>
      <patternFill patternType="solid">
        <fgColor theme="6"/>
        <bgColor indexed="64"/>
      </patternFill>
    </fill>
  </fills>
  <borders count="45">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top/>
      <bottom style="thin">
        <color rgb="FF000000"/>
      </bottom>
      <diagonal/>
    </border>
    <border>
      <left/>
      <right style="medium">
        <color rgb="FF000000"/>
      </right>
      <top/>
      <bottom style="thin">
        <color rgb="FF000000"/>
      </bottom>
      <diagonal/>
    </border>
    <border>
      <left/>
      <right/>
      <top style="thin">
        <color rgb="FF000000"/>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medium">
        <color auto="1"/>
      </left>
      <right/>
      <top/>
      <bottom/>
      <diagonal/>
    </border>
    <border>
      <left/>
      <right/>
      <top/>
      <bottom style="thin">
        <color auto="1"/>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8EB6F8"/>
      </bottom>
      <diagonal/>
    </border>
    <border>
      <left style="thin">
        <color rgb="FF000000"/>
      </left>
      <right style="thin">
        <color auto="1"/>
      </right>
      <top style="thin">
        <color rgb="FF000000"/>
      </top>
      <bottom/>
      <diagonal/>
    </border>
    <border>
      <left style="thin">
        <color rgb="FF000000"/>
      </left>
      <right style="thin">
        <color auto="1"/>
      </right>
      <top style="thin">
        <color rgb="FF000000"/>
      </top>
      <bottom style="thin">
        <color rgb="FF000000"/>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rgb="FF000000"/>
      </left>
      <right/>
      <top style="thin">
        <color rgb="FF000000"/>
      </top>
      <bottom style="medium">
        <color theme="1"/>
      </bottom>
      <diagonal/>
    </border>
    <border>
      <left style="thin">
        <color theme="4" tint="0.39997558519241921"/>
      </left>
      <right style="thin">
        <color rgb="FF000000"/>
      </right>
      <top style="thin">
        <color rgb="FF000000"/>
      </top>
      <bottom style="thin">
        <color rgb="FF000000"/>
      </bottom>
      <diagonal/>
    </border>
    <border>
      <left style="thin">
        <color theme="4" tint="0.39997558519241921"/>
      </left>
      <right style="thin">
        <color rgb="FF000000"/>
      </right>
      <top style="thin">
        <color rgb="FF000000"/>
      </top>
      <bottom style="thin">
        <color theme="4" tint="0.39997558519241921"/>
      </bottom>
      <diagonal/>
    </border>
    <border>
      <left style="medium">
        <color auto="1"/>
      </left>
      <right/>
      <top style="thin">
        <color theme="4" tint="0.39997558519241921"/>
      </top>
      <bottom style="thin">
        <color theme="4" tint="0.39997558519241921"/>
      </bottom>
      <diagonal/>
    </border>
    <border>
      <left style="thin">
        <color rgb="FF8CB5F9"/>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43" fontId="2" fillId="0" borderId="0" applyFont="0" applyFill="0" applyBorder="0" applyAlignment="0" applyProtection="0"/>
    <xf numFmtId="0" fontId="33" fillId="0" borderId="0"/>
    <xf numFmtId="0" fontId="33" fillId="0" borderId="0"/>
    <xf numFmtId="0" fontId="33" fillId="0" borderId="0"/>
    <xf numFmtId="0" fontId="1" fillId="0" borderId="0"/>
  </cellStyleXfs>
  <cellXfs count="352">
    <xf numFmtId="0" fontId="0" fillId="0" borderId="0" xfId="0"/>
    <xf numFmtId="49" fontId="5" fillId="0" borderId="4" xfId="0" applyNumberFormat="1" applyFont="1" applyBorder="1" applyAlignment="1">
      <alignment horizontal="right"/>
    </xf>
    <xf numFmtId="49" fontId="5" fillId="0" borderId="0" xfId="0" applyNumberFormat="1" applyFont="1"/>
    <xf numFmtId="3" fontId="5" fillId="0" borderId="0" xfId="0" applyNumberFormat="1" applyFont="1" applyAlignment="1">
      <alignment horizontal="right" vertical="top"/>
    </xf>
    <xf numFmtId="3" fontId="6" fillId="0" borderId="0" xfId="0" applyNumberFormat="1" applyFont="1"/>
    <xf numFmtId="0" fontId="5" fillId="0" borderId="4" xfId="0" applyFont="1" applyBorder="1" applyAlignment="1">
      <alignment horizontal="right"/>
    </xf>
    <xf numFmtId="0" fontId="5" fillId="0" borderId="0" xfId="0" applyFont="1"/>
    <xf numFmtId="0" fontId="7" fillId="3" borderId="8" xfId="0" applyFont="1" applyFill="1" applyBorder="1"/>
    <xf numFmtId="0" fontId="8" fillId="3" borderId="9" xfId="0" applyFont="1" applyFill="1" applyBorder="1"/>
    <xf numFmtId="165" fontId="8" fillId="3" borderId="9" xfId="0" applyNumberFormat="1" applyFont="1" applyFill="1" applyBorder="1" applyAlignment="1">
      <alignment horizontal="right"/>
    </xf>
    <xf numFmtId="165" fontId="6" fillId="3" borderId="0" xfId="0" applyNumberFormat="1" applyFont="1" applyFill="1"/>
    <xf numFmtId="0" fontId="5" fillId="4" borderId="4" xfId="0" applyFont="1" applyFill="1" applyBorder="1" applyAlignment="1">
      <alignment horizontal="right" wrapText="1"/>
    </xf>
    <xf numFmtId="164" fontId="5" fillId="0" borderId="0" xfId="0" applyNumberFormat="1" applyFont="1" applyAlignment="1">
      <alignment horizontal="right"/>
    </xf>
    <xf numFmtId="164" fontId="6" fillId="0" borderId="0" xfId="0" applyNumberFormat="1" applyFont="1"/>
    <xf numFmtId="0" fontId="5" fillId="4" borderId="4" xfId="0" quotePrefix="1" applyFont="1" applyFill="1" applyBorder="1" applyAlignment="1">
      <alignment horizontal="right" wrapText="1"/>
    </xf>
    <xf numFmtId="0" fontId="5" fillId="0" borderId="0" xfId="0" applyFont="1" applyAlignment="1">
      <alignment horizontal="right"/>
    </xf>
    <xf numFmtId="0" fontId="6" fillId="0" borderId="0" xfId="0" applyFont="1"/>
    <xf numFmtId="164" fontId="8" fillId="3" borderId="9" xfId="0" applyNumberFormat="1" applyFont="1" applyFill="1" applyBorder="1" applyAlignment="1">
      <alignment horizontal="right"/>
    </xf>
    <xf numFmtId="164" fontId="6" fillId="3" borderId="0" xfId="0" applyNumberFormat="1" applyFont="1" applyFill="1"/>
    <xf numFmtId="0" fontId="9" fillId="0" borderId="0" xfId="0" applyFont="1"/>
    <xf numFmtId="165" fontId="5" fillId="4" borderId="0" xfId="0" applyNumberFormat="1" applyFont="1" applyFill="1" applyAlignment="1">
      <alignment horizontal="right"/>
    </xf>
    <xf numFmtId="165" fontId="6" fillId="0" borderId="0" xfId="0" applyNumberFormat="1" applyFont="1"/>
    <xf numFmtId="0" fontId="7" fillId="0" borderId="4" xfId="0" applyFont="1" applyBorder="1"/>
    <xf numFmtId="0" fontId="5" fillId="0" borderId="0" xfId="0" applyFont="1" applyAlignment="1">
      <alignment wrapText="1"/>
    </xf>
    <xf numFmtId="165" fontId="5" fillId="0" borderId="0" xfId="0" applyNumberFormat="1" applyFont="1" applyAlignment="1">
      <alignment horizontal="right"/>
    </xf>
    <xf numFmtId="0" fontId="7" fillId="3" borderId="4" xfId="0" applyFont="1" applyFill="1" applyBorder="1"/>
    <xf numFmtId="0" fontId="8" fillId="3" borderId="0" xfId="0" applyFont="1" applyFill="1"/>
    <xf numFmtId="165" fontId="8" fillId="3" borderId="0" xfId="0" applyNumberFormat="1" applyFont="1" applyFill="1" applyAlignment="1">
      <alignment horizontal="right"/>
    </xf>
    <xf numFmtId="164" fontId="10" fillId="0" borderId="0" xfId="0" applyNumberFormat="1" applyFont="1"/>
    <xf numFmtId="164" fontId="5" fillId="0" borderId="0" xfId="0" applyNumberFormat="1" applyFont="1" applyAlignment="1">
      <alignment horizontal="center" wrapText="1"/>
    </xf>
    <xf numFmtId="164" fontId="5" fillId="0" borderId="0" xfId="0" applyNumberFormat="1" applyFont="1" applyAlignment="1">
      <alignment horizontal="right" wrapText="1"/>
    </xf>
    <xf numFmtId="0" fontId="7" fillId="0" borderId="0" xfId="0" applyFont="1"/>
    <xf numFmtId="0" fontId="10" fillId="0" borderId="0" xfId="0" applyFont="1"/>
    <xf numFmtId="164" fontId="5" fillId="0" borderId="0" xfId="0" applyNumberFormat="1" applyFont="1" applyAlignment="1">
      <alignment wrapText="1"/>
    </xf>
    <xf numFmtId="165" fontId="13" fillId="0" borderId="15" xfId="0" applyNumberFormat="1" applyFont="1" applyBorder="1"/>
    <xf numFmtId="0" fontId="13" fillId="4" borderId="15" xfId="0" applyFont="1" applyFill="1" applyBorder="1" applyAlignment="1">
      <alignment horizontal="right" vertical="top"/>
    </xf>
    <xf numFmtId="3" fontId="13" fillId="4" borderId="15" xfId="0" applyNumberFormat="1" applyFont="1" applyFill="1" applyBorder="1" applyAlignment="1">
      <alignment vertical="top" wrapText="1"/>
    </xf>
    <xf numFmtId="0" fontId="13" fillId="4" borderId="15" xfId="0" applyFont="1" applyFill="1" applyBorder="1" applyAlignment="1">
      <alignment vertical="top"/>
    </xf>
    <xf numFmtId="165" fontId="13" fillId="0" borderId="15" xfId="0" applyNumberFormat="1" applyFont="1" applyBorder="1" applyAlignment="1">
      <alignment horizontal="right"/>
    </xf>
    <xf numFmtId="0" fontId="13" fillId="4" borderId="15" xfId="0" quotePrefix="1" applyFont="1" applyFill="1" applyBorder="1" applyAlignment="1">
      <alignment horizontal="right" vertical="top"/>
    </xf>
    <xf numFmtId="0" fontId="13" fillId="4" borderId="15" xfId="0" applyFont="1" applyFill="1" applyBorder="1" applyAlignment="1">
      <alignment vertical="top" wrapText="1"/>
    </xf>
    <xf numFmtId="0" fontId="13" fillId="4" borderId="15" xfId="0" quotePrefix="1" applyFont="1" applyFill="1" applyBorder="1" applyAlignment="1">
      <alignment horizontal="right" vertical="top" wrapText="1"/>
    </xf>
    <xf numFmtId="0" fontId="13" fillId="0" borderId="15" xfId="0" applyFont="1" applyBorder="1"/>
    <xf numFmtId="165" fontId="13" fillId="3" borderId="15" xfId="0" applyNumberFormat="1" applyFont="1" applyFill="1" applyBorder="1"/>
    <xf numFmtId="165" fontId="13" fillId="3" borderId="15" xfId="0" applyNumberFormat="1" applyFont="1" applyFill="1" applyBorder="1" applyAlignment="1">
      <alignment horizontal="right"/>
    </xf>
    <xf numFmtId="0" fontId="13" fillId="3" borderId="15" xfId="0" applyFont="1" applyFill="1" applyBorder="1" applyAlignment="1">
      <alignment vertical="top"/>
    </xf>
    <xf numFmtId="3" fontId="12" fillId="3" borderId="15" xfId="0" applyNumberFormat="1" applyFont="1" applyFill="1" applyBorder="1" applyAlignment="1">
      <alignment vertical="top" wrapText="1"/>
    </xf>
    <xf numFmtId="165" fontId="12" fillId="3" borderId="15" xfId="0" applyNumberFormat="1" applyFont="1" applyFill="1" applyBorder="1" applyAlignment="1">
      <alignment horizontal="right"/>
    </xf>
    <xf numFmtId="49" fontId="5" fillId="0" borderId="15" xfId="0" applyNumberFormat="1" applyFont="1" applyBorder="1" applyAlignment="1">
      <alignment horizontal="right"/>
    </xf>
    <xf numFmtId="49" fontId="5" fillId="0" borderId="15" xfId="0" applyNumberFormat="1" applyFont="1" applyBorder="1"/>
    <xf numFmtId="10" fontId="15" fillId="0" borderId="15" xfId="0" applyNumberFormat="1" applyFont="1" applyBorder="1" applyAlignment="1">
      <alignment horizontal="center"/>
    </xf>
    <xf numFmtId="0" fontId="5" fillId="0" borderId="15" xfId="0" applyFont="1" applyBorder="1" applyAlignment="1">
      <alignment horizontal="right"/>
    </xf>
    <xf numFmtId="0" fontId="5" fillId="0" borderId="15" xfId="0" applyFont="1" applyBorder="1"/>
    <xf numFmtId="49" fontId="5" fillId="0" borderId="18" xfId="0" applyNumberFormat="1" applyFont="1" applyBorder="1" applyAlignment="1">
      <alignment horizontal="right"/>
    </xf>
    <xf numFmtId="49" fontId="5" fillId="0" borderId="18" xfId="0" applyNumberFormat="1" applyFont="1" applyBorder="1"/>
    <xf numFmtId="10" fontId="2" fillId="0" borderId="15" xfId="0" applyNumberFormat="1" applyFont="1" applyBorder="1" applyAlignment="1">
      <alignment horizontal="center"/>
    </xf>
    <xf numFmtId="10" fontId="6" fillId="0" borderId="15" xfId="0" applyNumberFormat="1" applyFont="1" applyBorder="1"/>
    <xf numFmtId="10" fontId="6" fillId="0" borderId="0" xfId="0" applyNumberFormat="1" applyFont="1"/>
    <xf numFmtId="0" fontId="17" fillId="0" borderId="0" xfId="0" applyFont="1" applyAlignment="1">
      <alignment horizontal="center" vertical="center" wrapText="1"/>
    </xf>
    <xf numFmtId="0" fontId="6" fillId="0" borderId="15" xfId="0" applyFont="1" applyBorder="1"/>
    <xf numFmtId="0" fontId="18" fillId="0" borderId="15" xfId="0" applyFont="1" applyBorder="1" applyAlignment="1">
      <alignment horizontal="center"/>
    </xf>
    <xf numFmtId="49" fontId="6" fillId="0" borderId="15" xfId="0" applyNumberFormat="1" applyFont="1" applyBorder="1" applyAlignment="1">
      <alignment horizontal="center"/>
    </xf>
    <xf numFmtId="10" fontId="6" fillId="0" borderId="15" xfId="0" applyNumberFormat="1" applyFont="1" applyBorder="1" applyAlignment="1">
      <alignment horizontal="center"/>
    </xf>
    <xf numFmtId="0" fontId="14" fillId="0" borderId="0" xfId="0" applyFont="1" applyAlignment="1">
      <alignment horizontal="center" vertical="center"/>
    </xf>
    <xf numFmtId="49" fontId="5" fillId="3" borderId="15" xfId="0" applyNumberFormat="1" applyFont="1" applyFill="1" applyBorder="1" applyAlignment="1">
      <alignment horizontal="right"/>
    </xf>
    <xf numFmtId="49" fontId="5" fillId="3" borderId="12" xfId="0" applyNumberFormat="1" applyFont="1" applyFill="1" applyBorder="1"/>
    <xf numFmtId="10" fontId="6" fillId="0" borderId="10" xfId="0" applyNumberFormat="1" applyFont="1" applyBorder="1"/>
    <xf numFmtId="49" fontId="5" fillId="0" borderId="12" xfId="0" applyNumberFormat="1" applyFont="1" applyBorder="1"/>
    <xf numFmtId="0" fontId="5" fillId="3" borderId="15" xfId="0" applyFont="1" applyFill="1" applyBorder="1" applyAlignment="1">
      <alignment horizontal="right"/>
    </xf>
    <xf numFmtId="0" fontId="5" fillId="3" borderId="12" xfId="0" applyFont="1" applyFill="1" applyBorder="1"/>
    <xf numFmtId="49" fontId="5" fillId="3" borderId="14" xfId="0" applyNumberFormat="1" applyFont="1" applyFill="1" applyBorder="1"/>
    <xf numFmtId="10" fontId="6" fillId="0" borderId="13" xfId="0" applyNumberFormat="1" applyFont="1" applyBorder="1"/>
    <xf numFmtId="0" fontId="6" fillId="3" borderId="15" xfId="0" applyFont="1" applyFill="1" applyBorder="1"/>
    <xf numFmtId="0" fontId="40" fillId="3" borderId="12" xfId="0" applyFont="1" applyFill="1" applyBorder="1" applyAlignment="1">
      <alignment horizontal="left"/>
    </xf>
    <xf numFmtId="0" fontId="40" fillId="3" borderId="14" xfId="0" applyFont="1" applyFill="1" applyBorder="1" applyAlignment="1">
      <alignment horizontal="left"/>
    </xf>
    <xf numFmtId="0" fontId="23" fillId="0" borderId="0" xfId="4" applyFont="1" applyAlignment="1">
      <alignment vertical="center" wrapText="1"/>
    </xf>
    <xf numFmtId="0" fontId="39" fillId="6" borderId="21" xfId="4" applyFont="1" applyFill="1" applyBorder="1" applyAlignment="1">
      <alignment vertical="center"/>
    </xf>
    <xf numFmtId="0" fontId="39" fillId="6" borderId="0" xfId="4" applyFont="1" applyFill="1" applyAlignment="1">
      <alignment vertical="center"/>
    </xf>
    <xf numFmtId="0" fontId="39" fillId="0" borderId="0" xfId="3" quotePrefix="1" applyFont="1" applyAlignment="1">
      <alignment vertical="center"/>
    </xf>
    <xf numFmtId="17" fontId="39" fillId="0" borderId="0" xfId="3" applyNumberFormat="1" applyFont="1" applyAlignment="1">
      <alignment horizontal="center" vertical="center"/>
    </xf>
    <xf numFmtId="0" fontId="39" fillId="6" borderId="0" xfId="4" applyFont="1" applyFill="1" applyAlignment="1">
      <alignment horizontal="center" vertical="center"/>
    </xf>
    <xf numFmtId="17" fontId="39" fillId="6" borderId="0" xfId="3" applyNumberFormat="1" applyFont="1" applyFill="1" applyAlignment="1">
      <alignment horizontal="center" vertical="center"/>
    </xf>
    <xf numFmtId="165" fontId="38" fillId="0" borderId="0" xfId="1" applyNumberFormat="1" applyFont="1" applyFill="1" applyBorder="1" applyAlignment="1">
      <alignment vertical="center"/>
    </xf>
    <xf numFmtId="49" fontId="38" fillId="0" borderId="21" xfId="2" applyNumberFormat="1" applyFont="1" applyBorder="1" applyAlignment="1">
      <alignment horizontal="right" vertical="center"/>
    </xf>
    <xf numFmtId="49" fontId="38" fillId="0" borderId="0" xfId="2" applyNumberFormat="1" applyFont="1" applyAlignment="1">
      <alignment horizontal="left" vertical="center"/>
    </xf>
    <xf numFmtId="165" fontId="0" fillId="0" borderId="0" xfId="0" applyNumberFormat="1"/>
    <xf numFmtId="0" fontId="38" fillId="0" borderId="0" xfId="2" applyFont="1" applyAlignment="1">
      <alignment horizontal="left" vertical="center"/>
    </xf>
    <xf numFmtId="165" fontId="37" fillId="0" borderId="0" xfId="3" applyNumberFormat="1" applyFont="1" applyAlignment="1">
      <alignment vertical="center"/>
    </xf>
    <xf numFmtId="0" fontId="37" fillId="0" borderId="0" xfId="4" applyFont="1" applyAlignment="1">
      <alignment horizontal="left" vertical="center" indent="4"/>
    </xf>
    <xf numFmtId="165" fontId="37" fillId="0" borderId="0" xfId="4" applyNumberFormat="1" applyFont="1" applyAlignment="1">
      <alignment horizontal="left" vertical="center" indent="4"/>
    </xf>
    <xf numFmtId="0" fontId="23" fillId="0" borderId="11" xfId="0" applyFont="1" applyBorder="1" applyAlignment="1">
      <alignment horizontal="center"/>
    </xf>
    <xf numFmtId="0" fontId="31" fillId="0" borderId="0" xfId="0" applyFont="1" applyAlignment="1">
      <alignment horizontal="center"/>
    </xf>
    <xf numFmtId="0" fontId="31" fillId="0" borderId="0" xfId="0" applyFont="1"/>
    <xf numFmtId="0" fontId="10" fillId="0" borderId="23" xfId="0" applyFont="1" applyBorder="1" applyAlignment="1">
      <alignment horizontal="right"/>
    </xf>
    <xf numFmtId="0" fontId="10" fillId="0" borderId="0" xfId="0" applyFont="1" applyAlignment="1">
      <alignment horizontal="left"/>
    </xf>
    <xf numFmtId="3" fontId="10" fillId="0" borderId="0" xfId="0" applyNumberFormat="1" applyFont="1"/>
    <xf numFmtId="3" fontId="30" fillId="3" borderId="5" xfId="0" applyNumberFormat="1" applyFont="1" applyFill="1" applyBorder="1"/>
    <xf numFmtId="3" fontId="15" fillId="3" borderId="5" xfId="0" applyNumberFormat="1" applyFont="1" applyFill="1" applyBorder="1"/>
    <xf numFmtId="3" fontId="30" fillId="0" borderId="0" xfId="0" applyNumberFormat="1" applyFont="1"/>
    <xf numFmtId="0" fontId="30" fillId="0" borderId="0" xfId="0" applyFont="1"/>
    <xf numFmtId="0" fontId="23" fillId="0" borderId="7" xfId="0" applyFont="1" applyBorder="1" applyAlignment="1">
      <alignment horizontal="center"/>
    </xf>
    <xf numFmtId="3" fontId="10" fillId="0" borderId="24" xfId="0" applyNumberFormat="1" applyFont="1" applyBorder="1"/>
    <xf numFmtId="0" fontId="10" fillId="0" borderId="24" xfId="0" applyFont="1" applyBorder="1"/>
    <xf numFmtId="0" fontId="30" fillId="3" borderId="23" xfId="0" applyFont="1" applyFill="1" applyBorder="1"/>
    <xf numFmtId="0" fontId="30" fillId="3" borderId="0" xfId="0" applyFont="1" applyFill="1" applyAlignment="1">
      <alignment horizontal="left"/>
    </xf>
    <xf numFmtId="3" fontId="30" fillId="3" borderId="0" xfId="0" applyNumberFormat="1" applyFont="1" applyFill="1"/>
    <xf numFmtId="3" fontId="30" fillId="3" borderId="17" xfId="0" applyNumberFormat="1" applyFont="1" applyFill="1" applyBorder="1"/>
    <xf numFmtId="0" fontId="23" fillId="0" borderId="0" xfId="0" applyFont="1" applyAlignment="1">
      <alignment horizontal="center"/>
    </xf>
    <xf numFmtId="0" fontId="36" fillId="0" borderId="0" xfId="0" applyFont="1"/>
    <xf numFmtId="0" fontId="6" fillId="0" borderId="12" xfId="0" applyFont="1" applyBorder="1"/>
    <xf numFmtId="10" fontId="2" fillId="0" borderId="27" xfId="0" applyNumberFormat="1" applyFont="1" applyBorder="1" applyAlignment="1">
      <alignment horizontal="right"/>
    </xf>
    <xf numFmtId="0" fontId="5" fillId="0" borderId="12" xfId="0" applyFont="1" applyBorder="1"/>
    <xf numFmtId="49" fontId="5" fillId="0" borderId="14" xfId="0" applyNumberFormat="1" applyFont="1" applyBorder="1"/>
    <xf numFmtId="0" fontId="2" fillId="0" borderId="0" xfId="0" applyFont="1"/>
    <xf numFmtId="0" fontId="35" fillId="0" borderId="0" xfId="0" applyFont="1" applyAlignment="1">
      <alignment horizontal="right" vertical="center"/>
    </xf>
    <xf numFmtId="0" fontId="13" fillId="0" borderId="0" xfId="0" applyFont="1" applyAlignment="1">
      <alignment horizontal="left"/>
    </xf>
    <xf numFmtId="3" fontId="34" fillId="3" borderId="5" xfId="0" applyNumberFormat="1" applyFont="1" applyFill="1" applyBorder="1"/>
    <xf numFmtId="10" fontId="6" fillId="0" borderId="10" xfId="0" applyNumberFormat="1" applyFont="1" applyBorder="1" applyAlignment="1">
      <alignment horizontal="center"/>
    </xf>
    <xf numFmtId="0" fontId="6" fillId="0" borderId="10" xfId="0" applyFont="1" applyBorder="1" applyAlignment="1">
      <alignment horizontal="center"/>
    </xf>
    <xf numFmtId="10" fontId="6" fillId="0" borderId="18" xfId="0" applyNumberFormat="1" applyFont="1" applyBorder="1" applyAlignment="1">
      <alignment horizontal="center"/>
    </xf>
    <xf numFmtId="10" fontId="6" fillId="0" borderId="13" xfId="0" applyNumberFormat="1" applyFont="1" applyBorder="1" applyAlignment="1">
      <alignment horizontal="center"/>
    </xf>
    <xf numFmtId="49" fontId="6" fillId="0" borderId="10" xfId="0" applyNumberFormat="1" applyFont="1" applyBorder="1" applyAlignment="1">
      <alignment horizontal="center"/>
    </xf>
    <xf numFmtId="49" fontId="6" fillId="0" borderId="18" xfId="0" applyNumberFormat="1" applyFont="1" applyBorder="1" applyAlignment="1">
      <alignment horizontal="center"/>
    </xf>
    <xf numFmtId="49" fontId="6" fillId="0" borderId="13" xfId="0" applyNumberFormat="1" applyFont="1" applyBorder="1" applyAlignment="1">
      <alignment horizontal="center"/>
    </xf>
    <xf numFmtId="10" fontId="15" fillId="0" borderId="10" xfId="0" applyNumberFormat="1" applyFont="1" applyBorder="1" applyAlignment="1">
      <alignment horizontal="center"/>
    </xf>
    <xf numFmtId="0" fontId="15" fillId="0" borderId="10" xfId="0" applyFont="1" applyBorder="1" applyAlignment="1">
      <alignment horizontal="center"/>
    </xf>
    <xf numFmtId="0" fontId="6" fillId="0" borderId="14" xfId="0" applyFont="1" applyBorder="1"/>
    <xf numFmtId="0" fontId="15" fillId="0" borderId="13" xfId="0" applyFont="1" applyBorder="1" applyAlignment="1">
      <alignment horizontal="center"/>
    </xf>
    <xf numFmtId="0" fontId="38" fillId="0" borderId="21" xfId="0" applyFont="1" applyBorder="1"/>
    <xf numFmtId="0" fontId="38" fillId="0" borderId="21" xfId="0" applyFont="1" applyBorder="1" applyAlignment="1">
      <alignment wrapText="1"/>
    </xf>
    <xf numFmtId="0" fontId="37" fillId="8" borderId="21" xfId="0" applyFont="1" applyFill="1" applyBorder="1"/>
    <xf numFmtId="0" fontId="49" fillId="8" borderId="0" xfId="0" applyFont="1" applyFill="1"/>
    <xf numFmtId="3" fontId="49" fillId="8" borderId="0" xfId="0" applyNumberFormat="1" applyFont="1" applyFill="1"/>
    <xf numFmtId="0" fontId="37" fillId="8" borderId="28" xfId="0" applyFont="1" applyFill="1" applyBorder="1"/>
    <xf numFmtId="0" fontId="49" fillId="8" borderId="29" xfId="0" applyFont="1" applyFill="1" applyBorder="1"/>
    <xf numFmtId="3" fontId="49" fillId="8" borderId="29" xfId="0" applyNumberFormat="1" applyFont="1" applyFill="1" applyBorder="1"/>
    <xf numFmtId="0" fontId="46" fillId="7" borderId="15" xfId="0" applyFont="1" applyFill="1" applyBorder="1" applyAlignment="1">
      <alignment wrapText="1"/>
    </xf>
    <xf numFmtId="0" fontId="5" fillId="0" borderId="0" xfId="0" applyFont="1" applyAlignment="1">
      <alignment horizontal="right" wrapText="1"/>
    </xf>
    <xf numFmtId="10" fontId="6" fillId="0" borderId="12" xfId="0" applyNumberFormat="1" applyFont="1" applyBorder="1"/>
    <xf numFmtId="10" fontId="35" fillId="0" borderId="15" xfId="0" applyNumberFormat="1" applyFont="1" applyBorder="1" applyAlignment="1">
      <alignment horizontal="right" vertical="center"/>
    </xf>
    <xf numFmtId="49" fontId="5" fillId="0" borderId="10" xfId="0" applyNumberFormat="1" applyFont="1" applyBorder="1" applyAlignment="1">
      <alignment horizontal="right"/>
    </xf>
    <xf numFmtId="164" fontId="4" fillId="6" borderId="7" xfId="0" applyNumberFormat="1" applyFont="1" applyFill="1" applyBorder="1" applyAlignment="1">
      <alignment horizontal="center"/>
    </xf>
    <xf numFmtId="17" fontId="4" fillId="6" borderId="7" xfId="0" applyNumberFormat="1" applyFont="1" applyFill="1" applyBorder="1" applyAlignment="1">
      <alignment horizontal="center"/>
    </xf>
    <xf numFmtId="0" fontId="4" fillId="6" borderId="7" xfId="0" applyFont="1" applyFill="1" applyBorder="1" applyAlignment="1">
      <alignment horizontal="center"/>
    </xf>
    <xf numFmtId="0" fontId="13" fillId="6" borderId="15" xfId="0" applyFont="1" applyFill="1" applyBorder="1"/>
    <xf numFmtId="17" fontId="12" fillId="6" borderId="15" xfId="0" applyNumberFormat="1" applyFont="1" applyFill="1" applyBorder="1" applyAlignment="1">
      <alignment horizontal="center"/>
    </xf>
    <xf numFmtId="17" fontId="13" fillId="6" borderId="15" xfId="0" applyNumberFormat="1" applyFont="1" applyFill="1" applyBorder="1"/>
    <xf numFmtId="0" fontId="15" fillId="6" borderId="15" xfId="0" applyFont="1" applyFill="1" applyBorder="1" applyAlignment="1">
      <alignment horizontal="center"/>
    </xf>
    <xf numFmtId="0" fontId="4" fillId="6" borderId="13" xfId="0" applyFont="1" applyFill="1" applyBorder="1"/>
    <xf numFmtId="0" fontId="4" fillId="6" borderId="0" xfId="0" applyFont="1" applyFill="1"/>
    <xf numFmtId="0" fontId="15" fillId="6" borderId="19" xfId="0" applyFont="1" applyFill="1" applyBorder="1" applyAlignment="1">
      <alignment horizontal="center"/>
    </xf>
    <xf numFmtId="0" fontId="15" fillId="6" borderId="16" xfId="0" applyFont="1" applyFill="1" applyBorder="1" applyAlignment="1">
      <alignment horizontal="center"/>
    </xf>
    <xf numFmtId="0" fontId="15" fillId="6" borderId="18" xfId="0" applyFont="1" applyFill="1" applyBorder="1"/>
    <xf numFmtId="0" fontId="12" fillId="6" borderId="10" xfId="0" applyFont="1" applyFill="1" applyBorder="1"/>
    <xf numFmtId="0" fontId="12" fillId="6" borderId="5" xfId="0" applyFont="1" applyFill="1" applyBorder="1"/>
    <xf numFmtId="0" fontId="15" fillId="6" borderId="23" xfId="0" applyFont="1" applyFill="1" applyBorder="1"/>
    <xf numFmtId="49" fontId="4" fillId="6" borderId="13" xfId="0" applyNumberFormat="1" applyFont="1" applyFill="1" applyBorder="1"/>
    <xf numFmtId="49" fontId="4" fillId="6" borderId="0" xfId="0" applyNumberFormat="1" applyFont="1" applyFill="1"/>
    <xf numFmtId="49" fontId="15" fillId="6" borderId="20" xfId="0" applyNumberFormat="1" applyFont="1" applyFill="1" applyBorder="1"/>
    <xf numFmtId="49" fontId="15" fillId="6" borderId="23" xfId="0" applyNumberFormat="1" applyFont="1" applyFill="1" applyBorder="1"/>
    <xf numFmtId="0" fontId="15" fillId="6" borderId="17" xfId="0" applyFont="1" applyFill="1" applyBorder="1" applyAlignment="1">
      <alignment horizontal="center"/>
    </xf>
    <xf numFmtId="0" fontId="31" fillId="6" borderId="0" xfId="0" applyFont="1" applyFill="1" applyAlignment="1">
      <alignment horizontal="center"/>
    </xf>
    <xf numFmtId="0" fontId="32" fillId="6" borderId="0" xfId="0" applyFont="1" applyFill="1" applyAlignment="1">
      <alignment horizontal="center"/>
    </xf>
    <xf numFmtId="0" fontId="32" fillId="6" borderId="24" xfId="0" applyFont="1" applyFill="1" applyBorder="1" applyAlignment="1">
      <alignment horizontal="center"/>
    </xf>
    <xf numFmtId="0" fontId="4" fillId="6" borderId="25" xfId="0" applyFont="1" applyFill="1" applyBorder="1" applyAlignment="1">
      <alignment vertical="center"/>
    </xf>
    <xf numFmtId="0" fontId="4" fillId="6" borderId="0" xfId="0" applyFont="1" applyFill="1" applyAlignment="1">
      <alignment vertical="center"/>
    </xf>
    <xf numFmtId="0" fontId="0" fillId="6" borderId="12" xfId="0" applyFill="1" applyBorder="1" applyAlignment="1">
      <alignment horizontal="center"/>
    </xf>
    <xf numFmtId="0" fontId="0" fillId="6" borderId="15" xfId="0" applyFill="1" applyBorder="1" applyAlignment="1">
      <alignment horizontal="center"/>
    </xf>
    <xf numFmtId="0" fontId="35" fillId="6" borderId="15" xfId="0" applyFont="1" applyFill="1" applyBorder="1" applyAlignment="1">
      <alignment horizontal="right" vertical="center"/>
    </xf>
    <xf numFmtId="0" fontId="0" fillId="6" borderId="10" xfId="0" applyFill="1" applyBorder="1" applyAlignment="1">
      <alignment horizontal="center"/>
    </xf>
    <xf numFmtId="0" fontId="4" fillId="6" borderId="23" xfId="0" applyFont="1" applyFill="1" applyBorder="1" applyAlignment="1">
      <alignment vertical="center"/>
    </xf>
    <xf numFmtId="0" fontId="4" fillId="6" borderId="15" xfId="0" applyFont="1" applyFill="1" applyBorder="1" applyAlignment="1">
      <alignment vertical="center"/>
    </xf>
    <xf numFmtId="0" fontId="31" fillId="6" borderId="23" xfId="0" applyFont="1" applyFill="1" applyBorder="1"/>
    <xf numFmtId="10" fontId="6" fillId="0" borderId="15" xfId="0" applyNumberFormat="1" applyFont="1" applyBorder="1" applyAlignment="1">
      <alignment wrapText="1"/>
    </xf>
    <xf numFmtId="10" fontId="0" fillId="0" borderId="15" xfId="0" applyNumberFormat="1" applyBorder="1"/>
    <xf numFmtId="10" fontId="35" fillId="0" borderId="12" xfId="0" applyNumberFormat="1" applyFont="1" applyBorder="1" applyAlignment="1">
      <alignment horizontal="right" vertical="center"/>
    </xf>
    <xf numFmtId="10" fontId="0" fillId="0" borderId="0" xfId="0" applyNumberFormat="1"/>
    <xf numFmtId="0" fontId="39" fillId="7" borderId="15" xfId="0" applyFont="1" applyFill="1" applyBorder="1" applyAlignment="1">
      <alignment wrapText="1"/>
    </xf>
    <xf numFmtId="10" fontId="2" fillId="0" borderId="10" xfId="0" applyNumberFormat="1" applyFont="1" applyBorder="1" applyAlignment="1">
      <alignment horizontal="center"/>
    </xf>
    <xf numFmtId="17" fontId="4" fillId="6" borderId="19" xfId="0" applyNumberFormat="1" applyFont="1" applyFill="1" applyBorder="1" applyAlignment="1">
      <alignment horizontal="center"/>
    </xf>
    <xf numFmtId="17" fontId="4" fillId="6" borderId="16" xfId="0" applyNumberFormat="1" applyFont="1" applyFill="1" applyBorder="1" applyAlignment="1">
      <alignment horizontal="center"/>
    </xf>
    <xf numFmtId="10" fontId="2" fillId="0" borderId="18" xfId="0" applyNumberFormat="1" applyFont="1" applyBorder="1" applyAlignment="1">
      <alignment horizontal="center"/>
    </xf>
    <xf numFmtId="10" fontId="2" fillId="0" borderId="13" xfId="0" applyNumberFormat="1" applyFont="1" applyBorder="1" applyAlignment="1">
      <alignment horizontal="center"/>
    </xf>
    <xf numFmtId="0" fontId="0" fillId="0" borderId="0" xfId="0" pivotButton="1"/>
    <xf numFmtId="0" fontId="6" fillId="6" borderId="18" xfId="0" applyFont="1" applyFill="1" applyBorder="1" applyAlignment="1">
      <alignment vertical="center"/>
    </xf>
    <xf numFmtId="0" fontId="0" fillId="0" borderId="20" xfId="0" applyBorder="1"/>
    <xf numFmtId="0" fontId="15" fillId="6" borderId="18" xfId="0" applyFont="1" applyFill="1" applyBorder="1" applyAlignment="1">
      <alignment vertical="center"/>
    </xf>
    <xf numFmtId="0" fontId="0" fillId="0" borderId="14" xfId="0" applyBorder="1"/>
    <xf numFmtId="0" fontId="0" fillId="0" borderId="16" xfId="0" applyBorder="1"/>
    <xf numFmtId="0" fontId="4" fillId="6" borderId="19" xfId="0" applyFont="1" applyFill="1" applyBorder="1" applyAlignment="1">
      <alignment vertical="center"/>
    </xf>
    <xf numFmtId="0" fontId="0" fillId="6" borderId="19" xfId="0" applyFill="1" applyBorder="1" applyAlignment="1">
      <alignment horizontal="center"/>
    </xf>
    <xf numFmtId="0" fontId="0" fillId="6" borderId="20" xfId="0" applyFill="1" applyBorder="1" applyAlignment="1">
      <alignment horizontal="center"/>
    </xf>
    <xf numFmtId="0" fontId="35" fillId="6" borderId="19" xfId="0" applyFont="1" applyFill="1" applyBorder="1" applyAlignment="1">
      <alignment horizontal="right" vertical="center"/>
    </xf>
    <xf numFmtId="0" fontId="18" fillId="6" borderId="19" xfId="0" applyFont="1" applyFill="1" applyBorder="1" applyAlignment="1">
      <alignment horizontal="center" vertical="center"/>
    </xf>
    <xf numFmtId="0" fontId="6" fillId="0" borderId="18" xfId="0" applyFont="1" applyBorder="1"/>
    <xf numFmtId="0" fontId="35" fillId="0" borderId="18" xfId="0" applyFont="1" applyBorder="1" applyAlignment="1">
      <alignment horizontal="right" vertical="center"/>
    </xf>
    <xf numFmtId="0" fontId="6" fillId="0" borderId="13" xfId="0" applyFont="1" applyBorder="1"/>
    <xf numFmtId="10" fontId="2" fillId="0" borderId="26" xfId="0" applyNumberFormat="1" applyFont="1" applyBorder="1" applyAlignment="1">
      <alignment horizontal="right"/>
    </xf>
    <xf numFmtId="10" fontId="6" fillId="0" borderId="14" xfId="0" applyNumberFormat="1" applyFont="1" applyBorder="1"/>
    <xf numFmtId="0" fontId="39" fillId="7" borderId="19" xfId="0" applyFont="1" applyFill="1" applyBorder="1" applyAlignment="1">
      <alignment wrapText="1"/>
    </xf>
    <xf numFmtId="0" fontId="46" fillId="7" borderId="19" xfId="0" applyFont="1" applyFill="1" applyBorder="1" applyAlignment="1">
      <alignment wrapText="1"/>
    </xf>
    <xf numFmtId="9" fontId="0" fillId="0" borderId="0" xfId="0" applyNumberFormat="1"/>
    <xf numFmtId="0" fontId="0" fillId="0" borderId="0" xfId="0" applyAlignment="1">
      <alignment horizontal="left"/>
    </xf>
    <xf numFmtId="0" fontId="0" fillId="0" borderId="0" xfId="0" applyAlignment="1">
      <alignment vertical="center"/>
    </xf>
    <xf numFmtId="0" fontId="0" fillId="13" borderId="30" xfId="0" applyFill="1" applyBorder="1"/>
    <xf numFmtId="0" fontId="0" fillId="0" borderId="30" xfId="0" applyBorder="1"/>
    <xf numFmtId="10" fontId="0" fillId="0" borderId="30" xfId="0" applyNumberFormat="1" applyBorder="1"/>
    <xf numFmtId="10" fontId="50" fillId="0" borderId="30" xfId="0" applyNumberFormat="1" applyFont="1" applyBorder="1"/>
    <xf numFmtId="0" fontId="51" fillId="0" borderId="30" xfId="0" applyFont="1" applyBorder="1"/>
    <xf numFmtId="10" fontId="51" fillId="0" borderId="30" xfId="0" applyNumberFormat="1" applyFont="1" applyBorder="1"/>
    <xf numFmtId="0" fontId="0" fillId="10" borderId="30" xfId="0" applyFill="1" applyBorder="1"/>
    <xf numFmtId="10" fontId="0" fillId="10" borderId="30" xfId="0" applyNumberFormat="1" applyFill="1" applyBorder="1"/>
    <xf numFmtId="0" fontId="0" fillId="13" borderId="31" xfId="0" applyFill="1" applyBorder="1"/>
    <xf numFmtId="0" fontId="6" fillId="6" borderId="23" xfId="0" applyFont="1" applyFill="1" applyBorder="1" applyAlignment="1">
      <alignment vertical="center"/>
    </xf>
    <xf numFmtId="49" fontId="5" fillId="14" borderId="15" xfId="0" applyNumberFormat="1" applyFont="1" applyFill="1" applyBorder="1"/>
    <xf numFmtId="0" fontId="5" fillId="14" borderId="15" xfId="0" applyFont="1" applyFill="1" applyBorder="1"/>
    <xf numFmtId="0" fontId="6" fillId="0" borderId="15" xfId="0" applyFont="1" applyBorder="1" applyAlignment="1">
      <alignment wrapText="1"/>
    </xf>
    <xf numFmtId="0" fontId="17" fillId="0" borderId="0" xfId="0" applyFont="1" applyAlignment="1">
      <alignment vertical="center" wrapText="1"/>
    </xf>
    <xf numFmtId="2" fontId="0" fillId="0" borderId="0" xfId="0" applyNumberFormat="1"/>
    <xf numFmtId="0" fontId="48" fillId="0" borderId="0" xfId="0" applyFont="1"/>
    <xf numFmtId="49" fontId="5" fillId="15" borderId="15" xfId="0" applyNumberFormat="1" applyFont="1" applyFill="1" applyBorder="1"/>
    <xf numFmtId="0" fontId="5" fillId="15" borderId="15" xfId="0" applyFont="1" applyFill="1" applyBorder="1"/>
    <xf numFmtId="0" fontId="4" fillId="6" borderId="33" xfId="0" applyFont="1" applyFill="1" applyBorder="1"/>
    <xf numFmtId="49" fontId="5" fillId="0" borderId="20" xfId="0" applyNumberFormat="1" applyFont="1" applyBorder="1"/>
    <xf numFmtId="0" fontId="0" fillId="0" borderId="0" xfId="0" applyAlignment="1">
      <alignment horizontal="center"/>
    </xf>
    <xf numFmtId="0" fontId="18" fillId="6" borderId="13" xfId="0" applyFont="1" applyFill="1" applyBorder="1" applyAlignment="1">
      <alignment horizontal="center" vertical="center"/>
    </xf>
    <xf numFmtId="10" fontId="35" fillId="0" borderId="10" xfId="0" applyNumberFormat="1" applyFont="1" applyBorder="1" applyAlignment="1">
      <alignment horizontal="right" vertical="center"/>
    </xf>
    <xf numFmtId="10" fontId="2" fillId="0" borderId="10" xfId="0" applyNumberFormat="1" applyFont="1" applyBorder="1" applyAlignment="1">
      <alignment horizontal="right"/>
    </xf>
    <xf numFmtId="0" fontId="18" fillId="6" borderId="13" xfId="0" applyFont="1" applyFill="1" applyBorder="1" applyAlignment="1">
      <alignment vertical="center"/>
    </xf>
    <xf numFmtId="0" fontId="29" fillId="0" borderId="0" xfId="0" applyFont="1" applyAlignment="1">
      <alignment horizontal="center" vertical="center"/>
    </xf>
    <xf numFmtId="0" fontId="6" fillId="0" borderId="0" xfId="0" applyFont="1" applyAlignment="1">
      <alignment horizontal="center"/>
    </xf>
    <xf numFmtId="0" fontId="4" fillId="0" borderId="0" xfId="0" applyFont="1" applyAlignment="1">
      <alignment vertical="center"/>
    </xf>
    <xf numFmtId="49" fontId="5" fillId="0" borderId="0" xfId="0" applyNumberFormat="1" applyFont="1" applyAlignment="1">
      <alignment horizontal="right"/>
    </xf>
    <xf numFmtId="10" fontId="18" fillId="0" borderId="0" xfId="0" applyNumberFormat="1" applyFont="1" applyAlignment="1">
      <alignment horizontal="center"/>
    </xf>
    <xf numFmtId="0" fontId="5" fillId="14" borderId="18" xfId="0" applyFont="1" applyFill="1" applyBorder="1"/>
    <xf numFmtId="0" fontId="4" fillId="0" borderId="33" xfId="0" applyFont="1" applyBorder="1"/>
    <xf numFmtId="49" fontId="5" fillId="15" borderId="34" xfId="0" applyNumberFormat="1" applyFont="1" applyFill="1" applyBorder="1"/>
    <xf numFmtId="49" fontId="5" fillId="0" borderId="34" xfId="0" applyNumberFormat="1" applyFont="1" applyBorder="1"/>
    <xf numFmtId="0" fontId="5" fillId="15" borderId="34" xfId="0" applyFont="1" applyFill="1" applyBorder="1"/>
    <xf numFmtId="0" fontId="5" fillId="0" borderId="34" xfId="0" applyFont="1" applyBorder="1"/>
    <xf numFmtId="49" fontId="5" fillId="15" borderId="35" xfId="0" applyNumberFormat="1" applyFont="1" applyFill="1" applyBorder="1"/>
    <xf numFmtId="0" fontId="38" fillId="15" borderId="36" xfId="0" applyFont="1" applyFill="1" applyBorder="1"/>
    <xf numFmtId="0" fontId="38" fillId="0" borderId="36" xfId="0" applyFont="1" applyBorder="1"/>
    <xf numFmtId="0" fontId="38" fillId="0" borderId="36" xfId="0" applyFont="1" applyBorder="1" applyAlignment="1">
      <alignment wrapText="1"/>
    </xf>
    <xf numFmtId="49" fontId="5" fillId="15" borderId="18" xfId="0" applyNumberFormat="1" applyFont="1" applyFill="1" applyBorder="1"/>
    <xf numFmtId="49" fontId="53" fillId="0" borderId="0" xfId="0" applyNumberFormat="1" applyFont="1"/>
    <xf numFmtId="0" fontId="53" fillId="0" borderId="0" xfId="0" applyFont="1"/>
    <xf numFmtId="0" fontId="12" fillId="10" borderId="30" xfId="0" applyFont="1" applyFill="1" applyBorder="1" applyAlignment="1">
      <alignment horizontal="center"/>
    </xf>
    <xf numFmtId="0" fontId="54" fillId="10" borderId="30" xfId="0" applyFont="1" applyFill="1" applyBorder="1" applyAlignment="1">
      <alignment horizontal="center"/>
    </xf>
    <xf numFmtId="0" fontId="6" fillId="0" borderId="30" xfId="0" applyFont="1" applyBorder="1" applyAlignment="1">
      <alignment wrapText="1"/>
    </xf>
    <xf numFmtId="0" fontId="6" fillId="0" borderId="30" xfId="0" applyFont="1" applyBorder="1"/>
    <xf numFmtId="0" fontId="0" fillId="16" borderId="0" xfId="0" applyFill="1"/>
    <xf numFmtId="0" fontId="53" fillId="0" borderId="37" xfId="0" applyFont="1" applyBorder="1"/>
    <xf numFmtId="0" fontId="15" fillId="6" borderId="30" xfId="0" applyFont="1" applyFill="1" applyBorder="1" applyAlignment="1">
      <alignment horizontal="center"/>
    </xf>
    <xf numFmtId="10" fontId="0" fillId="0" borderId="30" xfId="0" applyNumberFormat="1" applyBorder="1" applyAlignment="1">
      <alignment horizontal="right"/>
    </xf>
    <xf numFmtId="10" fontId="0" fillId="0" borderId="38" xfId="0" applyNumberFormat="1" applyBorder="1" applyAlignment="1">
      <alignment horizontal="right"/>
    </xf>
    <xf numFmtId="49" fontId="5" fillId="0" borderId="30" xfId="0" applyNumberFormat="1" applyFont="1" applyBorder="1"/>
    <xf numFmtId="0" fontId="5" fillId="0" borderId="18" xfId="0" applyFont="1" applyBorder="1"/>
    <xf numFmtId="0" fontId="54" fillId="7" borderId="44" xfId="0" applyFont="1" applyFill="1" applyBorder="1" applyAlignment="1">
      <alignment horizontal="center"/>
    </xf>
    <xf numFmtId="0" fontId="54" fillId="7" borderId="43" xfId="0" applyFont="1" applyFill="1" applyBorder="1" applyAlignment="1">
      <alignment horizontal="center"/>
    </xf>
    <xf numFmtId="0" fontId="0" fillId="20" borderId="30" xfId="0" applyFill="1" applyBorder="1"/>
    <xf numFmtId="0" fontId="5" fillId="0" borderId="30" xfId="0" applyFont="1" applyBorder="1"/>
    <xf numFmtId="10" fontId="15" fillId="0" borderId="30" xfId="0" applyNumberFormat="1" applyFont="1" applyBorder="1" applyAlignment="1">
      <alignment horizontal="center"/>
    </xf>
    <xf numFmtId="10" fontId="1" fillId="0" borderId="30" xfId="5" applyNumberFormat="1" applyBorder="1"/>
    <xf numFmtId="0" fontId="0" fillId="21" borderId="30" xfId="0" applyFill="1" applyBorder="1"/>
    <xf numFmtId="0" fontId="6" fillId="0" borderId="0" xfId="0" applyFont="1" applyAlignment="1">
      <alignment wrapText="1"/>
    </xf>
    <xf numFmtId="0" fontId="0" fillId="19" borderId="30" xfId="0" applyFill="1" applyBorder="1" applyAlignment="1">
      <alignment horizontal="center"/>
    </xf>
    <xf numFmtId="0" fontId="14" fillId="2" borderId="30" xfId="0" applyFont="1" applyFill="1" applyBorder="1" applyAlignment="1">
      <alignment horizontal="center" vertical="center"/>
    </xf>
    <xf numFmtId="0" fontId="14" fillId="18" borderId="39" xfId="0" applyFont="1" applyFill="1" applyBorder="1" applyAlignment="1">
      <alignment horizontal="center" vertical="center"/>
    </xf>
    <xf numFmtId="0" fontId="14" fillId="18" borderId="40" xfId="0" applyFont="1" applyFill="1" applyBorder="1" applyAlignment="1">
      <alignment horizontal="center" vertical="center"/>
    </xf>
    <xf numFmtId="0" fontId="14" fillId="18" borderId="41" xfId="0" applyFont="1" applyFill="1" applyBorder="1" applyAlignment="1">
      <alignment horizontal="center" vertical="center"/>
    </xf>
    <xf numFmtId="0" fontId="14" fillId="18" borderId="42" xfId="0" applyFont="1" applyFill="1" applyBorder="1" applyAlignment="1">
      <alignment horizontal="center" vertical="center"/>
    </xf>
    <xf numFmtId="0" fontId="14" fillId="18" borderId="22" xfId="0" applyFont="1" applyFill="1" applyBorder="1" applyAlignment="1">
      <alignment horizontal="center" vertical="center"/>
    </xf>
    <xf numFmtId="0" fontId="14" fillId="18" borderId="43" xfId="0" applyFont="1" applyFill="1" applyBorder="1" applyAlignment="1">
      <alignment horizontal="center" vertical="center"/>
    </xf>
    <xf numFmtId="49" fontId="5" fillId="9" borderId="0" xfId="0" applyNumberFormat="1" applyFont="1" applyFill="1" applyAlignment="1">
      <alignment horizontal="center" vertical="center"/>
    </xf>
    <xf numFmtId="0" fontId="0" fillId="9" borderId="0" xfId="0" applyFill="1" applyAlignment="1">
      <alignment horizontal="center" vertical="center"/>
    </xf>
    <xf numFmtId="0" fontId="0" fillId="16" borderId="0" xfId="0" applyFill="1" applyAlignment="1">
      <alignment horizontal="center"/>
    </xf>
    <xf numFmtId="0" fontId="0" fillId="17" borderId="0" xfId="0" applyFill="1" applyAlignment="1">
      <alignment horizontal="center" vertical="center"/>
    </xf>
    <xf numFmtId="49" fontId="5" fillId="15" borderId="0" xfId="0" applyNumberFormat="1" applyFont="1" applyFill="1" applyAlignment="1">
      <alignment horizontal="center" vertical="center"/>
    </xf>
    <xf numFmtId="0" fontId="0" fillId="11" borderId="0" xfId="0" applyFill="1" applyAlignment="1">
      <alignment horizontal="center"/>
    </xf>
    <xf numFmtId="0" fontId="0" fillId="12" borderId="32" xfId="0" applyFill="1" applyBorder="1" applyAlignment="1">
      <alignment horizontal="center" vertical="center"/>
    </xf>
    <xf numFmtId="0" fontId="0" fillId="12" borderId="0" xfId="0" applyFill="1" applyAlignment="1">
      <alignment horizontal="center" vertical="center"/>
    </xf>
    <xf numFmtId="0" fontId="3" fillId="2" borderId="1" xfId="0" applyFont="1" applyFill="1" applyBorder="1" applyAlignment="1">
      <alignment horizontal="center" wrapText="1"/>
    </xf>
    <xf numFmtId="0" fontId="0" fillId="0" borderId="2" xfId="0" applyBorder="1"/>
    <xf numFmtId="0" fontId="0" fillId="0" borderId="3" xfId="0" applyBorder="1"/>
    <xf numFmtId="0" fontId="4" fillId="6" borderId="4" xfId="0" applyFont="1" applyFill="1" applyBorder="1" applyAlignment="1">
      <alignment horizontal="center"/>
    </xf>
    <xf numFmtId="0" fontId="0" fillId="0" borderId="0" xfId="0"/>
    <xf numFmtId="0" fontId="0" fillId="0" borderId="4" xfId="0" applyBorder="1"/>
    <xf numFmtId="0" fontId="4" fillId="6" borderId="5" xfId="0" applyFont="1" applyFill="1" applyBorder="1" applyAlignment="1">
      <alignment horizontal="center"/>
    </xf>
    <xf numFmtId="0" fontId="0" fillId="0" borderId="5" xfId="0" applyBorder="1"/>
    <xf numFmtId="0" fontId="0" fillId="0" borderId="6" xfId="0" applyBorder="1"/>
    <xf numFmtId="0" fontId="0" fillId="6" borderId="0" xfId="0" applyFill="1" applyAlignment="1">
      <alignment horizontal="center"/>
    </xf>
    <xf numFmtId="0" fontId="8" fillId="3" borderId="8" xfId="0" applyFont="1" applyFill="1" applyBorder="1" applyAlignment="1">
      <alignment horizontal="center"/>
    </xf>
    <xf numFmtId="0" fontId="0" fillId="0" borderId="9" xfId="0" applyBorder="1"/>
    <xf numFmtId="0" fontId="11" fillId="2" borderId="10" xfId="0" applyFont="1" applyFill="1" applyBorder="1" applyAlignment="1">
      <alignment horizontal="center" wrapText="1"/>
    </xf>
    <xf numFmtId="0" fontId="0" fillId="0" borderId="11" xfId="0" applyBorder="1"/>
    <xf numFmtId="0" fontId="0" fillId="0" borderId="12" xfId="0" applyBorder="1"/>
    <xf numFmtId="0" fontId="12" fillId="6" borderId="13" xfId="0" applyFont="1" applyFill="1" applyBorder="1" applyAlignment="1">
      <alignment horizontal="center" wrapText="1"/>
    </xf>
    <xf numFmtId="0" fontId="0" fillId="0" borderId="14" xfId="0" applyBorder="1"/>
    <xf numFmtId="0" fontId="0" fillId="0" borderId="16" xfId="0" applyBorder="1"/>
    <xf numFmtId="0" fontId="0" fillId="0" borderId="17" xfId="0" applyBorder="1"/>
    <xf numFmtId="0" fontId="12" fillId="6" borderId="10" xfId="0" applyFont="1" applyFill="1" applyBorder="1" applyAlignment="1">
      <alignment horizontal="center"/>
    </xf>
    <xf numFmtId="0" fontId="12" fillId="4" borderId="10" xfId="0" applyFont="1" applyFill="1" applyBorder="1"/>
    <xf numFmtId="0" fontId="12" fillId="3" borderId="10" xfId="0" applyFont="1" applyFill="1" applyBorder="1"/>
    <xf numFmtId="0" fontId="14" fillId="2" borderId="13" xfId="0" applyFont="1" applyFill="1" applyBorder="1" applyAlignment="1">
      <alignment horizontal="center" vertical="center" wrapText="1"/>
    </xf>
    <xf numFmtId="0" fontId="0" fillId="0" borderId="7" xfId="0" applyBorder="1"/>
    <xf numFmtId="0" fontId="14" fillId="2" borderId="13" xfId="0" applyFont="1" applyFill="1" applyBorder="1" applyAlignment="1">
      <alignment horizontal="center" vertical="center"/>
    </xf>
    <xf numFmtId="0" fontId="4" fillId="6" borderId="13" xfId="0" applyFont="1" applyFill="1" applyBorder="1" applyAlignment="1">
      <alignment horizontal="center"/>
    </xf>
    <xf numFmtId="0" fontId="4" fillId="6" borderId="10" xfId="0" applyFont="1" applyFill="1" applyBorder="1" applyAlignment="1">
      <alignment horizontal="center"/>
    </xf>
    <xf numFmtId="0" fontId="16" fillId="2" borderId="13" xfId="0" applyFont="1" applyFill="1" applyBorder="1" applyAlignment="1">
      <alignment horizontal="center" vertical="center" wrapText="1"/>
    </xf>
    <xf numFmtId="0" fontId="4" fillId="6" borderId="12" xfId="0" applyFont="1" applyFill="1" applyBorder="1" applyAlignment="1">
      <alignment horizontal="center"/>
    </xf>
    <xf numFmtId="0" fontId="17" fillId="2" borderId="0" xfId="0" applyFont="1" applyFill="1" applyAlignment="1">
      <alignment horizontal="center" vertical="center" wrapText="1"/>
    </xf>
    <xf numFmtId="0" fontId="15" fillId="6" borderId="18" xfId="0" applyFont="1" applyFill="1" applyBorder="1" applyAlignment="1">
      <alignment horizontal="center"/>
    </xf>
    <xf numFmtId="0" fontId="0" fillId="0" borderId="20" xfId="0" applyBorder="1"/>
    <xf numFmtId="0" fontId="0" fillId="0" borderId="19" xfId="0" applyBorder="1"/>
    <xf numFmtId="0" fontId="17" fillId="2" borderId="13" xfId="0" applyFont="1" applyFill="1" applyBorder="1" applyAlignment="1">
      <alignment horizontal="center" vertical="center" wrapText="1"/>
    </xf>
    <xf numFmtId="0" fontId="6" fillId="6" borderId="13" xfId="0" applyFont="1" applyFill="1" applyBorder="1"/>
    <xf numFmtId="0" fontId="14" fillId="2" borderId="0" xfId="0" applyFont="1" applyFill="1" applyAlignment="1">
      <alignment horizontal="center" vertical="center"/>
    </xf>
    <xf numFmtId="0" fontId="19" fillId="2" borderId="13" xfId="0" applyFont="1" applyFill="1" applyBorder="1" applyAlignment="1">
      <alignment horizontal="center" vertical="center" wrapText="1"/>
    </xf>
    <xf numFmtId="0" fontId="15" fillId="6" borderId="10" xfId="0" applyFont="1" applyFill="1" applyBorder="1" applyAlignment="1">
      <alignment horizontal="center"/>
    </xf>
    <xf numFmtId="0" fontId="39" fillId="6" borderId="0" xfId="3" quotePrefix="1" applyFont="1" applyFill="1" applyAlignment="1">
      <alignment horizontal="center" vertical="center"/>
    </xf>
    <xf numFmtId="0" fontId="39" fillId="6" borderId="22" xfId="3" quotePrefix="1" applyFont="1" applyFill="1" applyBorder="1" applyAlignment="1">
      <alignment horizontal="center" vertical="center"/>
    </xf>
    <xf numFmtId="0" fontId="23" fillId="2" borderId="0" xfId="4" applyFont="1" applyFill="1" applyAlignment="1">
      <alignment horizontal="center" vertical="center" wrapText="1"/>
    </xf>
    <xf numFmtId="0" fontId="41" fillId="5" borderId="10" xfId="0" applyFont="1" applyFill="1" applyBorder="1" applyAlignment="1">
      <alignment horizontal="center"/>
    </xf>
    <xf numFmtId="0" fontId="41" fillId="5" borderId="11" xfId="0" applyFont="1" applyFill="1" applyBorder="1" applyAlignment="1">
      <alignment horizontal="center"/>
    </xf>
    <xf numFmtId="0" fontId="41" fillId="5" borderId="12" xfId="0" applyFont="1" applyFill="1" applyBorder="1" applyAlignment="1">
      <alignment horizontal="center"/>
    </xf>
    <xf numFmtId="0" fontId="42" fillId="5" borderId="10" xfId="0" applyFont="1" applyFill="1" applyBorder="1" applyAlignment="1">
      <alignment horizontal="center"/>
    </xf>
    <xf numFmtId="0" fontId="42" fillId="5" borderId="11" xfId="0" applyFont="1" applyFill="1" applyBorder="1" applyAlignment="1">
      <alignment horizontal="center"/>
    </xf>
    <xf numFmtId="0" fontId="42" fillId="5" borderId="12" xfId="0" applyFont="1" applyFill="1" applyBorder="1" applyAlignment="1">
      <alignment horizontal="center"/>
    </xf>
    <xf numFmtId="0" fontId="41" fillId="2" borderId="10" xfId="0" applyFont="1" applyFill="1" applyBorder="1" applyAlignment="1">
      <alignment horizontal="center"/>
    </xf>
    <xf numFmtId="0" fontId="33" fillId="0" borderId="11" xfId="0" applyFont="1" applyBorder="1"/>
    <xf numFmtId="0" fontId="33" fillId="0" borderId="12" xfId="0" applyFont="1" applyBorder="1"/>
    <xf numFmtId="0" fontId="41" fillId="2" borderId="0" xfId="0" applyFont="1" applyFill="1" applyAlignment="1">
      <alignment horizontal="center"/>
    </xf>
    <xf numFmtId="0" fontId="23" fillId="2" borderId="10" xfId="0" applyFont="1" applyFill="1" applyBorder="1" applyAlignment="1">
      <alignment horizontal="center"/>
    </xf>
    <xf numFmtId="0" fontId="31" fillId="6" borderId="23" xfId="0" applyFont="1" applyFill="1" applyBorder="1" applyAlignment="1">
      <alignment horizontal="center"/>
    </xf>
    <xf numFmtId="0" fontId="30" fillId="3" borderId="16" xfId="0" applyFont="1" applyFill="1" applyBorder="1"/>
    <xf numFmtId="0" fontId="33" fillId="0" borderId="5" xfId="0" applyFont="1" applyBorder="1"/>
    <xf numFmtId="0" fontId="23" fillId="2" borderId="13" xfId="0" applyFont="1" applyFill="1" applyBorder="1" applyAlignment="1">
      <alignment horizontal="center"/>
    </xf>
    <xf numFmtId="0" fontId="33" fillId="0" borderId="7" xfId="0" applyFont="1" applyBorder="1"/>
    <xf numFmtId="0" fontId="33" fillId="0" borderId="23" xfId="0" applyFont="1" applyBorder="1"/>
    <xf numFmtId="0" fontId="31" fillId="6" borderId="5" xfId="0" applyFont="1" applyFill="1" applyBorder="1" applyAlignment="1">
      <alignment horizontal="center"/>
    </xf>
    <xf numFmtId="0" fontId="33" fillId="0" borderId="17" xfId="0" applyFont="1" applyBorder="1"/>
    <xf numFmtId="0" fontId="18" fillId="0" borderId="0" xfId="0" applyFont="1" applyAlignment="1">
      <alignment horizontal="center" vertical="center"/>
    </xf>
    <xf numFmtId="0" fontId="33" fillId="0" borderId="0" xfId="0" applyFont="1"/>
    <xf numFmtId="0" fontId="29" fillId="2" borderId="13" xfId="0" applyFont="1" applyFill="1" applyBorder="1" applyAlignment="1">
      <alignment horizontal="center" vertical="center"/>
    </xf>
    <xf numFmtId="0" fontId="29" fillId="0" borderId="0" xfId="0" applyFont="1" applyAlignment="1">
      <alignment horizontal="center" vertical="center" wrapText="1"/>
    </xf>
    <xf numFmtId="0" fontId="15" fillId="6" borderId="15" xfId="0" applyFont="1" applyFill="1" applyBorder="1" applyAlignment="1">
      <alignment horizontal="center"/>
    </xf>
    <xf numFmtId="0" fontId="4" fillId="6" borderId="15" xfId="0" applyFont="1" applyFill="1" applyBorder="1" applyAlignment="1">
      <alignment horizontal="center" vertical="center"/>
    </xf>
    <xf numFmtId="0" fontId="39" fillId="7" borderId="15" xfId="0" applyFont="1" applyFill="1" applyBorder="1" applyAlignment="1">
      <alignment wrapText="1"/>
    </xf>
    <xf numFmtId="0" fontId="47" fillId="7" borderId="15" xfId="0" applyFont="1" applyFill="1" applyBorder="1" applyAlignment="1">
      <alignment horizontal="center" wrapText="1"/>
    </xf>
    <xf numFmtId="0" fontId="30" fillId="3" borderId="16" xfId="0" applyFont="1" applyFill="1" applyBorder="1" applyAlignment="1">
      <alignment horizontal="left"/>
    </xf>
    <xf numFmtId="0" fontId="0" fillId="0" borderId="0" xfId="0" applyNumberFormat="1"/>
  </cellXfs>
  <cellStyles count="6">
    <cellStyle name="Comma" xfId="1" builtinId="3"/>
    <cellStyle name="Normal" xfId="0" builtinId="0"/>
    <cellStyle name="Normal 2" xfId="5" xr:uid="{C55A9FA5-0187-4CA8-929B-19879064F9D1}"/>
    <cellStyle name="Normal 2 2" xfId="3" xr:uid="{00000000-0005-0000-0000-000007000000}"/>
    <cellStyle name="Normal 4" xfId="4" xr:uid="{00000000-0005-0000-0000-000008000000}"/>
    <cellStyle name="Normal 5 2" xfId="2" xr:uid="{00000000-0005-0000-0000-000006000000}"/>
  </cellStyles>
  <dxfs count="158">
    <dxf>
      <font>
        <b val="0"/>
        <i val="0"/>
        <strike val="0"/>
        <u val="none"/>
        <sz val="9"/>
        <color theme="1"/>
        <name val="&quot;Frutiger 45 Light&quot;"/>
      </font>
      <alignment horizontal="left" vertical="bottom" textRotation="0" wrapText="0" shrinkToFit="0" readingOrder="0"/>
    </dxf>
    <dxf>
      <font>
        <b val="0"/>
        <i val="0"/>
        <strike val="0"/>
        <u val="none"/>
        <sz val="9"/>
        <color theme="1"/>
        <name val="&quot;Frutiger 45 Light&quot;"/>
      </font>
      <alignment horizontal="left" vertical="bottom" textRotation="0" wrapText="0" shrinkToFit="0" readingOrder="0"/>
    </dxf>
    <dxf>
      <font>
        <b/>
        <i val="0"/>
        <strike val="0"/>
        <u val="none"/>
        <sz val="11"/>
        <color theme="1"/>
        <name val="Optima"/>
      </font>
      <fill>
        <patternFill patternType="solid">
          <fgColor rgb="FFFF6D6D"/>
          <bgColor rgb="FFFF6D6D"/>
        </patternFill>
      </fill>
      <alignment horizontal="general" vertical="bottom" textRotation="0" wrapText="0" shrinkToFit="0" readingOrder="0"/>
    </dxf>
    <dxf>
      <font>
        <b val="0"/>
        <i val="0"/>
        <strike val="0"/>
        <u val="none"/>
        <sz val="9"/>
        <color theme="1"/>
        <name val="&quot;Frutiger 45 Light&quot;"/>
      </font>
      <alignment horizontal="left" vertical="bottom" textRotation="0" wrapText="0" shrinkToFit="0" readingOrder="0"/>
    </dxf>
    <dxf>
      <font>
        <b val="0"/>
        <i val="0"/>
        <strike val="0"/>
        <u val="none"/>
        <sz val="9"/>
        <color theme="1"/>
        <name val="&quot;Frutiger 45 Light&quot;"/>
      </font>
      <alignment horizontal="left" vertical="bottom" textRotation="0" wrapText="0" shrinkToFit="0" readingOrder="0"/>
    </dxf>
    <dxf>
      <font>
        <b/>
        <i val="0"/>
        <strike val="0"/>
        <u val="none"/>
        <sz val="11"/>
        <color theme="1"/>
        <name val="Optima"/>
      </font>
      <fill>
        <patternFill patternType="solid">
          <fgColor rgb="FFFF6D6D"/>
          <bgColor rgb="FFFF6D6D"/>
        </patternFill>
      </fill>
      <alignment horizontal="general" vertical="bottom" textRotation="0" wrapText="0" shrinkToFit="0" readingOrder="0"/>
    </dxf>
    <dxf>
      <font>
        <b val="0"/>
        <i val="0"/>
        <strike val="0"/>
        <u val="none"/>
        <sz val="9"/>
        <color theme="1"/>
        <name val="&quot;Frutiger 45 Light&quot;"/>
      </font>
      <alignment horizontal="left" vertical="bottom" textRotation="0" wrapText="0" shrinkToFit="0" readingOrder="0"/>
    </dxf>
    <dxf>
      <font>
        <b val="0"/>
        <i val="0"/>
        <strike val="0"/>
        <u val="none"/>
        <sz val="9"/>
        <color theme="1"/>
        <name val="&quot;Frutiger 45 Light&quot;"/>
      </font>
      <alignment horizontal="left" vertical="bottom" textRotation="0" wrapText="0" shrinkToFit="0" readingOrder="0"/>
    </dxf>
    <dxf>
      <font>
        <b/>
        <i val="0"/>
        <strike val="0"/>
        <u val="none"/>
        <sz val="11"/>
        <color theme="1"/>
        <name val="Optima"/>
      </font>
      <fill>
        <patternFill patternType="solid">
          <fgColor rgb="FFFF6D6D"/>
          <bgColor rgb="FFFF6D6D"/>
        </patternFill>
      </fill>
      <alignment horizontal="general" vertical="bottom" textRotation="0" wrapText="0" shrinkToFit="0" readingOrder="0"/>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charset val="1"/>
        <scheme val="none"/>
      </font>
      <numFmt numFmtId="0" formatCode="General"/>
    </dxf>
    <dxf>
      <font>
        <b val="0"/>
        <i val="0"/>
        <strike val="0"/>
        <condense val="0"/>
        <extend val="0"/>
        <outline val="0"/>
        <shadow val="0"/>
        <u val="none"/>
        <vertAlign val="baseline"/>
        <sz val="9"/>
        <color auto="1"/>
        <name val="Frutiger 45 Light"/>
        <family val="2"/>
        <scheme val="none"/>
      </font>
      <border diagonalUp="0" diagonalDown="0" outline="0">
        <left style="medium">
          <color auto="1"/>
        </left>
        <right/>
        <top/>
        <bottom/>
      </border>
    </dxf>
    <dxf>
      <border outline="0">
        <top style="thin">
          <color rgb="FF000000"/>
        </top>
      </border>
    </dxf>
    <dxf>
      <font>
        <b val="0"/>
        <i val="0"/>
        <strike val="0"/>
        <condense val="0"/>
        <extend val="0"/>
        <outline val="0"/>
        <shadow val="0"/>
        <u val="none"/>
        <vertAlign val="baseline"/>
        <sz val="9"/>
        <color auto="1"/>
        <name val="Frutiger 45 Light"/>
        <charset val="1"/>
        <scheme val="none"/>
      </font>
    </dxf>
    <dxf>
      <border outline="0">
        <bottom style="thin">
          <color rgb="FF000000"/>
        </bottom>
      </border>
    </dxf>
    <dxf>
      <font>
        <b/>
        <i val="0"/>
        <strike val="0"/>
        <condense val="0"/>
        <extend val="0"/>
        <outline val="0"/>
        <shadow val="0"/>
        <u val="none"/>
        <vertAlign val="baseline"/>
        <sz val="8"/>
        <color auto="1"/>
        <name val="Optima"/>
        <family val="2"/>
        <scheme val="none"/>
      </font>
      <fill>
        <patternFill patternType="solid">
          <fgColor rgb="FF000000"/>
          <bgColor rgb="FFFF6D6D"/>
        </patternFill>
      </fill>
      <alignment horizontal="general" vertical="bottom" textRotation="0" wrapText="1"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Arial"/>
        <family val="2"/>
        <scheme val="none"/>
      </font>
      <numFmt numFmtId="14" formatCode="0.00%"/>
      <alignment horizontal="right" vertical="bottom" textRotation="0" wrapText="0" indent="0" justifyLastLine="0" shrinkToFit="0" readingOrder="0"/>
      <border diagonalUp="0" diagonalDown="0">
        <left style="thin">
          <color rgb="FF000000"/>
        </left>
        <right style="thin">
          <color auto="1"/>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vertical/>
        <horizontal/>
      </border>
    </dxf>
    <dxf>
      <border outline="0">
        <top style="thin">
          <color rgb="FF000000"/>
        </top>
      </border>
    </dxf>
    <dxf>
      <border outline="0">
        <top style="thin">
          <color rgb="FF000000"/>
        </top>
        <bottom style="thin">
          <color rgb="FF000000"/>
        </bottom>
      </border>
    </dxf>
    <dxf>
      <font>
        <b val="0"/>
        <i val="0"/>
        <strike val="0"/>
        <condense val="0"/>
        <extend val="0"/>
        <outline val="0"/>
        <shadow val="0"/>
        <u val="none"/>
        <vertAlign val="baseline"/>
        <sz val="10"/>
        <color theme="1"/>
        <name val="Arial"/>
        <family val="2"/>
        <scheme val="minor"/>
      </font>
    </dxf>
    <dxf>
      <border outline="0">
        <bottom style="thin">
          <color rgb="FF000000"/>
        </bottom>
      </border>
    </dxf>
    <dxf>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Arial"/>
        <family val="2"/>
        <scheme val="none"/>
      </font>
      <numFmt numFmtId="14" formatCode="0.00%"/>
      <alignment horizontal="right" vertical="bottom" textRotation="0" wrapText="0" indent="0" justifyLastLine="0" shrinkToFit="0" readingOrder="0"/>
      <border diagonalUp="0" diagonalDown="0">
        <left style="thin">
          <color rgb="FF000000"/>
        </left>
        <right style="thin">
          <color auto="1"/>
        </right>
        <top style="thin">
          <color rgb="FF000000"/>
        </top>
        <bottom style="thin">
          <color rgb="FF000000"/>
        </bottom>
        <vertical/>
        <horizontal/>
      </border>
    </dxf>
    <dxf>
      <font>
        <b val="0"/>
        <i val="0"/>
        <strike val="0"/>
        <condense val="0"/>
        <extend val="0"/>
        <outline val="0"/>
        <shadow val="0"/>
        <u val="none"/>
        <vertAlign val="baseline"/>
        <sz val="10"/>
        <color rgb="FF000000"/>
        <name val="Arial"/>
        <family val="2"/>
        <scheme val="none"/>
      </font>
      <numFmt numFmtId="14" formatCode="0.00%"/>
      <alignment horizontal="righ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family val="2"/>
        <scheme val="none"/>
      </font>
      <numFmt numFmtId="14" formatCode="0.00%"/>
      <alignment horizontal="right"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numFmt numFmtId="14" formatCode="0.0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style="thin">
          <color rgb="FF000000"/>
        </left>
        <right style="thin">
          <color rgb="FF000000"/>
        </right>
        <top style="thin">
          <color rgb="FF000000"/>
        </top>
        <bottom style="thin">
          <color rgb="FF000000"/>
        </bottom>
        <vertical/>
        <horizontal/>
      </border>
    </dxf>
    <dxf>
      <border outline="0">
        <top style="thin">
          <color rgb="FF000000"/>
        </top>
        <bottom style="thin">
          <color rgb="FF000000"/>
        </bottom>
      </border>
    </dxf>
    <dxf>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u val="none"/>
        <sz val="9"/>
        <color theme="1"/>
        <name val="Open Sans"/>
      </font>
      <numFmt numFmtId="30" formatCode="@"/>
      <border>
        <left style="thin">
          <color rgb="FF000000"/>
        </left>
        <right style="thin">
          <color rgb="FF000000"/>
        </right>
        <top style="thin">
          <color rgb="FF000000"/>
        </top>
        <bottom style="thin">
          <color rgb="FF000000"/>
        </bottom>
      </border>
    </dxf>
    <dxf>
      <border>
        <top style="thin">
          <color rgb="FF000000"/>
        </top>
      </border>
    </dxf>
    <dxf>
      <font>
        <b val="0"/>
        <i val="0"/>
        <strike val="0"/>
        <u val="none"/>
        <sz val="9"/>
        <color theme="1"/>
        <name val="Open Sans"/>
      </font>
    </dxf>
    <dxf>
      <font>
        <b/>
        <i val="0"/>
        <strike val="0"/>
        <u val="none"/>
        <sz val="11"/>
        <color theme="1"/>
        <name val="Belleza"/>
      </font>
      <fill>
        <patternFill patternType="solid">
          <fgColor rgb="FFFF6D6D"/>
          <bgColor rgb="FFFF6D6D"/>
        </patternFill>
      </fill>
      <alignment horizontal="general" vertical="center" textRotation="0" wrapText="0" shrinkToFit="0" readingOrder="0"/>
    </dxf>
    <dxf>
      <font>
        <b val="0"/>
        <i val="0"/>
        <strike val="0"/>
        <u val="none"/>
        <sz val="9"/>
        <color theme="1"/>
        <name val="Open Sans"/>
      </font>
      <numFmt numFmtId="30" formatCode="@"/>
      <border>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font>
        <b val="0"/>
        <i val="0"/>
        <strike val="0"/>
        <u val="none"/>
        <sz val="9"/>
        <color theme="1"/>
        <name val="Open Sans"/>
      </font>
    </dxf>
    <dxf>
      <font>
        <b/>
        <i val="0"/>
        <strike val="0"/>
        <u val="none"/>
        <sz val="11"/>
        <color theme="1"/>
        <name val="Belleza"/>
      </font>
      <fill>
        <patternFill patternType="solid">
          <fgColor rgb="FFFF6D6D"/>
          <bgColor rgb="FFFF6D6D"/>
        </patternFill>
      </fill>
      <alignment horizontal="general" vertical="center" textRotation="0" wrapText="0" shrinkToFit="0" readingOrder="0"/>
    </dxf>
    <dxf>
      <numFmt numFmtId="165" formatCode="_(* #,##0_);_(* \(#,##0\);_(* &quot;-&quot;??_);_(@_)"/>
      <fill>
        <patternFill patternType="none"/>
      </fill>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ont>
      <numFmt numFmtId="165" formatCode="_(* #,##0_);_(* \(#,##0\);_(* &quot;-&quot;??_);_(@_)"/>
      <fill>
        <patternFill patternType="none"/>
      </fill>
      <alignment horizontal="general" vertical="center" textRotation="0" wrapText="0" shrinkToFit="0" readingOrder="0"/>
    </dxf>
    <dxf>
      <font>
        <b val="0"/>
        <i val="0"/>
        <strike val="0"/>
        <u val="none"/>
        <sz val="9"/>
        <color auto="1"/>
        <name val="Frutiger 45 Light"/>
        <family val="2"/>
      </font>
      <alignment horizontal="left" vertical="center" textRotation="0" wrapText="0" shrinkToFit="0" readingOrder="0"/>
    </dxf>
    <dxf>
      <font>
        <b val="0"/>
        <i val="0"/>
        <strike val="0"/>
        <u val="none"/>
        <sz val="9"/>
        <color auto="1"/>
        <name val="Frutiger 45 Light"/>
      </font>
      <fill>
        <patternFill patternType="none"/>
      </fill>
      <alignment horizontal="general" vertical="center" textRotation="0" wrapText="0" shrinkToFit="0" readingOrder="0"/>
    </dxf>
    <dxf>
      <font>
        <b/>
        <i val="0"/>
        <strike val="0"/>
        <u val="none"/>
        <sz val="11"/>
        <color auto="1"/>
        <name val="Optima"/>
        <family val="2"/>
      </font>
      <numFmt numFmtId="22" formatCode="mmm\-yy"/>
      <fill>
        <patternFill patternType="solid">
          <bgColor rgb="FFFF6D6D"/>
        </patternFill>
      </fill>
      <alignment horizontal="center" vertical="center" textRotation="0" wrapText="0" shrinkToFit="0" readingOrder="0"/>
    </dxf>
    <dxf>
      <font>
        <b val="0"/>
        <i val="0"/>
        <strike val="0"/>
        <u val="none"/>
        <sz val="10"/>
        <color theme="1"/>
        <name val="Arial"/>
      </font>
      <numFmt numFmtId="14" formatCode="0.00%"/>
      <border>
        <left style="thin">
          <color rgb="FF000000"/>
        </left>
        <right/>
        <top style="thin">
          <color rgb="FF000000"/>
        </top>
        <bottom style="thin">
          <color rgb="FF000000"/>
        </bottom>
      </border>
    </dxf>
    <dxf>
      <font>
        <b val="0"/>
        <i val="0"/>
        <strike val="0"/>
        <u val="none"/>
        <sz val="8"/>
        <color rgb="FF000000"/>
        <name val="Optima"/>
      </font>
      <fill>
        <patternFill patternType="solid">
          <fgColor rgb="FFFFCCCC"/>
          <bgColor rgb="FFFFCCCC"/>
        </patternFill>
      </fill>
      <alignment horizontal="left" vertical="bottom" textRotation="0" wrapText="0" shrinkToFit="0" readingOrder="0"/>
      <border>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border>
        <bottom style="thin">
          <color rgb="FF000000"/>
        </bottom>
      </border>
    </dxf>
    <dxf>
      <font>
        <b/>
        <i val="0"/>
        <strike val="0"/>
        <u val="none"/>
        <sz val="10"/>
        <color theme="1"/>
        <name val="Arial"/>
      </font>
      <fill>
        <patternFill patternType="solid">
          <fgColor rgb="FFFF6D6D"/>
          <bgColor rgb="FFFF6D6D"/>
        </patternFill>
      </fill>
      <alignment horizontal="center" vertical="bottom" textRotation="0" wrapText="0" shrinkToFit="0" readingOrder="0"/>
      <border>
        <left style="thin">
          <color rgb="FF000000"/>
        </left>
        <right style="thin">
          <color rgb="FF000000"/>
        </right>
        <top/>
        <bottom/>
      </border>
    </dxf>
    <dxf>
      <font>
        <b val="0"/>
        <i val="0"/>
        <strike val="0"/>
        <u val="none"/>
        <sz val="10"/>
        <color theme="1"/>
        <name val="Arial"/>
      </font>
      <numFmt numFmtId="14" formatCode="0.00%"/>
      <border>
        <left style="thin">
          <color rgb="FF000000"/>
        </left>
        <right/>
        <top style="thin">
          <color rgb="FF000000"/>
        </top>
        <bottom style="thin">
          <color rgb="FF000000"/>
        </bottom>
      </border>
    </dxf>
    <dxf>
      <font>
        <b val="0"/>
        <i val="0"/>
        <strike val="0"/>
        <u val="none"/>
        <sz val="9"/>
        <color theme="1"/>
        <name val="Open Sans"/>
      </font>
      <numFmt numFmtId="30" formatCode="@"/>
      <fill>
        <patternFill patternType="solid">
          <fgColor rgb="FFFFCCCC"/>
          <bgColor rgb="FFFFCCCC"/>
        </patternFill>
      </fill>
      <border>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border>
        <bottom style="thin">
          <color rgb="FF000000"/>
        </bottom>
      </border>
    </dxf>
    <dxf>
      <font>
        <b/>
        <i val="0"/>
        <strike val="0"/>
        <u val="none"/>
        <sz val="10"/>
        <color theme="1"/>
        <name val="Arial"/>
      </font>
      <fill>
        <patternFill patternType="solid">
          <fgColor rgb="FFFF6D6D"/>
          <bgColor rgb="FFFF6D6D"/>
        </patternFill>
      </fill>
      <alignment horizontal="center" vertical="bottom" textRotation="0" wrapText="0" shrinkToFit="0" readingOrder="0"/>
      <border>
        <left style="thin">
          <color rgb="FF000000"/>
        </left>
        <right style="thin">
          <color rgb="FF000000"/>
        </right>
        <top/>
        <bottom/>
      </border>
    </dxf>
    <dxf>
      <font>
        <b val="0"/>
        <i val="0"/>
        <strike val="0"/>
        <u val="none"/>
        <sz val="10"/>
        <color theme="1"/>
        <name val="Arial"/>
      </font>
      <numFmt numFmtId="14" formatCode="0.00%"/>
      <border>
        <left style="thin">
          <color rgb="FF000000"/>
        </left>
        <right/>
        <top style="thin">
          <color rgb="FF000000"/>
        </top>
        <bottom style="thin">
          <color rgb="FF000000"/>
        </bottom>
      </border>
    </dxf>
    <dxf>
      <font>
        <b val="0"/>
        <i val="0"/>
        <strike val="0"/>
        <u val="none"/>
        <sz val="9"/>
        <color theme="1"/>
        <name val="Open Sans"/>
      </font>
      <numFmt numFmtId="30" formatCode="@"/>
      <fill>
        <patternFill patternType="solid">
          <fgColor rgb="FFFFCCCC"/>
          <bgColor rgb="FFFFCCCC"/>
        </patternFill>
      </fill>
      <border>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border>
        <bottom style="thin">
          <color rgb="FF000000"/>
        </bottom>
      </border>
    </dxf>
    <dxf>
      <font>
        <b/>
        <i val="0"/>
        <strike val="0"/>
        <u val="none"/>
        <sz val="10"/>
        <color theme="1"/>
        <name val="Arial"/>
      </font>
      <fill>
        <patternFill patternType="solid">
          <fgColor rgb="FFFF6D6D"/>
          <bgColor rgb="FFFF6D6D"/>
        </patternFill>
      </fill>
      <alignment horizontal="center" vertical="bottom" textRotation="0" wrapText="0" shrinkToFit="0" readingOrder="0"/>
      <border>
        <left style="thin">
          <color rgb="FF000000"/>
        </left>
        <right style="thin">
          <color rgb="FF000000"/>
        </right>
        <top/>
        <bottom/>
      </border>
    </dxf>
    <dxf>
      <font>
        <b val="0"/>
        <i val="0"/>
        <strike val="0"/>
        <u val="none"/>
        <sz val="10"/>
        <color theme="1"/>
        <name val="Arial"/>
      </font>
      <numFmt numFmtId="14" formatCode="0.00%"/>
      <border>
        <left style="thin">
          <color rgb="FF000000"/>
        </left>
        <right/>
        <top style="thin">
          <color rgb="FF000000"/>
        </top>
        <bottom style="thin">
          <color rgb="FF000000"/>
        </bottom>
      </border>
    </dxf>
    <dxf>
      <font>
        <b val="0"/>
        <i val="0"/>
        <strike val="0"/>
        <u val="none"/>
        <sz val="9"/>
        <color theme="1"/>
        <name val="Open Sans"/>
      </font>
      <numFmt numFmtId="30" formatCode="@"/>
      <fill>
        <patternFill patternType="solid">
          <fgColor rgb="FFFFCCCC"/>
          <bgColor rgb="FFFFCCCC"/>
        </patternFill>
      </fill>
      <border>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border>
        <bottom style="thin">
          <color rgb="FF000000"/>
        </bottom>
      </border>
    </dxf>
    <dxf>
      <font>
        <b/>
        <i val="0"/>
        <strike val="0"/>
        <u val="none"/>
        <sz val="10"/>
        <color theme="1"/>
        <name val="Arial"/>
      </font>
      <fill>
        <patternFill patternType="solid">
          <fgColor rgb="FFFF6D6D"/>
          <bgColor rgb="FFFF6D6D"/>
        </patternFill>
      </fill>
      <alignment horizontal="center" vertical="bottom" textRotation="0" wrapText="0" shrinkToFit="0" readingOrder="0"/>
      <border>
        <left style="thin">
          <color rgb="FF000000"/>
        </left>
        <right style="thin">
          <color rgb="FF000000"/>
        </right>
        <top/>
        <bottom/>
      </border>
    </dxf>
    <dxf>
      <font>
        <b val="0"/>
        <i val="0"/>
        <strike val="0"/>
        <u val="none"/>
        <sz val="10"/>
        <color theme="1"/>
        <name val="Arial"/>
      </font>
      <numFmt numFmtId="14" formatCode="0.00%"/>
      <border>
        <left style="thin">
          <color rgb="FF000000"/>
        </left>
        <right/>
        <top style="thin">
          <color rgb="FF000000"/>
        </top>
        <bottom style="thin">
          <color rgb="FF000000"/>
        </bottom>
      </border>
    </dxf>
    <dxf>
      <font>
        <b val="0"/>
        <i val="0"/>
        <strike val="0"/>
        <u val="none"/>
        <sz val="9"/>
        <color theme="1"/>
        <name val="Open Sans"/>
      </font>
      <numFmt numFmtId="30" formatCode="@"/>
      <fill>
        <patternFill patternType="solid">
          <fgColor rgb="FFFFCCCC"/>
          <bgColor rgb="FFFFCCCC"/>
        </patternFill>
      </fill>
      <border>
        <left/>
        <right style="thin">
          <color rgb="FF000000"/>
        </right>
        <top style="thin">
          <color rgb="FF000000"/>
        </top>
        <bottom style="thin">
          <color rgb="FF000000"/>
        </bottom>
      </border>
    </dxf>
    <dxf>
      <border>
        <top style="thin">
          <color rgb="FF000000"/>
        </top>
      </border>
    </dxf>
    <dxf>
      <border>
        <left style="thin">
          <color rgb="FF000000"/>
        </left>
        <right style="thin">
          <color rgb="FF000000"/>
        </right>
        <top style="thin">
          <color rgb="FF000000"/>
        </top>
        <bottom style="thin">
          <color rgb="FF000000"/>
        </bottom>
      </border>
    </dxf>
    <dxf>
      <border>
        <bottom style="thin">
          <color rgb="FF000000"/>
        </bottom>
      </border>
    </dxf>
    <dxf>
      <font>
        <b/>
        <i val="0"/>
        <strike val="0"/>
        <u val="none"/>
        <sz val="10"/>
        <color theme="1"/>
        <name val="Arial"/>
      </font>
      <fill>
        <patternFill patternType="solid">
          <fgColor rgb="FFFF6D6D"/>
          <bgColor rgb="FFFF6D6D"/>
        </patternFill>
      </fill>
      <alignment horizontal="center" vertical="bottom" textRotation="0" wrapText="0" shrinkToFit="0" readingOrder="0"/>
      <border>
        <left style="thin">
          <color rgb="FF000000"/>
        </left>
        <right style="thin">
          <color rgb="FF000000"/>
        </right>
        <top/>
        <bottom/>
      </border>
    </dxf>
    <dxf>
      <font>
        <b/>
        <i val="0"/>
        <strike val="0"/>
        <condense val="0"/>
        <extend val="0"/>
        <outline val="0"/>
        <shadow val="0"/>
        <u val="none"/>
        <vertAlign val="baseline"/>
        <sz val="10"/>
        <color theme="1"/>
        <name val="Arial"/>
        <family val="2"/>
        <scheme val="minor"/>
      </font>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minor"/>
      </font>
      <numFmt numFmtId="30" formatCode="@"/>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30" formatCode="@"/>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minor"/>
      </font>
      <numFmt numFmtId="14" formatCode="0.00%"/>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minor"/>
      </font>
      <numFmt numFmtId="14" formatCode="0.00%"/>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minor"/>
      </font>
      <numFmt numFmtId="30" formatCode="@"/>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30" formatCode="@"/>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minor"/>
      </font>
      <numFmt numFmtId="14" formatCode="0.0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Belleza"/>
        <family val="2"/>
        <scheme val="none"/>
      </font>
      <numFmt numFmtId="22" formatCode="mmm\-yy"/>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Belleza"/>
        <family val="2"/>
        <scheme val="none"/>
      </font>
      <numFmt numFmtId="22" formatCode="mmm\-yy"/>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colors>
    <mruColors>
      <color rgb="FFFF9999"/>
      <color rgb="FFB66AA0"/>
      <color rgb="FFCD7353"/>
      <color rgb="FFFF505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42" Type="http://schemas.openxmlformats.org/officeDocument/2006/relationships/theme" Target="theme/theme1.xml"/><Relationship Id="rId47" Type="http://schemas.openxmlformats.org/officeDocument/2006/relationships/powerPivotData" Target="model/item.data"/><Relationship Id="rId63" Type="http://schemas.openxmlformats.org/officeDocument/2006/relationships/customXml" Target="../customXml/item15.xml"/><Relationship Id="rId68" Type="http://schemas.openxmlformats.org/officeDocument/2006/relationships/customXml" Target="../customXml/item20.xml"/><Relationship Id="rId84" Type="http://schemas.openxmlformats.org/officeDocument/2006/relationships/customXml" Target="../customXml/item36.xml"/><Relationship Id="rId89" Type="http://schemas.openxmlformats.org/officeDocument/2006/relationships/customXml" Target="../customXml/item4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53" Type="http://schemas.openxmlformats.org/officeDocument/2006/relationships/customXml" Target="../customXml/item5.xml"/><Relationship Id="rId58" Type="http://schemas.openxmlformats.org/officeDocument/2006/relationships/customXml" Target="../customXml/item10.xml"/><Relationship Id="rId74" Type="http://schemas.openxmlformats.org/officeDocument/2006/relationships/customXml" Target="../customXml/item26.xml"/><Relationship Id="rId79" Type="http://schemas.openxmlformats.org/officeDocument/2006/relationships/customXml" Target="../customXml/item31.xml"/><Relationship Id="rId5" Type="http://schemas.openxmlformats.org/officeDocument/2006/relationships/worksheet" Target="worksheets/sheet5.xml"/><Relationship Id="rId90" Type="http://schemas.openxmlformats.org/officeDocument/2006/relationships/customXml" Target="../customXml/item4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connections" Target="connections.xml"/><Relationship Id="rId48" Type="http://schemas.openxmlformats.org/officeDocument/2006/relationships/calcChain" Target="calcChain.xml"/><Relationship Id="rId56" Type="http://schemas.openxmlformats.org/officeDocument/2006/relationships/customXml" Target="../customXml/item8.xml"/><Relationship Id="rId64" Type="http://schemas.openxmlformats.org/officeDocument/2006/relationships/customXml" Target="../customXml/item16.xml"/><Relationship Id="rId69" Type="http://schemas.openxmlformats.org/officeDocument/2006/relationships/customXml" Target="../customXml/item21.xml"/><Relationship Id="rId77"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3.xml"/><Relationship Id="rId72" Type="http://schemas.openxmlformats.org/officeDocument/2006/relationships/customXml" Target="../customXml/item24.xml"/><Relationship Id="rId80" Type="http://schemas.openxmlformats.org/officeDocument/2006/relationships/customXml" Target="../customXml/item32.xml"/><Relationship Id="rId85"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pivotCacheDefinition" Target="pivotCache/pivotCacheDefinition8.xml"/><Relationship Id="rId38" Type="http://schemas.microsoft.com/office/2007/relationships/slicerCache" Target="slicerCaches/slicerCache1.xml"/><Relationship Id="rId46" Type="http://schemas.openxmlformats.org/officeDocument/2006/relationships/sheetMetadata" Target="metadata.xml"/><Relationship Id="rId59" Type="http://schemas.openxmlformats.org/officeDocument/2006/relationships/customXml" Target="../customXml/item11.xml"/><Relationship Id="rId67" Type="http://schemas.openxmlformats.org/officeDocument/2006/relationships/customXml" Target="../customXml/item19.xml"/><Relationship Id="rId20" Type="http://schemas.openxmlformats.org/officeDocument/2006/relationships/worksheet" Target="worksheets/sheet20.xml"/><Relationship Id="rId41" Type="http://schemas.microsoft.com/office/2007/relationships/slicerCache" Target="slicerCaches/slicerCache4.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75" Type="http://schemas.openxmlformats.org/officeDocument/2006/relationships/customXml" Target="../customXml/item27.xml"/><Relationship Id="rId83" Type="http://schemas.openxmlformats.org/officeDocument/2006/relationships/customXml" Target="../customXml/item35.xml"/><Relationship Id="rId88"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customXml" Target="../customXml/item1.xml"/><Relationship Id="rId57" Type="http://schemas.openxmlformats.org/officeDocument/2006/relationships/customXml" Target="../customXml/item9.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styles" Target="style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78" Type="http://schemas.openxmlformats.org/officeDocument/2006/relationships/customXml" Target="../customXml/item30.xml"/><Relationship Id="rId81" Type="http://schemas.openxmlformats.org/officeDocument/2006/relationships/customXml" Target="../customXml/item33.xml"/><Relationship Id="rId86"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2.xml"/><Relationship Id="rId34" Type="http://schemas.openxmlformats.org/officeDocument/2006/relationships/pivotCacheDefinition" Target="pivotCache/pivotCacheDefinition9.xml"/><Relationship Id="rId50" Type="http://schemas.openxmlformats.org/officeDocument/2006/relationships/customXml" Target="../customXml/item2.xml"/><Relationship Id="rId55" Type="http://schemas.openxmlformats.org/officeDocument/2006/relationships/customXml" Target="../customXml/item7.xml"/><Relationship Id="rId76" Type="http://schemas.openxmlformats.org/officeDocument/2006/relationships/customXml" Target="../customXml/item28.xml"/><Relationship Id="rId7" Type="http://schemas.openxmlformats.org/officeDocument/2006/relationships/worksheet" Target="worksheets/sheet7.xml"/><Relationship Id="rId71" Type="http://schemas.openxmlformats.org/officeDocument/2006/relationships/customXml" Target="../customXml/item23.xml"/><Relationship Id="rId2" Type="http://schemas.openxmlformats.org/officeDocument/2006/relationships/worksheet" Target="worksheets/sheet2.xml"/><Relationship Id="rId29" Type="http://schemas.openxmlformats.org/officeDocument/2006/relationships/pivotCacheDefinition" Target="pivotCache/pivotCacheDefinition4.xml"/><Relationship Id="rId24" Type="http://schemas.openxmlformats.org/officeDocument/2006/relationships/externalLink" Target="externalLinks/externalLink1.xml"/><Relationship Id="rId40" Type="http://schemas.microsoft.com/office/2007/relationships/slicerCache" Target="slicerCaches/slicerCache3.xml"/><Relationship Id="rId45" Type="http://schemas.openxmlformats.org/officeDocument/2006/relationships/sharedStrings" Target="sharedStrings.xml"/><Relationship Id="rId66" Type="http://schemas.openxmlformats.org/officeDocument/2006/relationships/customXml" Target="../customXml/item18.xml"/><Relationship Id="rId87" Type="http://schemas.openxmlformats.org/officeDocument/2006/relationships/customXml" Target="../customXml/item39.xml"/><Relationship Id="rId61" Type="http://schemas.openxmlformats.org/officeDocument/2006/relationships/customXml" Target="../customXml/item13.xml"/><Relationship Id="rId82" Type="http://schemas.openxmlformats.org/officeDocument/2006/relationships/customXml" Target="../customXml/item34.xml"/><Relationship Id="rId19" Type="http://schemas.openxmlformats.org/officeDocument/2006/relationships/worksheet" Target="worksheets/sheet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D"/>
              <a:t>Rasio NPL Lapangan Usaha</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Pertanian, perburuan dan Kehutanan</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2.1340547039374814E-2</c:v>
              </c:pt>
              <c:pt idx="1">
                <c:v>1.1703056768558952E-2</c:v>
              </c:pt>
              <c:pt idx="2">
                <c:v>2.0024519820187985E-2</c:v>
              </c:pt>
              <c:pt idx="3">
                <c:v>4.563233376792699E-2</c:v>
              </c:pt>
              <c:pt idx="4">
                <c:v>1.4960629921259842E-2</c:v>
              </c:pt>
              <c:pt idx="5">
                <c:v>3.0170846964740095E-2</c:v>
              </c:pt>
              <c:pt idx="6">
                <c:v>1.5803079689783072E-2</c:v>
              </c:pt>
              <c:pt idx="7">
                <c:v>0.16738816738816739</c:v>
              </c:pt>
              <c:pt idx="8">
                <c:v>1.0722086173803692E-2</c:v>
              </c:pt>
              <c:pt idx="9">
                <c:v>0.10062809033809969</c:v>
              </c:pt>
              <c:pt idx="10">
                <c:v>2.8571428571428571E-2</c:v>
              </c:pt>
              <c:pt idx="11">
                <c:v>3.1339101976049388E-2</c:v>
              </c:pt>
              <c:pt idx="12">
                <c:v>7.988698913731794E-3</c:v>
              </c:pt>
              <c:pt idx="13">
                <c:v>6.8946497517926092E-3</c:v>
              </c:pt>
              <c:pt idx="14">
                <c:v>6.4226519337016574E-3</c:v>
              </c:pt>
              <c:pt idx="15">
                <c:v>2.07508017355216E-3</c:v>
              </c:pt>
              <c:pt idx="16">
                <c:v>1.9801980198019802E-2</c:v>
              </c:pt>
              <c:pt idx="17">
                <c:v>0</c:v>
              </c:pt>
              <c:pt idx="18">
                <c:v>2.3243243243243242E-2</c:v>
              </c:pt>
              <c:pt idx="19">
                <c:v>3.5955056179775284E-2</c:v>
              </c:pt>
              <c:pt idx="20">
                <c:v>2.1897810218978103E-2</c:v>
              </c:pt>
              <c:pt idx="21">
                <c:v>7.2050121823877475E-2</c:v>
              </c:pt>
              <c:pt idx="22">
                <c:v>4.9113233287858118E-2</c:v>
              </c:pt>
              <c:pt idx="23">
                <c:v>1.3947453778786896E-2</c:v>
              </c:pt>
              <c:pt idx="24">
                <c:v>8.4848484848484857E-3</c:v>
              </c:pt>
              <c:pt idx="25">
                <c:v>1.836228287841191E-2</c:v>
              </c:pt>
              <c:pt idx="26">
                <c:v>1.8518518518518517E-2</c:v>
              </c:pt>
              <c:pt idx="27">
                <c:v>1.6516516516516516E-2</c:v>
              </c:pt>
              <c:pt idx="28">
                <c:v>1.4315352697095435E-2</c:v>
              </c:pt>
              <c:pt idx="29">
                <c:v>9.6294134811788744E-3</c:v>
              </c:pt>
              <c:pt idx="30">
                <c:v>3.0573248407643312E-2</c:v>
              </c:pt>
              <c:pt idx="31">
                <c:v>2.1419778416085351E-2</c:v>
              </c:pt>
              <c:pt idx="32">
                <c:v>2.0055839925546767E-2</c:v>
              </c:pt>
              <c:pt idx="33">
                <c:v>9.519647336018849E-3</c:v>
              </c:pt>
            </c:numLit>
          </c:val>
          <c:extLst>
            <c:ext xmlns:c16="http://schemas.microsoft.com/office/drawing/2014/chart" uri="{C3380CC4-5D6E-409C-BE32-E72D297353CC}">
              <c16:uniqueId val="{00000000-7F5D-4EAC-910F-A977EB7DB7EF}"/>
            </c:ext>
          </c:extLst>
        </c:ser>
        <c:ser>
          <c:idx val="1"/>
          <c:order val="1"/>
          <c:tx>
            <c:v>Sum of Perikanan</c:v>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3.5714285714285712E-2</c:v>
              </c:pt>
              <c:pt idx="1">
                <c:v>1.282051282051282E-2</c:v>
              </c:pt>
              <c:pt idx="2">
                <c:v>7.1428571428571425E-2</c:v>
              </c:pt>
              <c:pt idx="3">
                <c:v>2.7472527472527472E-2</c:v>
              </c:pt>
              <c:pt idx="4">
                <c:v>3.1578947368421054E-2</c:v>
              </c:pt>
              <c:pt idx="5">
                <c:v>6.0283687943262408E-2</c:v>
              </c:pt>
              <c:pt idx="6">
                <c:v>6.8992551940415522E-2</c:v>
              </c:pt>
              <c:pt idx="7">
                <c:v>0.1111111111111111</c:v>
              </c:pt>
              <c:pt idx="8">
                <c:v>3.0534351145038167E-2</c:v>
              </c:pt>
              <c:pt idx="9">
                <c:v>5.9927797833935016E-2</c:v>
              </c:pt>
              <c:pt idx="10">
                <c:v>3.9333805811481222E-2</c:v>
              </c:pt>
              <c:pt idx="11">
                <c:v>9.8263888888888887E-2</c:v>
              </c:pt>
              <c:pt idx="12">
                <c:v>7.4786324786324784E-2</c:v>
              </c:pt>
              <c:pt idx="13">
                <c:v>5.9171597633136092E-2</c:v>
              </c:pt>
              <c:pt idx="14">
                <c:v>3.7267080745341616E-2</c:v>
              </c:pt>
              <c:pt idx="15">
                <c:v>2.7463651050080775E-2</c:v>
              </c:pt>
              <c:pt idx="16">
                <c:v>2.1897810218978103E-2</c:v>
              </c:pt>
              <c:pt idx="17">
                <c:v>0</c:v>
              </c:pt>
              <c:pt idx="18">
                <c:v>8.4858569051580693E-2</c:v>
              </c:pt>
              <c:pt idx="19">
                <c:v>5.7777777777777775E-2</c:v>
              </c:pt>
              <c:pt idx="20">
                <c:v>1.9801980198019802E-2</c:v>
              </c:pt>
              <c:pt idx="21">
                <c:v>3.4482758620689655E-2</c:v>
              </c:pt>
              <c:pt idx="22">
                <c:v>0.13256484149855907</c:v>
              </c:pt>
              <c:pt idx="23">
                <c:v>7.575757575757576E-2</c:v>
              </c:pt>
              <c:pt idx="24">
                <c:v>5.2631578947368418E-2</c:v>
              </c:pt>
              <c:pt idx="25">
                <c:v>3.9215686274509803E-2</c:v>
              </c:pt>
              <c:pt idx="26">
                <c:v>5.7692307692307696E-2</c:v>
              </c:pt>
              <c:pt idx="27">
                <c:v>3.6173250832936696E-2</c:v>
              </c:pt>
              <c:pt idx="28">
                <c:v>3.1986531986531987E-2</c:v>
              </c:pt>
              <c:pt idx="29">
                <c:v>2.9668411867364748E-2</c:v>
              </c:pt>
              <c:pt idx="30">
                <c:v>4.3731778425655975E-2</c:v>
              </c:pt>
              <c:pt idx="31">
                <c:v>6.7278287461773695E-2</c:v>
              </c:pt>
              <c:pt idx="32">
                <c:v>6.7567567567567571E-2</c:v>
              </c:pt>
              <c:pt idx="33">
                <c:v>4.9759229534510431E-2</c:v>
              </c:pt>
            </c:numLit>
          </c:val>
          <c:extLst>
            <c:ext xmlns:c16="http://schemas.microsoft.com/office/drawing/2014/chart" uri="{C3380CC4-5D6E-409C-BE32-E72D297353CC}">
              <c16:uniqueId val="{00000001-7F5D-4EAC-910F-A977EB7DB7EF}"/>
            </c:ext>
          </c:extLst>
        </c:ser>
        <c:ser>
          <c:idx val="2"/>
          <c:order val="2"/>
          <c:tx>
            <c:v>Sum of Pertambangan dan Penggalian</c:v>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9.5238095238095247E-3</c:v>
              </c:pt>
              <c:pt idx="1">
                <c:v>0.21212121212121213</c:v>
              </c:pt>
              <c:pt idx="2">
                <c:v>4.807692307692308E-3</c:v>
              </c:pt>
              <c:pt idx="3">
                <c:v>1.4588475220449357E-2</c:v>
              </c:pt>
              <c:pt idx="4">
                <c:v>3.4013605442176869E-3</c:v>
              </c:pt>
              <c:pt idx="5">
                <c:v>3.0927835051546393E-2</c:v>
              </c:pt>
              <c:pt idx="6">
                <c:v>1.4588475220449357E-2</c:v>
              </c:pt>
              <c:pt idx="7">
                <c:v>2.7777777777777776E-2</c:v>
              </c:pt>
              <c:pt idx="8">
                <c:v>3.3783783783783786E-2</c:v>
              </c:pt>
              <c:pt idx="9">
                <c:v>1.6393442622950821E-2</c:v>
              </c:pt>
              <c:pt idx="10">
                <c:v>9.3301435406698566E-2</c:v>
              </c:pt>
              <c:pt idx="11">
                <c:v>3.2927379341452415E-2</c:v>
              </c:pt>
              <c:pt idx="12">
                <c:v>5.5248618784530384E-3</c:v>
              </c:pt>
              <c:pt idx="13">
                <c:v>4.0127585142504373E-3</c:v>
              </c:pt>
              <c:pt idx="14">
                <c:v>5.5555555555555558E-3</c:v>
              </c:pt>
              <c:pt idx="15">
                <c:v>5.7371581054036025E-3</c:v>
              </c:pt>
              <c:pt idx="16">
                <c:v>0</c:v>
              </c:pt>
              <c:pt idx="17">
                <c:v>0</c:v>
              </c:pt>
              <c:pt idx="18">
                <c:v>2.903225806451613E-2</c:v>
              </c:pt>
              <c:pt idx="19">
                <c:v>0</c:v>
              </c:pt>
              <c:pt idx="20">
                <c:v>7.4714903657097913E-3</c:v>
              </c:pt>
              <c:pt idx="21">
                <c:v>0</c:v>
              </c:pt>
              <c:pt idx="22">
                <c:v>7.6923076923076927E-2</c:v>
              </c:pt>
              <c:pt idx="23">
                <c:v>7.1428571428571425E-2</c:v>
              </c:pt>
              <c:pt idx="24">
                <c:v>0</c:v>
              </c:pt>
              <c:pt idx="25">
                <c:v>6.3965884861407248E-3</c:v>
              </c:pt>
              <c:pt idx="26">
                <c:v>0</c:v>
              </c:pt>
              <c:pt idx="27">
                <c:v>5.9109874826147428E-3</c:v>
              </c:pt>
              <c:pt idx="28">
                <c:v>2.2140849868006471E-3</c:v>
              </c:pt>
              <c:pt idx="29">
                <c:v>5.5639858371269602E-3</c:v>
              </c:pt>
              <c:pt idx="30">
                <c:v>6.3078216989066445E-4</c:v>
              </c:pt>
              <c:pt idx="31">
                <c:v>4.6357615894039736E-2</c:v>
              </c:pt>
              <c:pt idx="32">
                <c:v>3.824904377390565E-3</c:v>
              </c:pt>
              <c:pt idx="33">
                <c:v>4.7311827956989246E-2</c:v>
              </c:pt>
            </c:numLit>
          </c:val>
          <c:extLst>
            <c:ext xmlns:c16="http://schemas.microsoft.com/office/drawing/2014/chart" uri="{C3380CC4-5D6E-409C-BE32-E72D297353CC}">
              <c16:uniqueId val="{00000002-7F5D-4EAC-910F-A977EB7DB7EF}"/>
            </c:ext>
          </c:extLst>
        </c:ser>
        <c:ser>
          <c:idx val="3"/>
          <c:order val="3"/>
          <c:tx>
            <c:v>Sum of Listrik, gas dan air</c:v>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8.6206896551724137E-3</c:v>
              </c:pt>
              <c:pt idx="1">
                <c:v>0</c:v>
              </c:pt>
              <c:pt idx="2">
                <c:v>0</c:v>
              </c:pt>
              <c:pt idx="3">
                <c:v>2.4566892635726287E-3</c:v>
              </c:pt>
              <c:pt idx="4">
                <c:v>0</c:v>
              </c:pt>
              <c:pt idx="5">
                <c:v>1.7241379310344827E-2</c:v>
              </c:pt>
              <c:pt idx="6">
                <c:v>2.4566892635726287E-3</c:v>
              </c:pt>
              <c:pt idx="7">
                <c:v>0</c:v>
              </c:pt>
              <c:pt idx="8">
                <c:v>0</c:v>
              </c:pt>
              <c:pt idx="9">
                <c:v>2.2818026240730175E-3</c:v>
              </c:pt>
              <c:pt idx="10">
                <c:v>9.2807424593967514E-3</c:v>
              </c:pt>
              <c:pt idx="11">
                <c:v>7.332326935518654E-3</c:v>
              </c:pt>
              <c:pt idx="12">
                <c:v>6.5789473684210523E-3</c:v>
              </c:pt>
              <c:pt idx="13">
                <c:v>3.629764065335753E-3</c:v>
              </c:pt>
              <c:pt idx="14">
                <c:v>3.0534351145038167E-2</c:v>
              </c:pt>
              <c:pt idx="15">
                <c:v>1.7709563164108619E-3</c:v>
              </c:pt>
              <c:pt idx="16">
                <c:v>0</c:v>
              </c:pt>
              <c:pt idx="17">
                <c:v>0</c:v>
              </c:pt>
              <c:pt idx="18">
                <c:v>1.2422360248447204E-2</c:v>
              </c:pt>
              <c:pt idx="19">
                <c:v>0</c:v>
              </c:pt>
              <c:pt idx="20">
                <c:v>0</c:v>
              </c:pt>
              <c:pt idx="21">
                <c:v>0</c:v>
              </c:pt>
              <c:pt idx="22">
                <c:v>0.14000000000000001</c:v>
              </c:pt>
              <c:pt idx="23">
                <c:v>2.0833333333333332E-2</c:v>
              </c:pt>
              <c:pt idx="24">
                <c:v>8.3333333333333329E-2</c:v>
              </c:pt>
              <c:pt idx="25">
                <c:v>1.4285714285714285E-2</c:v>
              </c:pt>
              <c:pt idx="26">
                <c:v>0</c:v>
              </c:pt>
              <c:pt idx="27">
                <c:v>9.0684253915910961E-3</c:v>
              </c:pt>
              <c:pt idx="28">
                <c:v>0</c:v>
              </c:pt>
              <c:pt idx="29">
                <c:v>6.25E-2</c:v>
              </c:pt>
              <c:pt idx="30">
                <c:v>0</c:v>
              </c:pt>
              <c:pt idx="31">
                <c:v>0</c:v>
              </c:pt>
              <c:pt idx="32">
                <c:v>7.874015748031496E-3</c:v>
              </c:pt>
              <c:pt idx="33">
                <c:v>1.6339869281045752E-3</c:v>
              </c:pt>
            </c:numLit>
          </c:val>
          <c:extLst>
            <c:ext xmlns:c16="http://schemas.microsoft.com/office/drawing/2014/chart" uri="{C3380CC4-5D6E-409C-BE32-E72D297353CC}">
              <c16:uniqueId val="{00000003-7F5D-4EAC-910F-A977EB7DB7EF}"/>
            </c:ext>
          </c:extLst>
        </c:ser>
        <c:ser>
          <c:idx val="4"/>
          <c:order val="4"/>
          <c:tx>
            <c:v>Sum of Konstruksi</c:v>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0.16756756756756758</c:v>
              </c:pt>
              <c:pt idx="1">
                <c:v>2.3955147808358817E-2</c:v>
              </c:pt>
              <c:pt idx="2">
                <c:v>9.0090090090090086E-2</c:v>
              </c:pt>
              <c:pt idx="3">
                <c:v>2.5221788802246608E-2</c:v>
              </c:pt>
              <c:pt idx="4">
                <c:v>0.12690355329949238</c:v>
              </c:pt>
              <c:pt idx="5">
                <c:v>2.238562091503268E-2</c:v>
              </c:pt>
              <c:pt idx="6">
                <c:v>2.5221788802246608E-2</c:v>
              </c:pt>
              <c:pt idx="7">
                <c:v>0.35915492957746481</c:v>
              </c:pt>
              <c:pt idx="8">
                <c:v>5.8262711864406777E-2</c:v>
              </c:pt>
              <c:pt idx="9">
                <c:v>6.9977426636568849E-2</c:v>
              </c:pt>
              <c:pt idx="10">
                <c:v>3.9686684073107048E-2</c:v>
              </c:pt>
              <c:pt idx="11">
                <c:v>3.5452631578947368E-2</c:v>
              </c:pt>
              <c:pt idx="12">
                <c:v>0.11743772241992882</c:v>
              </c:pt>
              <c:pt idx="13">
                <c:v>0.11016144349477683</c:v>
              </c:pt>
              <c:pt idx="14">
                <c:v>0.17627494456762749</c:v>
              </c:pt>
              <c:pt idx="15">
                <c:v>8.7898537960190246E-2</c:v>
              </c:pt>
              <c:pt idx="16">
                <c:v>0.11748998664886515</c:v>
              </c:pt>
              <c:pt idx="17">
                <c:v>0</c:v>
              </c:pt>
              <c:pt idx="18">
                <c:v>0.11970979443772672</c:v>
              </c:pt>
              <c:pt idx="19">
                <c:v>0.21236559139784947</c:v>
              </c:pt>
              <c:pt idx="20">
                <c:v>0.10067114093959731</c:v>
              </c:pt>
              <c:pt idx="21">
                <c:v>0.11584875301689461</c:v>
              </c:pt>
              <c:pt idx="22">
                <c:v>0.1672514619883041</c:v>
              </c:pt>
              <c:pt idx="23">
                <c:v>4.4815178279358846E-2</c:v>
              </c:pt>
              <c:pt idx="24">
                <c:v>6.4327485380116955E-2</c:v>
              </c:pt>
              <c:pt idx="25">
                <c:v>6.5328610783156243E-2</c:v>
              </c:pt>
              <c:pt idx="26">
                <c:v>0.13903743315508021</c:v>
              </c:pt>
              <c:pt idx="27">
                <c:v>4.5294324991187872E-2</c:v>
              </c:pt>
              <c:pt idx="28">
                <c:v>9.0464547677261614E-2</c:v>
              </c:pt>
              <c:pt idx="29">
                <c:v>9.0629800307219663E-2</c:v>
              </c:pt>
              <c:pt idx="30">
                <c:v>0.1012582384661474</c:v>
              </c:pt>
              <c:pt idx="31">
                <c:v>0.10785619174434088</c:v>
              </c:pt>
              <c:pt idx="32">
                <c:v>7.5699558173784973E-2</c:v>
              </c:pt>
              <c:pt idx="33">
                <c:v>5.1642538975501112E-2</c:v>
              </c:pt>
            </c:numLit>
          </c:val>
          <c:extLst>
            <c:ext xmlns:c16="http://schemas.microsoft.com/office/drawing/2014/chart" uri="{C3380CC4-5D6E-409C-BE32-E72D297353CC}">
              <c16:uniqueId val="{00000004-7F5D-4EAC-910F-A977EB7DB7EF}"/>
            </c:ext>
          </c:extLst>
        </c:ser>
        <c:ser>
          <c:idx val="5"/>
          <c:order val="5"/>
          <c:tx>
            <c:v>Sum of Perdagangan Besar dan Eceran</c:v>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4.1878797832156346E-2</c:v>
              </c:pt>
              <c:pt idx="1">
                <c:v>2.2590513329075201E-2</c:v>
              </c:pt>
              <c:pt idx="2">
                <c:v>2.3876845743009738E-2</c:v>
              </c:pt>
              <c:pt idx="3">
                <c:v>2.3580783952434774E-2</c:v>
              </c:pt>
              <c:pt idx="4">
                <c:v>3.2569360675512665E-2</c:v>
              </c:pt>
              <c:pt idx="5">
                <c:v>4.1410184667039732E-2</c:v>
              </c:pt>
              <c:pt idx="6">
                <c:v>2.3580783952434774E-2</c:v>
              </c:pt>
              <c:pt idx="7">
                <c:v>7.4762808349146115E-2</c:v>
              </c:pt>
              <c:pt idx="8">
                <c:v>3.0179918746372606E-2</c:v>
              </c:pt>
              <c:pt idx="9">
                <c:v>4.664798718097915E-2</c:v>
              </c:pt>
              <c:pt idx="10">
                <c:v>3.8271771822513602E-2</c:v>
              </c:pt>
              <c:pt idx="11">
                <c:v>3.7962179855511292E-2</c:v>
              </c:pt>
              <c:pt idx="12">
                <c:v>5.9728435758574679E-2</c:v>
              </c:pt>
              <c:pt idx="13">
                <c:v>4.2886597938144332E-2</c:v>
              </c:pt>
              <c:pt idx="14">
                <c:v>2.1863220247711361E-2</c:v>
              </c:pt>
              <c:pt idx="15">
                <c:v>3.6701592375540167E-2</c:v>
              </c:pt>
              <c:pt idx="16">
                <c:v>2.0243965740981053E-2</c:v>
              </c:pt>
              <c:pt idx="17">
                <c:v>0</c:v>
              </c:pt>
              <c:pt idx="18">
                <c:v>3.3069655020874535E-2</c:v>
              </c:pt>
              <c:pt idx="19">
                <c:v>3.4034034034034037E-2</c:v>
              </c:pt>
              <c:pt idx="20">
                <c:v>2.6281775096940973E-2</c:v>
              </c:pt>
              <c:pt idx="21">
                <c:v>2.6967528893780957E-2</c:v>
              </c:pt>
              <c:pt idx="22">
                <c:v>7.1116165150454866E-2</c:v>
              </c:pt>
              <c:pt idx="23">
                <c:v>4.0746814683991418E-2</c:v>
              </c:pt>
              <c:pt idx="24">
                <c:v>3.3166458072590742E-2</c:v>
              </c:pt>
              <c:pt idx="25">
                <c:v>4.5993532159540065E-2</c:v>
              </c:pt>
              <c:pt idx="26">
                <c:v>4.4635544635544637E-2</c:v>
              </c:pt>
              <c:pt idx="27">
                <c:v>4.7240423713449532E-2</c:v>
              </c:pt>
              <c:pt idx="28">
                <c:v>3.2900432900432902E-2</c:v>
              </c:pt>
              <c:pt idx="29">
                <c:v>3.5099699535645998E-2</c:v>
              </c:pt>
              <c:pt idx="30">
                <c:v>2.7077716563122727E-2</c:v>
              </c:pt>
              <c:pt idx="31">
                <c:v>3.9583935278821147E-2</c:v>
              </c:pt>
              <c:pt idx="32">
                <c:v>3.9607615632086916E-2</c:v>
              </c:pt>
              <c:pt idx="33">
                <c:v>3.6859238503378938E-2</c:v>
              </c:pt>
            </c:numLit>
          </c:val>
          <c:extLst>
            <c:ext xmlns:c16="http://schemas.microsoft.com/office/drawing/2014/chart" uri="{C3380CC4-5D6E-409C-BE32-E72D297353CC}">
              <c16:uniqueId val="{00000005-7F5D-4EAC-910F-A977EB7DB7EF}"/>
            </c:ext>
          </c:extLst>
        </c:ser>
        <c:ser>
          <c:idx val="6"/>
          <c:order val="6"/>
          <c:tx>
            <c:v>Sum of Transportasi, pergudangan dan komunikasi</c:v>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6.3492063492063489E-2</c:v>
              </c:pt>
              <c:pt idx="1">
                <c:v>4.8387096774193551E-3</c:v>
              </c:pt>
              <c:pt idx="2">
                <c:v>3.3333333333333333E-2</c:v>
              </c:pt>
              <c:pt idx="3">
                <c:v>7.2482316437441083E-3</c:v>
              </c:pt>
              <c:pt idx="4">
                <c:v>1.646090534979424E-2</c:v>
              </c:pt>
              <c:pt idx="5">
                <c:v>1.4227642276422764E-2</c:v>
              </c:pt>
              <c:pt idx="6">
                <c:v>7.2482316437441083E-3</c:v>
              </c:pt>
              <c:pt idx="7">
                <c:v>7.0175438596491224E-2</c:v>
              </c:pt>
              <c:pt idx="8">
                <c:v>1.4218009478672985E-2</c:v>
              </c:pt>
              <c:pt idx="9">
                <c:v>4.1371891936618265E-3</c:v>
              </c:pt>
              <c:pt idx="10">
                <c:v>1.7004712149149764E-2</c:v>
              </c:pt>
              <c:pt idx="11">
                <c:v>2.7643504531722055E-2</c:v>
              </c:pt>
              <c:pt idx="12">
                <c:v>7.716590669940372E-3</c:v>
              </c:pt>
              <c:pt idx="13">
                <c:v>6.2785388127853878E-3</c:v>
              </c:pt>
              <c:pt idx="14">
                <c:v>2.2556390977443608E-2</c:v>
              </c:pt>
              <c:pt idx="15">
                <c:v>1.02883865939205E-2</c:v>
              </c:pt>
              <c:pt idx="16">
                <c:v>3.5620547431571056E-3</c:v>
              </c:pt>
              <c:pt idx="17">
                <c:v>0</c:v>
              </c:pt>
              <c:pt idx="18">
                <c:v>6.018054162487462E-3</c:v>
              </c:pt>
              <c:pt idx="19">
                <c:v>2.5974025974025976E-2</c:v>
              </c:pt>
              <c:pt idx="20">
                <c:v>8.130081300813009E-3</c:v>
              </c:pt>
              <c:pt idx="21">
                <c:v>1.4218009478672985E-2</c:v>
              </c:pt>
              <c:pt idx="22">
                <c:v>6.0194174757281553E-2</c:v>
              </c:pt>
              <c:pt idx="23">
                <c:v>8.3333333333333329E-2</c:v>
              </c:pt>
              <c:pt idx="24">
                <c:v>2.2284122562674095E-2</c:v>
              </c:pt>
              <c:pt idx="25">
                <c:v>2.0239190432382703E-2</c:v>
              </c:pt>
              <c:pt idx="26">
                <c:v>2.0833333333333332E-2</c:v>
              </c:pt>
              <c:pt idx="27">
                <c:v>4.4230769230769233E-2</c:v>
              </c:pt>
              <c:pt idx="28">
                <c:v>7.0821529745042494E-3</c:v>
              </c:pt>
              <c:pt idx="29">
                <c:v>3.7383177570093455E-2</c:v>
              </c:pt>
              <c:pt idx="30">
                <c:v>2.843601895734597E-2</c:v>
              </c:pt>
              <c:pt idx="31">
                <c:v>1.5459723352318959E-2</c:v>
              </c:pt>
              <c:pt idx="32">
                <c:v>1.8528049408131755E-2</c:v>
              </c:pt>
              <c:pt idx="33">
                <c:v>1.3195098963242224E-2</c:v>
              </c:pt>
            </c:numLit>
          </c:val>
          <c:extLst>
            <c:ext xmlns:c16="http://schemas.microsoft.com/office/drawing/2014/chart" uri="{C3380CC4-5D6E-409C-BE32-E72D297353CC}">
              <c16:uniqueId val="{00000006-7F5D-4EAC-910F-A977EB7DB7EF}"/>
            </c:ext>
          </c:extLst>
        </c:ser>
        <c:ser>
          <c:idx val="7"/>
          <c:order val="7"/>
          <c:tx>
            <c:v>Sum of Perantara Keuangan</c:v>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0</c:v>
              </c:pt>
              <c:pt idx="1">
                <c:v>3.8461538461538464E-2</c:v>
              </c:pt>
              <c:pt idx="2">
                <c:v>0</c:v>
              </c:pt>
              <c:pt idx="3">
                <c:v>2.5667006071952263E-3</c:v>
              </c:pt>
              <c:pt idx="4">
                <c:v>0</c:v>
              </c:pt>
              <c:pt idx="5">
                <c:v>0.11893764434180139</c:v>
              </c:pt>
              <c:pt idx="6">
                <c:v>2.5667006071952263E-3</c:v>
              </c:pt>
              <c:pt idx="7">
                <c:v>0</c:v>
              </c:pt>
              <c:pt idx="8">
                <c:v>0.44117647058823528</c:v>
              </c:pt>
              <c:pt idx="9">
                <c:v>1.6295559149147903E-2</c:v>
              </c:pt>
              <c:pt idx="10">
                <c:v>7.5259875259875264E-2</c:v>
              </c:pt>
              <c:pt idx="11">
                <c:v>3.3599999999999998E-2</c:v>
              </c:pt>
              <c:pt idx="12">
                <c:v>9.8039215686274508E-3</c:v>
              </c:pt>
              <c:pt idx="13">
                <c:v>2.136752136752137E-3</c:v>
              </c:pt>
              <c:pt idx="14">
                <c:v>0</c:v>
              </c:pt>
              <c:pt idx="15">
                <c:v>6.8571428571428575E-2</c:v>
              </c:pt>
              <c:pt idx="16">
                <c:v>5.7142857142857141E-2</c:v>
              </c:pt>
              <c:pt idx="17">
                <c:v>2.6136096067812573E-2</c:v>
              </c:pt>
              <c:pt idx="18">
                <c:v>4.4052863436123352E-3</c:v>
              </c:pt>
              <c:pt idx="19">
                <c:v>0</c:v>
              </c:pt>
              <c:pt idx="20">
                <c:v>0</c:v>
              </c:pt>
              <c:pt idx="21">
                <c:v>5.7471264367816091E-2</c:v>
              </c:pt>
              <c:pt idx="22">
                <c:v>0</c:v>
              </c:pt>
              <c:pt idx="23">
                <c:v>0</c:v>
              </c:pt>
              <c:pt idx="24">
                <c:v>0.17391304347826086</c:v>
              </c:pt>
              <c:pt idx="25">
                <c:v>0.15960099750623441</c:v>
              </c:pt>
              <c:pt idx="26">
                <c:v>0.42857142857142855</c:v>
              </c:pt>
              <c:pt idx="27">
                <c:v>5.736137667304015E-2</c:v>
              </c:pt>
              <c:pt idx="28">
                <c:v>0</c:v>
              </c:pt>
              <c:pt idx="29">
                <c:v>0</c:v>
              </c:pt>
              <c:pt idx="30">
                <c:v>0</c:v>
              </c:pt>
              <c:pt idx="31">
                <c:v>9.3023255813953487E-2</c:v>
              </c:pt>
              <c:pt idx="32">
                <c:v>3.7037037037037035E-2</c:v>
              </c:pt>
              <c:pt idx="33">
                <c:v>2.8545941123996433E-2</c:v>
              </c:pt>
            </c:numLit>
          </c:val>
          <c:extLst>
            <c:ext xmlns:c16="http://schemas.microsoft.com/office/drawing/2014/chart" uri="{C3380CC4-5D6E-409C-BE32-E72D297353CC}">
              <c16:uniqueId val="{00000007-7F5D-4EAC-910F-A977EB7DB7EF}"/>
            </c:ext>
          </c:extLst>
        </c:ser>
        <c:ser>
          <c:idx val="8"/>
          <c:order val="8"/>
          <c:tx>
            <c:v>Sum of Real Estate, Usaha Persewaan, dan Jasa Perusahaan</c:v>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7.5812274368231042E-2</c:v>
              </c:pt>
              <c:pt idx="1">
                <c:v>2.2646536412078151E-2</c:v>
              </c:pt>
              <c:pt idx="2">
                <c:v>2.8037383177570093E-2</c:v>
              </c:pt>
              <c:pt idx="3">
                <c:v>1.6792262933289084E-2</c:v>
              </c:pt>
              <c:pt idx="4">
                <c:v>1.4869888475836431E-2</c:v>
              </c:pt>
              <c:pt idx="5">
                <c:v>3.2544378698224852E-2</c:v>
              </c:pt>
              <c:pt idx="6">
                <c:v>1.6792262933289084E-2</c:v>
              </c:pt>
              <c:pt idx="7">
                <c:v>0.13855421686746988</c:v>
              </c:pt>
              <c:pt idx="8">
                <c:v>2.1630615640599003E-2</c:v>
              </c:pt>
              <c:pt idx="9">
                <c:v>1.7565797308562583E-2</c:v>
              </c:pt>
              <c:pt idx="10">
                <c:v>1.5415282392026579E-2</c:v>
              </c:pt>
              <c:pt idx="11">
                <c:v>5.3097345132743362E-2</c:v>
              </c:pt>
              <c:pt idx="12">
                <c:v>2.2931206380857428E-2</c:v>
              </c:pt>
              <c:pt idx="13">
                <c:v>1.4853857211308098E-2</c:v>
              </c:pt>
              <c:pt idx="14">
                <c:v>2.2222222222222223E-2</c:v>
              </c:pt>
              <c:pt idx="15">
                <c:v>3.1791907514450865E-2</c:v>
              </c:pt>
              <c:pt idx="16">
                <c:v>7.0479704797047973E-2</c:v>
              </c:pt>
              <c:pt idx="17">
                <c:v>0</c:v>
              </c:pt>
              <c:pt idx="18">
                <c:v>1.9491525423728815E-2</c:v>
              </c:pt>
              <c:pt idx="19">
                <c:v>4.1353383458646614E-2</c:v>
              </c:pt>
              <c:pt idx="20">
                <c:v>1.8518518518518517E-2</c:v>
              </c:pt>
              <c:pt idx="21">
                <c:v>4.5643153526970952E-2</c:v>
              </c:pt>
              <c:pt idx="22">
                <c:v>6.5217391304347824E-2</c:v>
              </c:pt>
              <c:pt idx="23">
                <c:v>5.5214723926380369E-2</c:v>
              </c:pt>
              <c:pt idx="24">
                <c:v>1.8691588785046728E-2</c:v>
              </c:pt>
              <c:pt idx="25">
                <c:v>2.5054466230936819E-2</c:v>
              </c:pt>
              <c:pt idx="26">
                <c:v>8.6956521739130432E-2</c:v>
              </c:pt>
              <c:pt idx="27">
                <c:v>5.3859348198970841E-2</c:v>
              </c:pt>
              <c:pt idx="28">
                <c:v>1.2178619756427604E-2</c:v>
              </c:pt>
              <c:pt idx="29">
                <c:v>1.9586507072905331E-2</c:v>
              </c:pt>
              <c:pt idx="30">
                <c:v>8.1669691470054439E-3</c:v>
              </c:pt>
              <c:pt idx="31">
                <c:v>2.5232403718459494E-2</c:v>
              </c:pt>
              <c:pt idx="32">
                <c:v>1.6380854875863833E-2</c:v>
              </c:pt>
              <c:pt idx="33">
                <c:v>1.5220433869839048E-2</c:v>
              </c:pt>
            </c:numLit>
          </c:val>
          <c:extLst>
            <c:ext xmlns:c16="http://schemas.microsoft.com/office/drawing/2014/chart" uri="{C3380CC4-5D6E-409C-BE32-E72D297353CC}">
              <c16:uniqueId val="{00000008-7F5D-4EAC-910F-A977EB7DB7EF}"/>
            </c:ext>
          </c:extLst>
        </c:ser>
        <c:ser>
          <c:idx val="9"/>
          <c:order val="9"/>
          <c:tx>
            <c:v>Sum of Admistrasi Pemerintahan, Pertahanan dan Jaminan Sosial Wajib</c:v>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0.23411371237458195</c:v>
              </c:pt>
              <c:pt idx="24">
                <c:v>0</c:v>
              </c:pt>
              <c:pt idx="25">
                <c:v>0</c:v>
              </c:pt>
              <c:pt idx="26">
                <c:v>0</c:v>
              </c:pt>
              <c:pt idx="27">
                <c:v>0</c:v>
              </c:pt>
              <c:pt idx="28">
                <c:v>0</c:v>
              </c:pt>
              <c:pt idx="29">
                <c:v>0</c:v>
              </c:pt>
              <c:pt idx="30">
                <c:v>0</c:v>
              </c:pt>
              <c:pt idx="31">
                <c:v>0</c:v>
              </c:pt>
              <c:pt idx="32">
                <c:v>0</c:v>
              </c:pt>
              <c:pt idx="33">
                <c:v>0</c:v>
              </c:pt>
            </c:numLit>
          </c:val>
          <c:extLst>
            <c:ext xmlns:c16="http://schemas.microsoft.com/office/drawing/2014/chart" uri="{C3380CC4-5D6E-409C-BE32-E72D297353CC}">
              <c16:uniqueId val="{00000009-7F5D-4EAC-910F-A977EB7DB7EF}"/>
            </c:ext>
          </c:extLst>
        </c:ser>
        <c:ser>
          <c:idx val="10"/>
          <c:order val="10"/>
          <c:tx>
            <c:v>Sum of Jasa Pendidikan</c:v>
          </c:tx>
          <c:spPr>
            <a:gradFill rotWithShape="1">
              <a:gsLst>
                <a:gs pos="0">
                  <a:schemeClr val="accent5">
                    <a:lumMod val="60000"/>
                    <a:lumMod val="110000"/>
                    <a:satMod val="105000"/>
                    <a:tint val="67000"/>
                  </a:schemeClr>
                </a:gs>
                <a:gs pos="50000">
                  <a:schemeClr val="accent5">
                    <a:lumMod val="60000"/>
                    <a:lumMod val="105000"/>
                    <a:satMod val="103000"/>
                    <a:tint val="73000"/>
                  </a:schemeClr>
                </a:gs>
                <a:gs pos="100000">
                  <a:schemeClr val="accent5">
                    <a:lumMod val="60000"/>
                    <a:lumMod val="105000"/>
                    <a:satMod val="109000"/>
                    <a:tint val="81000"/>
                  </a:schemeClr>
                </a:gs>
              </a:gsLst>
              <a:lin ang="5400000" scaled="0"/>
            </a:gradFill>
            <a:ln w="9525" cap="flat" cmpd="sng" algn="ctr">
              <a:solidFill>
                <a:schemeClr val="accent5">
                  <a:lumMod val="6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1.1363636363636364E-2</c:v>
              </c:pt>
              <c:pt idx="1">
                <c:v>1.9157088122605363E-3</c:v>
              </c:pt>
              <c:pt idx="2">
                <c:v>0</c:v>
              </c:pt>
              <c:pt idx="3">
                <c:v>2.3330651649235722E-2</c:v>
              </c:pt>
              <c:pt idx="4">
                <c:v>0</c:v>
              </c:pt>
              <c:pt idx="5">
                <c:v>7.6838638858397366E-3</c:v>
              </c:pt>
              <c:pt idx="6">
                <c:v>2.3330651649235722E-2</c:v>
              </c:pt>
              <c:pt idx="7">
                <c:v>0</c:v>
              </c:pt>
              <c:pt idx="8">
                <c:v>1.9417475728155338E-2</c:v>
              </c:pt>
              <c:pt idx="9">
                <c:v>7.3341836734693881E-3</c:v>
              </c:pt>
              <c:pt idx="10">
                <c:v>4.6367851622874804E-3</c:v>
              </c:pt>
              <c:pt idx="11">
                <c:v>1.1285574092247301E-2</c:v>
              </c:pt>
              <c:pt idx="12">
                <c:v>0</c:v>
              </c:pt>
              <c:pt idx="13">
                <c:v>6.1855670103092786E-2</c:v>
              </c:pt>
              <c:pt idx="14">
                <c:v>0</c:v>
              </c:pt>
              <c:pt idx="15">
                <c:v>8.9285714285714281E-3</c:v>
              </c:pt>
              <c:pt idx="16">
                <c:v>6.8259385665529011E-3</c:v>
              </c:pt>
              <c:pt idx="17">
                <c:v>0</c:v>
              </c:pt>
              <c:pt idx="18">
                <c:v>1.0443864229765013E-2</c:v>
              </c:pt>
              <c:pt idx="19">
                <c:v>0</c:v>
              </c:pt>
              <c:pt idx="20">
                <c:v>0</c:v>
              </c:pt>
              <c:pt idx="21">
                <c:v>0.11881188118811881</c:v>
              </c:pt>
              <c:pt idx="22">
                <c:v>0</c:v>
              </c:pt>
              <c:pt idx="23">
                <c:v>0</c:v>
              </c:pt>
              <c:pt idx="24">
                <c:v>0</c:v>
              </c:pt>
              <c:pt idx="25">
                <c:v>0</c:v>
              </c:pt>
              <c:pt idx="26">
                <c:v>0</c:v>
              </c:pt>
              <c:pt idx="27">
                <c:v>0</c:v>
              </c:pt>
              <c:pt idx="28">
                <c:v>0</c:v>
              </c:pt>
              <c:pt idx="29">
                <c:v>0</c:v>
              </c:pt>
              <c:pt idx="30">
                <c:v>0.16</c:v>
              </c:pt>
              <c:pt idx="31">
                <c:v>0</c:v>
              </c:pt>
              <c:pt idx="32">
                <c:v>0</c:v>
              </c:pt>
              <c:pt idx="33">
                <c:v>3.7383177570093459E-3</c:v>
              </c:pt>
            </c:numLit>
          </c:val>
          <c:extLst>
            <c:ext xmlns:c16="http://schemas.microsoft.com/office/drawing/2014/chart" uri="{C3380CC4-5D6E-409C-BE32-E72D297353CC}">
              <c16:uniqueId val="{0000000A-7F5D-4EAC-910F-A977EB7DB7EF}"/>
            </c:ext>
          </c:extLst>
        </c:ser>
        <c:ser>
          <c:idx val="11"/>
          <c:order val="11"/>
          <c:tx>
            <c:v>Sum of Jasa Kesehatan dan Kegiatan Sosial</c:v>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2.4509803921568627E-3</c:v>
              </c:pt>
              <c:pt idx="1">
                <c:v>5.270092226613966E-3</c:v>
              </c:pt>
              <c:pt idx="2">
                <c:v>0</c:v>
              </c:pt>
              <c:pt idx="3">
                <c:v>8.209303877728091E-3</c:v>
              </c:pt>
              <c:pt idx="4">
                <c:v>0</c:v>
              </c:pt>
              <c:pt idx="5">
                <c:v>6.4910630291627469E-2</c:v>
              </c:pt>
              <c:pt idx="6">
                <c:v>8.209303877728091E-3</c:v>
              </c:pt>
              <c:pt idx="7">
                <c:v>0</c:v>
              </c:pt>
              <c:pt idx="8">
                <c:v>3.4482758620689655E-2</c:v>
              </c:pt>
              <c:pt idx="9">
                <c:v>6.2413314840499305E-3</c:v>
              </c:pt>
              <c:pt idx="10">
                <c:v>4.7192071731949033E-3</c:v>
              </c:pt>
              <c:pt idx="11">
                <c:v>9.0795241077019414E-3</c:v>
              </c:pt>
              <c:pt idx="12">
                <c:v>3.8167938931297711E-2</c:v>
              </c:pt>
              <c:pt idx="13">
                <c:v>5.6497175141242938E-3</c:v>
              </c:pt>
              <c:pt idx="14">
                <c:v>0</c:v>
              </c:pt>
              <c:pt idx="15">
                <c:v>8.4388185654008432E-3</c:v>
              </c:pt>
              <c:pt idx="16">
                <c:v>1.4218009478672985E-2</c:v>
              </c:pt>
              <c:pt idx="17">
                <c:v>0</c:v>
              </c:pt>
              <c:pt idx="18">
                <c:v>9.0791180285343717E-3</c:v>
              </c:pt>
              <c:pt idx="19">
                <c:v>0</c:v>
              </c:pt>
              <c:pt idx="20">
                <c:v>0</c:v>
              </c:pt>
              <c:pt idx="21">
                <c:v>3.1128404669260701E-2</c:v>
              </c:pt>
              <c:pt idx="22">
                <c:v>0.10227272727272728</c:v>
              </c:pt>
              <c:pt idx="23">
                <c:v>2.2988505747126436E-2</c:v>
              </c:pt>
              <c:pt idx="24">
                <c:v>5.8823529411764705E-2</c:v>
              </c:pt>
              <c:pt idx="25">
                <c:v>2.1276595744680851E-3</c:v>
              </c:pt>
              <c:pt idx="26">
                <c:v>2.5000000000000001E-2</c:v>
              </c:pt>
              <c:pt idx="27">
                <c:v>4.1948579161028419E-2</c:v>
              </c:pt>
              <c:pt idx="28">
                <c:v>0</c:v>
              </c:pt>
              <c:pt idx="29">
                <c:v>2.3255813953488372E-2</c:v>
              </c:pt>
              <c:pt idx="30">
                <c:v>9.433962264150943E-3</c:v>
              </c:pt>
              <c:pt idx="31">
                <c:v>3.0581039755351682E-3</c:v>
              </c:pt>
              <c:pt idx="32">
                <c:v>3.4188034188034188E-3</c:v>
              </c:pt>
              <c:pt idx="33">
                <c:v>4.5379537953795382E-3</c:v>
              </c:pt>
            </c:numLit>
          </c:val>
          <c:extLst>
            <c:ext xmlns:c16="http://schemas.microsoft.com/office/drawing/2014/chart" uri="{C3380CC4-5D6E-409C-BE32-E72D297353CC}">
              <c16:uniqueId val="{0000000B-7F5D-4EAC-910F-A977EB7DB7EF}"/>
            </c:ext>
          </c:extLst>
        </c:ser>
        <c:ser>
          <c:idx val="12"/>
          <c:order val="12"/>
          <c:tx>
            <c:v>Sum of Jasa Kemasyarakatan, Sosial Budaya, Hiburan dan Perorangan lainnya</c:v>
          </c:tx>
          <c:spPr>
            <a:gradFill rotWithShape="1">
              <a:gsLst>
                <a:gs pos="0">
                  <a:schemeClr val="accent1">
                    <a:lumMod val="80000"/>
                    <a:lumOff val="20000"/>
                    <a:lumMod val="110000"/>
                    <a:satMod val="105000"/>
                    <a:tint val="67000"/>
                  </a:schemeClr>
                </a:gs>
                <a:gs pos="50000">
                  <a:schemeClr val="accent1">
                    <a:lumMod val="80000"/>
                    <a:lumOff val="20000"/>
                    <a:lumMod val="105000"/>
                    <a:satMod val="103000"/>
                    <a:tint val="73000"/>
                  </a:schemeClr>
                </a:gs>
                <a:gs pos="100000">
                  <a:schemeClr val="accent1">
                    <a:lumMod val="80000"/>
                    <a:lumOff val="20000"/>
                    <a:lumMod val="105000"/>
                    <a:satMod val="109000"/>
                    <a:tint val="81000"/>
                  </a:schemeClr>
                </a:gs>
              </a:gsLst>
              <a:lin ang="5400000" scaled="0"/>
            </a:gradFill>
            <a:ln w="9525" cap="flat" cmpd="sng" algn="ctr">
              <a:solidFill>
                <a:schemeClr val="accent1">
                  <a:lumMod val="80000"/>
                  <a:lumOff val="2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2.1712907117008445E-2</c:v>
              </c:pt>
              <c:pt idx="1">
                <c:v>8.7243574628625316E-3</c:v>
              </c:pt>
              <c:pt idx="2">
                <c:v>2.6128266033254157E-2</c:v>
              </c:pt>
              <c:pt idx="3">
                <c:v>7.3869849468369744E-3</c:v>
              </c:pt>
              <c:pt idx="4">
                <c:v>3.6605657237936774E-2</c:v>
              </c:pt>
              <c:pt idx="5">
                <c:v>3.1819806936002858E-2</c:v>
              </c:pt>
              <c:pt idx="6">
                <c:v>7.3869849468369744E-3</c:v>
              </c:pt>
              <c:pt idx="7">
                <c:v>7.5657894736842105E-2</c:v>
              </c:pt>
              <c:pt idx="8">
                <c:v>1.5873015873015872E-2</c:v>
              </c:pt>
              <c:pt idx="9">
                <c:v>4.3042098945382835E-2</c:v>
              </c:pt>
              <c:pt idx="10">
                <c:v>2.8769764751253375E-2</c:v>
              </c:pt>
              <c:pt idx="11">
                <c:v>2.7990378307456813E-2</c:v>
              </c:pt>
              <c:pt idx="12">
                <c:v>3.9783001808318265E-2</c:v>
              </c:pt>
              <c:pt idx="13">
                <c:v>2.5227043390514632E-2</c:v>
              </c:pt>
              <c:pt idx="14">
                <c:v>2.0646319569120289E-2</c:v>
              </c:pt>
              <c:pt idx="15">
                <c:v>2.4139155129570464E-2</c:v>
              </c:pt>
              <c:pt idx="16">
                <c:v>1.9021739130434784E-2</c:v>
              </c:pt>
              <c:pt idx="17">
                <c:v>0</c:v>
              </c:pt>
              <c:pt idx="18">
                <c:v>5.3070507960576191E-2</c:v>
              </c:pt>
              <c:pt idx="19">
                <c:v>2.5943396226415096E-2</c:v>
              </c:pt>
              <c:pt idx="20">
                <c:v>1.6528925619834711E-2</c:v>
              </c:pt>
              <c:pt idx="21">
                <c:v>3.2786885245901641E-2</c:v>
              </c:pt>
              <c:pt idx="22">
                <c:v>5.6537102473498232E-2</c:v>
              </c:pt>
              <c:pt idx="23">
                <c:v>4.6384720327421552E-2</c:v>
              </c:pt>
              <c:pt idx="24">
                <c:v>4.4444444444444446E-2</c:v>
              </c:pt>
              <c:pt idx="25">
                <c:v>2.1077283372365339E-2</c:v>
              </c:pt>
              <c:pt idx="26">
                <c:v>2.4024024024024024E-2</c:v>
              </c:pt>
              <c:pt idx="27">
                <c:v>4.0993489269351341E-2</c:v>
              </c:pt>
              <c:pt idx="28">
                <c:v>3.5479632063074903E-2</c:v>
              </c:pt>
              <c:pt idx="29">
                <c:v>2.0853080568720379E-2</c:v>
              </c:pt>
              <c:pt idx="30">
                <c:v>3.2216494845360821E-2</c:v>
              </c:pt>
              <c:pt idx="31">
                <c:v>3.0006523157208087E-2</c:v>
              </c:pt>
              <c:pt idx="32">
                <c:v>3.2765399737876802E-2</c:v>
              </c:pt>
              <c:pt idx="33">
                <c:v>2.6073274893234435E-2</c:v>
              </c:pt>
            </c:numLit>
          </c:val>
          <c:extLst>
            <c:ext xmlns:c16="http://schemas.microsoft.com/office/drawing/2014/chart" uri="{C3380CC4-5D6E-409C-BE32-E72D297353CC}">
              <c16:uniqueId val="{0000000C-7F5D-4EAC-910F-A977EB7DB7EF}"/>
            </c:ext>
          </c:extLst>
        </c:ser>
        <c:ser>
          <c:idx val="13"/>
          <c:order val="13"/>
          <c:tx>
            <c:v>Sum of Jasa Perorangan yang Melayani Rumah Tangga</c:v>
          </c:tx>
          <c:spPr>
            <a:gradFill rotWithShape="1">
              <a:gsLst>
                <a:gs pos="0">
                  <a:schemeClr val="accent2">
                    <a:lumMod val="80000"/>
                    <a:lumOff val="20000"/>
                    <a:lumMod val="110000"/>
                    <a:satMod val="105000"/>
                    <a:tint val="67000"/>
                  </a:schemeClr>
                </a:gs>
                <a:gs pos="50000">
                  <a:schemeClr val="accent2">
                    <a:lumMod val="80000"/>
                    <a:lumOff val="20000"/>
                    <a:lumMod val="105000"/>
                    <a:satMod val="103000"/>
                    <a:tint val="73000"/>
                  </a:schemeClr>
                </a:gs>
                <a:gs pos="100000">
                  <a:schemeClr val="accent2">
                    <a:lumMod val="80000"/>
                    <a:lumOff val="20000"/>
                    <a:lumMod val="105000"/>
                    <a:satMod val="109000"/>
                    <a:tint val="81000"/>
                  </a:schemeClr>
                </a:gs>
              </a:gsLst>
              <a:lin ang="5400000" scaled="0"/>
            </a:gradFill>
            <a:ln w="9525" cap="flat" cmpd="sng" algn="ctr">
              <a:solidFill>
                <a:schemeClr val="accent2">
                  <a:lumMod val="80000"/>
                  <a:lumOff val="2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4.878048780487805E-2</c:v>
              </c:pt>
              <c:pt idx="1">
                <c:v>8.130081300813009E-3</c:v>
              </c:pt>
              <c:pt idx="2">
                <c:v>0</c:v>
              </c:pt>
              <c:pt idx="3">
                <c:v>4.2394014962593519E-2</c:v>
              </c:pt>
              <c:pt idx="4">
                <c:v>3.8461538461538464E-2</c:v>
              </c:pt>
              <c:pt idx="5">
                <c:v>8.9285714285714288E-2</c:v>
              </c:pt>
              <c:pt idx="6">
                <c:v>4.2394014962593519E-2</c:v>
              </c:pt>
              <c:pt idx="7">
                <c:v>0</c:v>
              </c:pt>
              <c:pt idx="8">
                <c:v>0</c:v>
              </c:pt>
              <c:pt idx="9">
                <c:v>6.3492063492063489E-2</c:v>
              </c:pt>
              <c:pt idx="10">
                <c:v>3.7617554858934171E-2</c:v>
              </c:pt>
              <c:pt idx="11">
                <c:v>2.7522935779816515E-2</c:v>
              </c:pt>
              <c:pt idx="12">
                <c:v>0</c:v>
              </c:pt>
              <c:pt idx="13">
                <c:v>9.5238095238095233E-2</c:v>
              </c:pt>
              <c:pt idx="14">
                <c:v>0</c:v>
              </c:pt>
              <c:pt idx="15">
                <c:v>0</c:v>
              </c:pt>
              <c:pt idx="16">
                <c:v>0</c:v>
              </c:pt>
              <c:pt idx="17">
                <c:v>0</c:v>
              </c:pt>
              <c:pt idx="18">
                <c:v>3.2258064516129031E-2</c:v>
              </c:pt>
              <c:pt idx="19">
                <c:v>8.948545861297539E-3</c:v>
              </c:pt>
              <c:pt idx="20">
                <c:v>0</c:v>
              </c:pt>
              <c:pt idx="21">
                <c:v>2.5000000000000001E-2</c:v>
              </c:pt>
              <c:pt idx="22">
                <c:v>6.741573033707865E-2</c:v>
              </c:pt>
              <c:pt idx="23">
                <c:v>3.125E-2</c:v>
              </c:pt>
              <c:pt idx="24">
                <c:v>5.2631578947368418E-2</c:v>
              </c:pt>
              <c:pt idx="25">
                <c:v>2.564102564102564E-2</c:v>
              </c:pt>
              <c:pt idx="26">
                <c:v>0</c:v>
              </c:pt>
              <c:pt idx="27">
                <c:v>3.0927835051546393E-2</c:v>
              </c:pt>
              <c:pt idx="28">
                <c:v>4.1666666666666664E-2</c:v>
              </c:pt>
              <c:pt idx="29">
                <c:v>0</c:v>
              </c:pt>
              <c:pt idx="30">
                <c:v>1.7094017094017096E-2</c:v>
              </c:pt>
              <c:pt idx="31">
                <c:v>2.2727272727272728E-2</c:v>
              </c:pt>
              <c:pt idx="32">
                <c:v>2.3076923076923078E-2</c:v>
              </c:pt>
              <c:pt idx="33">
                <c:v>2.8985507246376812E-2</c:v>
              </c:pt>
            </c:numLit>
          </c:val>
          <c:extLst>
            <c:ext xmlns:c16="http://schemas.microsoft.com/office/drawing/2014/chart" uri="{C3380CC4-5D6E-409C-BE32-E72D297353CC}">
              <c16:uniqueId val="{0000000D-7F5D-4EAC-910F-A977EB7DB7EF}"/>
            </c:ext>
          </c:extLst>
        </c:ser>
        <c:ser>
          <c:idx val="14"/>
          <c:order val="14"/>
          <c:tx>
            <c:v>Sum of Badan Internasional dan Badan Ekstra Internasional Lainnya</c:v>
          </c:tx>
          <c:spPr>
            <a:gradFill rotWithShape="1">
              <a:gsLst>
                <a:gs pos="0">
                  <a:schemeClr val="accent3">
                    <a:lumMod val="80000"/>
                    <a:lumOff val="20000"/>
                    <a:lumMod val="110000"/>
                    <a:satMod val="105000"/>
                    <a:tint val="67000"/>
                  </a:schemeClr>
                </a:gs>
                <a:gs pos="50000">
                  <a:schemeClr val="accent3">
                    <a:lumMod val="80000"/>
                    <a:lumOff val="20000"/>
                    <a:lumMod val="105000"/>
                    <a:satMod val="103000"/>
                    <a:tint val="73000"/>
                  </a:schemeClr>
                </a:gs>
                <a:gs pos="100000">
                  <a:schemeClr val="accent3">
                    <a:lumMod val="80000"/>
                    <a:lumOff val="20000"/>
                    <a:lumMod val="105000"/>
                    <a:satMod val="109000"/>
                    <a:tint val="81000"/>
                  </a:schemeClr>
                </a:gs>
              </a:gsLst>
              <a:lin ang="5400000" scaled="0"/>
            </a:gradFill>
            <a:ln w="9525" cap="flat" cmpd="sng" algn="ctr">
              <a:solidFill>
                <a:schemeClr val="accent3">
                  <a:lumMod val="80000"/>
                  <a:lumOff val="2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Lit>
          </c:val>
          <c:extLst>
            <c:ext xmlns:c16="http://schemas.microsoft.com/office/drawing/2014/chart" uri="{C3380CC4-5D6E-409C-BE32-E72D297353CC}">
              <c16:uniqueId val="{0000000E-7F5D-4EAC-910F-A977EB7DB7EF}"/>
            </c:ext>
          </c:extLst>
        </c:ser>
        <c:ser>
          <c:idx val="15"/>
          <c:order val="15"/>
          <c:tx>
            <c:v>Sum of Kegiatan yang belum jelas batasannya</c:v>
          </c:tx>
          <c:spPr>
            <a:gradFill rotWithShape="1">
              <a:gsLst>
                <a:gs pos="0">
                  <a:schemeClr val="accent4">
                    <a:lumMod val="80000"/>
                    <a:lumOff val="20000"/>
                    <a:lumMod val="110000"/>
                    <a:satMod val="105000"/>
                    <a:tint val="67000"/>
                  </a:schemeClr>
                </a:gs>
                <a:gs pos="50000">
                  <a:schemeClr val="accent4">
                    <a:lumMod val="80000"/>
                    <a:lumOff val="20000"/>
                    <a:lumMod val="105000"/>
                    <a:satMod val="103000"/>
                    <a:tint val="73000"/>
                  </a:schemeClr>
                </a:gs>
                <a:gs pos="100000">
                  <a:schemeClr val="accent4">
                    <a:lumMod val="80000"/>
                    <a:lumOff val="20000"/>
                    <a:lumMod val="105000"/>
                    <a:satMod val="109000"/>
                    <a:tint val="81000"/>
                  </a:schemeClr>
                </a:gs>
              </a:gsLst>
              <a:lin ang="5400000" scaled="0"/>
            </a:gradFill>
            <a:ln w="9525" cap="flat" cmpd="sng" algn="ctr">
              <a:solidFill>
                <a:schemeClr val="accent4">
                  <a:lumMod val="80000"/>
                  <a:lumOff val="20000"/>
                  <a:shade val="95000"/>
                </a:schemeClr>
              </a:solidFill>
              <a:round/>
            </a:ln>
            <a:effectLst/>
          </c:spPr>
          <c:invertIfNegative val="0"/>
          <c:cat>
            <c:strLit>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Lit>
          </c:cat>
          <c:val>
            <c:numLit>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Lit>
          </c:val>
          <c:extLst>
            <c:ext xmlns:c16="http://schemas.microsoft.com/office/drawing/2014/chart" uri="{C3380CC4-5D6E-409C-BE32-E72D297353CC}">
              <c16:uniqueId val="{0000000F-7F5D-4EAC-910F-A977EB7DB7EF}"/>
            </c:ext>
          </c:extLst>
        </c:ser>
        <c:dLbls>
          <c:showLegendKey val="0"/>
          <c:showVal val="0"/>
          <c:showCatName val="0"/>
          <c:showSerName val="0"/>
          <c:showPercent val="0"/>
          <c:showBubbleSize val="0"/>
        </c:dLbls>
        <c:gapWidth val="100"/>
        <c:overlap val="-24"/>
        <c:axId val="1994348255"/>
        <c:axId val="1994349695"/>
      </c:barChart>
      <c:catAx>
        <c:axId val="199434825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D"/>
                  <a:t>provinsi</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94349695"/>
        <c:crosses val="autoZero"/>
        <c:auto val="1"/>
        <c:lblAlgn val="ctr"/>
        <c:lblOffset val="100"/>
        <c:noMultiLvlLbl val="0"/>
      </c:catAx>
      <c:valAx>
        <c:axId val="199434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D"/>
                  <a:t>nilai</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9434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D"/>
              <a:t>Rasio NPL UMKM</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D"/>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Agustus</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3.8174759561780554E-3</c:v>
              </c:pt>
              <c:pt idx="1">
                <c:v>4.7832518043135333E-2</c:v>
              </c:pt>
              <c:pt idx="2">
                <c:v>4.141181391238264E-2</c:v>
              </c:pt>
              <c:pt idx="3">
                <c:v>3.3229226923697709E-2</c:v>
              </c:pt>
              <c:pt idx="4">
                <c:v>1.8554772084582588E-2</c:v>
              </c:pt>
              <c:pt idx="5">
                <c:v>1.0709775848301706E-2</c:v>
              </c:pt>
              <c:pt idx="6">
                <c:v>3.491441986795172E-2</c:v>
              </c:pt>
              <c:pt idx="7">
                <c:v>0</c:v>
              </c:pt>
              <c:pt idx="8">
                <c:v>9.9425105247671383E-2</c:v>
              </c:pt>
              <c:pt idx="9">
                <c:v>4.3609731314846696E-2</c:v>
              </c:pt>
              <c:pt idx="10">
                <c:v>0</c:v>
              </c:pt>
              <c:pt idx="11">
                <c:v>3.2251728493375716E-2</c:v>
              </c:pt>
              <c:pt idx="12">
                <c:v>7.5606063574135657E-2</c:v>
              </c:pt>
              <c:pt idx="13">
                <c:v>4.3393667237403427E-2</c:v>
              </c:pt>
              <c:pt idx="14">
                <c:v>4.6620557863119923E-2</c:v>
              </c:pt>
              <c:pt idx="15">
                <c:v>3.5521442771348298E-2</c:v>
              </c:pt>
              <c:pt idx="16">
                <c:v>2.4887160735720063E-2</c:v>
              </c:pt>
              <c:pt idx="17">
                <c:v>4.8142248378733765E-2</c:v>
              </c:pt>
              <c:pt idx="18">
                <c:v>0</c:v>
              </c:pt>
              <c:pt idx="19">
                <c:v>3.514586708095839E-2</c:v>
              </c:pt>
            </c:numLit>
          </c:val>
          <c:extLst>
            <c:ext xmlns:c16="http://schemas.microsoft.com/office/drawing/2014/chart" uri="{C3380CC4-5D6E-409C-BE32-E72D297353CC}">
              <c16:uniqueId val="{00000000-9DC3-49C1-B88E-695AE95D1D92}"/>
            </c:ext>
          </c:extLst>
        </c:ser>
        <c:ser>
          <c:idx val="1"/>
          <c:order val="1"/>
          <c:tx>
            <c:v>April</c:v>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1.3612426406526056E-2</c:v>
              </c:pt>
              <c:pt idx="1">
                <c:v>4.097896118657296E-2</c:v>
              </c:pt>
              <c:pt idx="2">
                <c:v>4.3611813850284301E-2</c:v>
              </c:pt>
              <c:pt idx="3">
                <c:v>3.461487001552762E-2</c:v>
              </c:pt>
              <c:pt idx="4">
                <c:v>2.143883924012931E-2</c:v>
              </c:pt>
              <c:pt idx="5">
                <c:v>1.2275538726856074E-2</c:v>
              </c:pt>
              <c:pt idx="6">
                <c:v>3.6014746719128923E-2</c:v>
              </c:pt>
              <c:pt idx="7">
                <c:v>0</c:v>
              </c:pt>
              <c:pt idx="8">
                <c:v>0.10803105681894054</c:v>
              </c:pt>
              <c:pt idx="9">
                <c:v>2.5078211557182015E-2</c:v>
              </c:pt>
              <c:pt idx="10">
                <c:v>0</c:v>
              </c:pt>
              <c:pt idx="11">
                <c:v>3.7660191722932411E-2</c:v>
              </c:pt>
              <c:pt idx="12">
                <c:v>5.4919358231777432E-2</c:v>
              </c:pt>
              <c:pt idx="13">
                <c:v>4.5994142389513493E-2</c:v>
              </c:pt>
              <c:pt idx="14">
                <c:v>4.6928634986965381E-2</c:v>
              </c:pt>
              <c:pt idx="15">
                <c:v>4.4889368088862687E-2</c:v>
              </c:pt>
              <c:pt idx="16">
                <c:v>2.459854274433744E-2</c:v>
              </c:pt>
              <c:pt idx="17">
                <c:v>5.0551284206928421E-2</c:v>
              </c:pt>
              <c:pt idx="18">
                <c:v>0</c:v>
              </c:pt>
              <c:pt idx="19">
                <c:v>3.7437415852575776E-2</c:v>
              </c:pt>
            </c:numLit>
          </c:val>
          <c:extLst>
            <c:ext xmlns:c16="http://schemas.microsoft.com/office/drawing/2014/chart" uri="{C3380CC4-5D6E-409C-BE32-E72D297353CC}">
              <c16:uniqueId val="{0000000A-D109-47F6-A2FC-44BFE664B411}"/>
            </c:ext>
          </c:extLst>
        </c:ser>
        <c:ser>
          <c:idx val="2"/>
          <c:order val="2"/>
          <c:tx>
            <c:v>Februari</c:v>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2.1945229765854845E-2</c:v>
              </c:pt>
              <c:pt idx="1">
                <c:v>0</c:v>
              </c:pt>
              <c:pt idx="2">
                <c:v>4.2750364475446424E-2</c:v>
              </c:pt>
              <c:pt idx="3">
                <c:v>3.4288535288399383E-2</c:v>
              </c:pt>
              <c:pt idx="4">
                <c:v>2.1178413402161266E-2</c:v>
              </c:pt>
              <c:pt idx="5">
                <c:v>1.3883007927840125E-2</c:v>
              </c:pt>
              <c:pt idx="6">
                <c:v>3.4175996190015059E-2</c:v>
              </c:pt>
              <c:pt idx="7">
                <c:v>0</c:v>
              </c:pt>
              <c:pt idx="8">
                <c:v>0.1059924871180454</c:v>
              </c:pt>
              <c:pt idx="9">
                <c:v>2.1254416427497095E-2</c:v>
              </c:pt>
              <c:pt idx="10">
                <c:v>0</c:v>
              </c:pt>
              <c:pt idx="11">
                <c:v>3.3730669657620005E-2</c:v>
              </c:pt>
              <c:pt idx="12">
                <c:v>5.0793725907293745E-2</c:v>
              </c:pt>
              <c:pt idx="13">
                <c:v>4.4231908274185557E-2</c:v>
              </c:pt>
              <c:pt idx="14">
                <c:v>4.0154449175941451E-2</c:v>
              </c:pt>
              <c:pt idx="15">
                <c:v>4.0273690300292521E-2</c:v>
              </c:pt>
              <c:pt idx="16">
                <c:v>2.3449760165108947E-2</c:v>
              </c:pt>
              <c:pt idx="17">
                <c:v>4.7431603023260598E-2</c:v>
              </c:pt>
              <c:pt idx="18">
                <c:v>0</c:v>
              </c:pt>
              <c:pt idx="19">
                <c:v>3.5089358445617759E-2</c:v>
              </c:pt>
            </c:numLit>
          </c:val>
          <c:extLst>
            <c:ext xmlns:c16="http://schemas.microsoft.com/office/drawing/2014/chart" uri="{C3380CC4-5D6E-409C-BE32-E72D297353CC}">
              <c16:uniqueId val="{0000000B-D109-47F6-A2FC-44BFE664B411}"/>
            </c:ext>
          </c:extLst>
        </c:ser>
        <c:ser>
          <c:idx val="3"/>
          <c:order val="3"/>
          <c:tx>
            <c:v>Januari</c:v>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7.2028951918676641E-3</c:v>
              </c:pt>
              <c:pt idx="1">
                <c:v>1.4240614329863222E-2</c:v>
              </c:pt>
              <c:pt idx="2">
                <c:v>4.3506625734103598E-2</c:v>
              </c:pt>
              <c:pt idx="3">
                <c:v>3.3962851649464582E-2</c:v>
              </c:pt>
              <c:pt idx="4">
                <c:v>2.0480949031254393E-2</c:v>
              </c:pt>
              <c:pt idx="5">
                <c:v>1.262296365096988E-2</c:v>
              </c:pt>
              <c:pt idx="6">
                <c:v>3.3345990714350855E-2</c:v>
              </c:pt>
              <c:pt idx="7">
                <c:v>0</c:v>
              </c:pt>
              <c:pt idx="8">
                <c:v>0.10764180958734272</c:v>
              </c:pt>
              <c:pt idx="9">
                <c:v>2.1478465727798098E-2</c:v>
              </c:pt>
              <c:pt idx="10">
                <c:v>0</c:v>
              </c:pt>
              <c:pt idx="11">
                <c:v>3.3814172681315063E-2</c:v>
              </c:pt>
              <c:pt idx="12">
                <c:v>4.560858922939344E-2</c:v>
              </c:pt>
              <c:pt idx="13">
                <c:v>4.3689595704682956E-2</c:v>
              </c:pt>
              <c:pt idx="14">
                <c:v>4.2883833706886414E-2</c:v>
              </c:pt>
              <c:pt idx="15">
                <c:v>4.0852871160279663E-2</c:v>
              </c:pt>
              <c:pt idx="16">
                <c:v>2.2960922246797848E-2</c:v>
              </c:pt>
              <c:pt idx="17">
                <c:v>4.3151122070369509E-2</c:v>
              </c:pt>
              <c:pt idx="18">
                <c:v>0</c:v>
              </c:pt>
              <c:pt idx="19">
                <c:v>3.4840256805819987E-2</c:v>
              </c:pt>
            </c:numLit>
          </c:val>
          <c:extLst>
            <c:ext xmlns:c16="http://schemas.microsoft.com/office/drawing/2014/chart" uri="{C3380CC4-5D6E-409C-BE32-E72D297353CC}">
              <c16:uniqueId val="{0000000C-D109-47F6-A2FC-44BFE664B411}"/>
            </c:ext>
          </c:extLst>
        </c:ser>
        <c:ser>
          <c:idx val="4"/>
          <c:order val="4"/>
          <c:tx>
            <c:v>Juli</c:v>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1.5342861113879638E-2</c:v>
              </c:pt>
              <c:pt idx="1">
                <c:v>5.9027880955048427E-2</c:v>
              </c:pt>
              <c:pt idx="2">
                <c:v>4.0931994522323621E-2</c:v>
              </c:pt>
              <c:pt idx="3">
                <c:v>3.3794971965685372E-2</c:v>
              </c:pt>
              <c:pt idx="4">
                <c:v>1.9330523860589116E-2</c:v>
              </c:pt>
              <c:pt idx="5">
                <c:v>1.177465060217386E-2</c:v>
              </c:pt>
              <c:pt idx="6">
                <c:v>3.5608960193196489E-2</c:v>
              </c:pt>
              <c:pt idx="7">
                <c:v>0</c:v>
              </c:pt>
              <c:pt idx="8">
                <c:v>9.9853736395026607E-2</c:v>
              </c:pt>
              <c:pt idx="9">
                <c:v>4.2227139961095797E-2</c:v>
              </c:pt>
              <c:pt idx="10">
                <c:v>0</c:v>
              </c:pt>
              <c:pt idx="11">
                <c:v>2.9108066354852913E-2</c:v>
              </c:pt>
              <c:pt idx="12">
                <c:v>7.224226240038889E-2</c:v>
              </c:pt>
              <c:pt idx="13">
                <c:v>4.3655998291502573E-2</c:v>
              </c:pt>
              <c:pt idx="14">
                <c:v>4.6761814886671992E-2</c:v>
              </c:pt>
              <c:pt idx="15">
                <c:v>3.4047056607821216E-2</c:v>
              </c:pt>
              <c:pt idx="16">
                <c:v>2.4924262804771245E-2</c:v>
              </c:pt>
              <c:pt idx="17">
                <c:v>4.8209163950206538E-2</c:v>
              </c:pt>
              <c:pt idx="18">
                <c:v>0</c:v>
              </c:pt>
              <c:pt idx="19">
                <c:v>3.4919317236925457E-2</c:v>
              </c:pt>
            </c:numLit>
          </c:val>
          <c:extLst>
            <c:ext xmlns:c16="http://schemas.microsoft.com/office/drawing/2014/chart" uri="{C3380CC4-5D6E-409C-BE32-E72D297353CC}">
              <c16:uniqueId val="{0000000D-D109-47F6-A2FC-44BFE664B411}"/>
            </c:ext>
          </c:extLst>
        </c:ser>
        <c:ser>
          <c:idx val="5"/>
          <c:order val="5"/>
          <c:tx>
            <c:v>Juni</c:v>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1.6858452362279092E-2</c:v>
              </c:pt>
              <c:pt idx="1">
                <c:v>4.3126631018343374E-2</c:v>
              </c:pt>
              <c:pt idx="2">
                <c:v>4.113918178966372E-2</c:v>
              </c:pt>
              <c:pt idx="3">
                <c:v>3.3096091154962426E-2</c:v>
              </c:pt>
              <c:pt idx="4">
                <c:v>2.0363450875545582E-2</c:v>
              </c:pt>
              <c:pt idx="5">
                <c:v>1.3145922085298354E-2</c:v>
              </c:pt>
              <c:pt idx="6">
                <c:v>3.4441365703611622E-2</c:v>
              </c:pt>
              <c:pt idx="7">
                <c:v>0</c:v>
              </c:pt>
              <c:pt idx="8">
                <c:v>9.9468297864409805E-2</c:v>
              </c:pt>
              <c:pt idx="9">
                <c:v>3.2683708529626515E-2</c:v>
              </c:pt>
              <c:pt idx="10">
                <c:v>0</c:v>
              </c:pt>
              <c:pt idx="11">
                <c:v>3.3367220874614779E-2</c:v>
              </c:pt>
              <c:pt idx="12">
                <c:v>6.8399275789435915E-2</c:v>
              </c:pt>
              <c:pt idx="13">
                <c:v>4.32780626056362E-2</c:v>
              </c:pt>
              <c:pt idx="14">
                <c:v>4.7993089839152937E-2</c:v>
              </c:pt>
              <c:pt idx="15">
                <c:v>3.5448765855749631E-2</c:v>
              </c:pt>
              <c:pt idx="16">
                <c:v>2.4455825302330567E-2</c:v>
              </c:pt>
              <c:pt idx="17">
                <c:v>4.6154195481145535E-2</c:v>
              </c:pt>
              <c:pt idx="18">
                <c:v>0</c:v>
              </c:pt>
              <c:pt idx="19">
                <c:v>3.6020462408449125E-2</c:v>
              </c:pt>
            </c:numLit>
          </c:val>
          <c:extLst>
            <c:ext xmlns:c16="http://schemas.microsoft.com/office/drawing/2014/chart" uri="{C3380CC4-5D6E-409C-BE32-E72D297353CC}">
              <c16:uniqueId val="{0000000E-D109-47F6-A2FC-44BFE664B411}"/>
            </c:ext>
          </c:extLst>
        </c:ser>
        <c:ser>
          <c:idx val="6"/>
          <c:order val="6"/>
          <c:tx>
            <c:v>Maret</c:v>
          </c:tx>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2.1133904479347772E-2</c:v>
              </c:pt>
              <c:pt idx="1">
                <c:v>1.8987714296407996E-3</c:v>
              </c:pt>
              <c:pt idx="2">
                <c:v>4.1144830507787743E-2</c:v>
              </c:pt>
              <c:pt idx="3">
                <c:v>3.360210216690928E-2</c:v>
              </c:pt>
              <c:pt idx="4">
                <c:v>2.21574577730075E-2</c:v>
              </c:pt>
              <c:pt idx="5">
                <c:v>1.1992695898790243E-2</c:v>
              </c:pt>
              <c:pt idx="6">
                <c:v>3.5580425584897907E-2</c:v>
              </c:pt>
              <c:pt idx="7">
                <c:v>0</c:v>
              </c:pt>
              <c:pt idx="8">
                <c:v>0.10229505196422699</c:v>
              </c:pt>
              <c:pt idx="9">
                <c:v>1.9874859606145916E-2</c:v>
              </c:pt>
              <c:pt idx="10">
                <c:v>0</c:v>
              </c:pt>
              <c:pt idx="11">
                <c:v>3.251547279426778E-2</c:v>
              </c:pt>
              <c:pt idx="12">
                <c:v>5.1050352379605091E-2</c:v>
              </c:pt>
              <c:pt idx="13">
                <c:v>4.28105129537713E-2</c:v>
              </c:pt>
              <c:pt idx="14">
                <c:v>4.1845719714098957E-2</c:v>
              </c:pt>
              <c:pt idx="15">
                <c:v>4.157821979155521E-2</c:v>
              </c:pt>
              <c:pt idx="16">
                <c:v>2.3302244522909285E-2</c:v>
              </c:pt>
              <c:pt idx="17">
                <c:v>4.8474936906374541E-2</c:v>
              </c:pt>
              <c:pt idx="18">
                <c:v>0</c:v>
              </c:pt>
              <c:pt idx="19">
                <c:v>3.4092447904122844E-2</c:v>
              </c:pt>
            </c:numLit>
          </c:val>
          <c:extLst>
            <c:ext xmlns:c16="http://schemas.microsoft.com/office/drawing/2014/chart" uri="{C3380CC4-5D6E-409C-BE32-E72D297353CC}">
              <c16:uniqueId val="{0000000F-D109-47F6-A2FC-44BFE664B411}"/>
            </c:ext>
          </c:extLst>
        </c:ser>
        <c:ser>
          <c:idx val="7"/>
          <c:order val="7"/>
          <c:tx>
            <c:v>Mei</c:v>
          </c:tx>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1.638645804256561E-2</c:v>
              </c:pt>
              <c:pt idx="1">
                <c:v>4.1654175701607669E-2</c:v>
              </c:pt>
              <c:pt idx="2">
                <c:v>4.2979153738173494E-2</c:v>
              </c:pt>
              <c:pt idx="3">
                <c:v>3.5653255532100421E-2</c:v>
              </c:pt>
              <c:pt idx="4">
                <c:v>2.2889364738759535E-2</c:v>
              </c:pt>
              <c:pt idx="5">
                <c:v>1.3115565096473521E-2</c:v>
              </c:pt>
              <c:pt idx="6">
                <c:v>3.5901883348140227E-2</c:v>
              </c:pt>
              <c:pt idx="7">
                <c:v>0</c:v>
              </c:pt>
              <c:pt idx="8">
                <c:v>0.10523889015378965</c:v>
              </c:pt>
              <c:pt idx="9">
                <c:v>3.3730344766208009E-2</c:v>
              </c:pt>
              <c:pt idx="10">
                <c:v>0</c:v>
              </c:pt>
              <c:pt idx="11">
                <c:v>3.7327230397724877E-2</c:v>
              </c:pt>
              <c:pt idx="12">
                <c:v>5.7593386310440482E-2</c:v>
              </c:pt>
              <c:pt idx="13">
                <c:v>4.6159667535078733E-2</c:v>
              </c:pt>
              <c:pt idx="14">
                <c:v>4.7713403520540959E-2</c:v>
              </c:pt>
              <c:pt idx="15">
                <c:v>4.1947374516694801E-2</c:v>
              </c:pt>
              <c:pt idx="16">
                <c:v>2.5108844818480636E-2</c:v>
              </c:pt>
              <c:pt idx="17">
                <c:v>4.9338844919664254E-2</c:v>
              </c:pt>
              <c:pt idx="18">
                <c:v>0</c:v>
              </c:pt>
              <c:pt idx="19">
                <c:v>3.8260007755912866E-2</c:v>
              </c:pt>
            </c:numLit>
          </c:val>
          <c:extLst>
            <c:ext xmlns:c16="http://schemas.microsoft.com/office/drawing/2014/chart" uri="{C3380CC4-5D6E-409C-BE32-E72D297353CC}">
              <c16:uniqueId val="{00000010-D109-47F6-A2FC-44BFE664B411}"/>
            </c:ext>
          </c:extLst>
        </c:ser>
        <c:ser>
          <c:idx val="8"/>
          <c:order val="8"/>
          <c:tx>
            <c:v>Oktober</c:v>
          </c:tx>
          <c:spPr>
            <a:gradFill rotWithShape="1">
              <a:gsLst>
                <a:gs pos="0">
                  <a:schemeClr val="accent3">
                    <a:lumMod val="60000"/>
                    <a:lumMod val="110000"/>
                    <a:satMod val="105000"/>
                    <a:tint val="67000"/>
                  </a:schemeClr>
                </a:gs>
                <a:gs pos="50000">
                  <a:schemeClr val="accent3">
                    <a:lumMod val="60000"/>
                    <a:lumMod val="105000"/>
                    <a:satMod val="103000"/>
                    <a:tint val="73000"/>
                  </a:schemeClr>
                </a:gs>
                <a:gs pos="100000">
                  <a:schemeClr val="accent3">
                    <a:lumMod val="60000"/>
                    <a:lumMod val="105000"/>
                    <a:satMod val="109000"/>
                    <a:tint val="81000"/>
                  </a:schemeClr>
                </a:gs>
              </a:gsLst>
              <a:lin ang="5400000" scaled="0"/>
            </a:gradFill>
            <a:ln w="9525" cap="flat" cmpd="sng" algn="ctr">
              <a:solidFill>
                <a:schemeClr val="accent3">
                  <a:lumMod val="60000"/>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3.9692814905601141E-3</c:v>
              </c:pt>
              <c:pt idx="1">
                <c:v>4.1738735902084059E-2</c:v>
              </c:pt>
              <c:pt idx="2">
                <c:v>4.192863886448691E-2</c:v>
              </c:pt>
              <c:pt idx="3">
                <c:v>3.2770837735208544E-2</c:v>
              </c:pt>
              <c:pt idx="4">
                <c:v>1.8888877974440593E-2</c:v>
              </c:pt>
              <c:pt idx="5">
                <c:v>1.1494473290788565E-2</c:v>
              </c:pt>
              <c:pt idx="6">
                <c:v>3.2263935987801175E-2</c:v>
              </c:pt>
              <c:pt idx="7">
                <c:v>0</c:v>
              </c:pt>
              <c:pt idx="8">
                <c:v>9.5868447102572585E-2</c:v>
              </c:pt>
              <c:pt idx="9">
                <c:v>3.509389713932539E-2</c:v>
              </c:pt>
              <c:pt idx="10">
                <c:v>0</c:v>
              </c:pt>
              <c:pt idx="11">
                <c:v>3.2405370882699597E-2</c:v>
              </c:pt>
              <c:pt idx="12">
                <c:v>7.3183534166506262E-2</c:v>
              </c:pt>
              <c:pt idx="13">
                <c:v>4.2864966050654332E-2</c:v>
              </c:pt>
              <c:pt idx="14">
                <c:v>4.9568697470139048E-2</c:v>
              </c:pt>
              <c:pt idx="15">
                <c:v>3.4221851197793106E-2</c:v>
              </c:pt>
              <c:pt idx="16">
                <c:v>2.5706098141543999E-2</c:v>
              </c:pt>
              <c:pt idx="17">
                <c:v>4.695388637738767E-2</c:v>
              </c:pt>
              <c:pt idx="18">
                <c:v>0</c:v>
              </c:pt>
              <c:pt idx="19">
                <c:v>3.3648198383683436E-2</c:v>
              </c:pt>
            </c:numLit>
          </c:val>
          <c:extLst>
            <c:ext xmlns:c16="http://schemas.microsoft.com/office/drawing/2014/chart" uri="{C3380CC4-5D6E-409C-BE32-E72D297353CC}">
              <c16:uniqueId val="{00000011-D109-47F6-A2FC-44BFE664B411}"/>
            </c:ext>
          </c:extLst>
        </c:ser>
        <c:ser>
          <c:idx val="9"/>
          <c:order val="9"/>
          <c:tx>
            <c:v>September</c:v>
          </c:tx>
          <c:spPr>
            <a:gradFill rotWithShape="1">
              <a:gsLst>
                <a:gs pos="0">
                  <a:schemeClr val="accent4">
                    <a:lumMod val="60000"/>
                    <a:lumMod val="110000"/>
                    <a:satMod val="105000"/>
                    <a:tint val="67000"/>
                  </a:schemeClr>
                </a:gs>
                <a:gs pos="50000">
                  <a:schemeClr val="accent4">
                    <a:lumMod val="60000"/>
                    <a:lumMod val="105000"/>
                    <a:satMod val="103000"/>
                    <a:tint val="73000"/>
                  </a:schemeClr>
                </a:gs>
                <a:gs pos="100000">
                  <a:schemeClr val="accent4">
                    <a:lumMod val="60000"/>
                    <a:lumMod val="105000"/>
                    <a:satMod val="109000"/>
                    <a:tint val="81000"/>
                  </a:schemeClr>
                </a:gs>
              </a:gsLst>
              <a:lin ang="5400000" scaled="0"/>
            </a:gradFill>
            <a:ln w="9525" cap="flat" cmpd="sng" algn="ctr">
              <a:solidFill>
                <a:schemeClr val="accent4">
                  <a:lumMod val="60000"/>
                  <a:shade val="95000"/>
                </a:schemeClr>
              </a:solidFill>
              <a:round/>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3.476656784777122E-3</c:v>
              </c:pt>
              <c:pt idx="1">
                <c:v>3.2472949353878171E-2</c:v>
              </c:pt>
              <c:pt idx="2">
                <c:v>4.1627889729528057E-2</c:v>
              </c:pt>
              <c:pt idx="3">
                <c:v>3.26759952281847E-2</c:v>
              </c:pt>
              <c:pt idx="4">
                <c:v>1.8322345994762072E-2</c:v>
              </c:pt>
              <c:pt idx="5">
                <c:v>1.1382167589079929E-2</c:v>
              </c:pt>
              <c:pt idx="6">
                <c:v>3.6698291696504487E-2</c:v>
              </c:pt>
              <c:pt idx="7">
                <c:v>0</c:v>
              </c:pt>
              <c:pt idx="8">
                <c:v>9.5826012257678769E-2</c:v>
              </c:pt>
              <c:pt idx="9">
                <c:v>4.2979765218440824E-2</c:v>
              </c:pt>
              <c:pt idx="10">
                <c:v>0</c:v>
              </c:pt>
              <c:pt idx="11">
                <c:v>3.4702046079551949E-2</c:v>
              </c:pt>
              <c:pt idx="12">
                <c:v>7.60774708688986E-2</c:v>
              </c:pt>
              <c:pt idx="13">
                <c:v>4.2568094671317828E-2</c:v>
              </c:pt>
              <c:pt idx="14">
                <c:v>4.7714685591628801E-2</c:v>
              </c:pt>
              <c:pt idx="15">
                <c:v>3.3291790294507621E-2</c:v>
              </c:pt>
              <c:pt idx="16">
                <c:v>2.4767011748501006E-2</c:v>
              </c:pt>
              <c:pt idx="17">
                <c:v>4.6658918351507331E-2</c:v>
              </c:pt>
              <c:pt idx="18">
                <c:v>0</c:v>
              </c:pt>
              <c:pt idx="19">
                <c:v>3.2753563508046077E-2</c:v>
              </c:pt>
            </c:numLit>
          </c:val>
          <c:extLst>
            <c:ext xmlns:c16="http://schemas.microsoft.com/office/drawing/2014/chart" uri="{C3380CC4-5D6E-409C-BE32-E72D297353CC}">
              <c16:uniqueId val="{00000012-D109-47F6-A2FC-44BFE664B411}"/>
            </c:ext>
          </c:extLst>
        </c:ser>
        <c:dLbls>
          <c:showLegendKey val="0"/>
          <c:showVal val="0"/>
          <c:showCatName val="0"/>
          <c:showSerName val="0"/>
          <c:showPercent val="0"/>
          <c:showBubbleSize val="0"/>
        </c:dLbls>
        <c:gapWidth val="100"/>
        <c:axId val="1776530799"/>
        <c:axId val="1776525519"/>
      </c:barChart>
      <c:catAx>
        <c:axId val="177653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76525519"/>
        <c:crosses val="autoZero"/>
        <c:auto val="1"/>
        <c:lblAlgn val="ctr"/>
        <c:lblOffset val="100"/>
        <c:noMultiLvlLbl val="0"/>
      </c:catAx>
      <c:valAx>
        <c:axId val="177652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7653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DPK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baru!$L$51:$L$52</c:f>
              <c:strCache>
                <c:ptCount val="1"/>
                <c:pt idx="0">
                  <c:v>BPR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baru!$L$53:$L$70</c:f>
              <c:numCache>
                <c:formatCode>General</c:formatCode>
                <c:ptCount val="17"/>
                <c:pt idx="1">
                  <c:v>0.39169999999999999</c:v>
                </c:pt>
                <c:pt idx="2">
                  <c:v>0.73560000000000003</c:v>
                </c:pt>
                <c:pt idx="3">
                  <c:v>0.7571</c:v>
                </c:pt>
                <c:pt idx="4">
                  <c:v>0.61960000000000004</c:v>
                </c:pt>
                <c:pt idx="5">
                  <c:v>0.71309999999999996</c:v>
                </c:pt>
                <c:pt idx="6">
                  <c:v>0.38550000000000001</c:v>
                </c:pt>
                <c:pt idx="9">
                  <c:v>0.50970000000000004</c:v>
                </c:pt>
                <c:pt idx="12">
                  <c:v>0.48830000000000001</c:v>
                </c:pt>
                <c:pt idx="13">
                  <c:v>0.54649999999999999</c:v>
                </c:pt>
                <c:pt idx="16">
                  <c:v>0.72940000000000005</c:v>
                </c:pt>
              </c:numCache>
            </c:numRef>
          </c:val>
          <c:extLst>
            <c:ext xmlns:c16="http://schemas.microsoft.com/office/drawing/2014/chart" uri="{C3380CC4-5D6E-409C-BE32-E72D297353CC}">
              <c16:uniqueId val="{00000000-92AB-4D1C-989B-63F3EF2DD603}"/>
            </c:ext>
          </c:extLst>
        </c:ser>
        <c:ser>
          <c:idx val="1"/>
          <c:order val="1"/>
          <c:tx>
            <c:strRef>
              <c:f>baru!$M$51:$M$52</c:f>
              <c:strCache>
                <c:ptCount val="1"/>
                <c:pt idx="0">
                  <c:v>BU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baru!$M$53:$M$70</c:f>
              <c:numCache>
                <c:formatCode>General</c:formatCode>
                <c:ptCount val="17"/>
                <c:pt idx="0">
                  <c:v>0.62470000000000003</c:v>
                </c:pt>
                <c:pt idx="1">
                  <c:v>0.38159999999999999</c:v>
                </c:pt>
                <c:pt idx="7">
                  <c:v>0.70169999999999999</c:v>
                </c:pt>
                <c:pt idx="8">
                  <c:v>0.80089999999999995</c:v>
                </c:pt>
                <c:pt idx="10">
                  <c:v>0.50160000000000005</c:v>
                </c:pt>
                <c:pt idx="11">
                  <c:v>0.81469999999999998</c:v>
                </c:pt>
                <c:pt idx="12">
                  <c:v>0.64729999999999999</c:v>
                </c:pt>
                <c:pt idx="13">
                  <c:v>0.83140000000000003</c:v>
                </c:pt>
                <c:pt idx="14">
                  <c:v>0.6069</c:v>
                </c:pt>
                <c:pt idx="15">
                  <c:v>0.77849999999999997</c:v>
                </c:pt>
              </c:numCache>
            </c:numRef>
          </c:val>
          <c:extLst>
            <c:ext xmlns:c16="http://schemas.microsoft.com/office/drawing/2014/chart" uri="{C3380CC4-5D6E-409C-BE32-E72D297353CC}">
              <c16:uniqueId val="{00000001-3852-42E4-96BC-512B7FA2EB4D}"/>
            </c:ext>
          </c:extLst>
        </c:ser>
        <c:dLbls>
          <c:dLblPos val="outEnd"/>
          <c:showLegendKey val="0"/>
          <c:showVal val="1"/>
          <c:showCatName val="0"/>
          <c:showSerName val="0"/>
          <c:showPercent val="0"/>
          <c:showBubbleSize val="0"/>
        </c:dLbls>
        <c:gapWidth val="219"/>
        <c:overlap val="-27"/>
        <c:axId val="613476000"/>
        <c:axId val="613476480"/>
      </c:barChart>
      <c:catAx>
        <c:axId val="6134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480"/>
        <c:crosses val="autoZero"/>
        <c:auto val="1"/>
        <c:lblAlgn val="ctr"/>
        <c:lblOffset val="100"/>
        <c:noMultiLvlLbl val="0"/>
      </c:catAx>
      <c:valAx>
        <c:axId val="61347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DPK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baru!$L$73:$L$74</c:f>
              <c:strCache>
                <c:ptCount val="1"/>
                <c:pt idx="0">
                  <c:v>BPR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baru!$L$75:$L$91</c:f>
              <c:numCache>
                <c:formatCode>General</c:formatCode>
                <c:ptCount val="16"/>
                <c:pt idx="0">
                  <c:v>1.2956000000000001</c:v>
                </c:pt>
                <c:pt idx="3">
                  <c:v>1.0358000000000001</c:v>
                </c:pt>
                <c:pt idx="4">
                  <c:v>1.2471000000000001</c:v>
                </c:pt>
                <c:pt idx="5">
                  <c:v>1.0443</c:v>
                </c:pt>
                <c:pt idx="7">
                  <c:v>1.3124</c:v>
                </c:pt>
                <c:pt idx="9">
                  <c:v>1.1479999999999999</c:v>
                </c:pt>
                <c:pt idx="10">
                  <c:v>1.0667</c:v>
                </c:pt>
                <c:pt idx="13">
                  <c:v>1.1600999999999999</c:v>
                </c:pt>
                <c:pt idx="14">
                  <c:v>1.1341000000000001</c:v>
                </c:pt>
                <c:pt idx="15">
                  <c:v>1.0516000000000001</c:v>
                </c:pt>
              </c:numCache>
            </c:numRef>
          </c:val>
          <c:extLst>
            <c:ext xmlns:c16="http://schemas.microsoft.com/office/drawing/2014/chart" uri="{C3380CC4-5D6E-409C-BE32-E72D297353CC}">
              <c16:uniqueId val="{00000000-3768-4453-B8FB-A334666070D2}"/>
            </c:ext>
          </c:extLst>
        </c:ser>
        <c:ser>
          <c:idx val="1"/>
          <c:order val="1"/>
          <c:tx>
            <c:strRef>
              <c:f>baru!$M$73:$M$74</c:f>
              <c:strCache>
                <c:ptCount val="1"/>
                <c:pt idx="0">
                  <c:v>BU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baru!$M$75:$M$91</c:f>
              <c:numCache>
                <c:formatCode>General</c:formatCode>
                <c:ptCount val="16"/>
                <c:pt idx="0">
                  <c:v>1.7259</c:v>
                </c:pt>
                <c:pt idx="1">
                  <c:v>1.4251</c:v>
                </c:pt>
                <c:pt idx="2">
                  <c:v>1.3633</c:v>
                </c:pt>
                <c:pt idx="3">
                  <c:v>1.5669</c:v>
                </c:pt>
                <c:pt idx="6">
                  <c:v>1.3488</c:v>
                </c:pt>
                <c:pt idx="8">
                  <c:v>1.8167</c:v>
                </c:pt>
                <c:pt idx="10">
                  <c:v>1.7410000000000001</c:v>
                </c:pt>
                <c:pt idx="11">
                  <c:v>1.2765</c:v>
                </c:pt>
                <c:pt idx="12">
                  <c:v>1.2789999999999999</c:v>
                </c:pt>
                <c:pt idx="15">
                  <c:v>1.2472000000000001</c:v>
                </c:pt>
              </c:numCache>
            </c:numRef>
          </c:val>
          <c:extLst>
            <c:ext xmlns:c16="http://schemas.microsoft.com/office/drawing/2014/chart" uri="{C3380CC4-5D6E-409C-BE32-E72D297353CC}">
              <c16:uniqueId val="{00000001-89C3-4061-88BB-2420F01CE52B}"/>
            </c:ext>
          </c:extLst>
        </c:ser>
        <c:dLbls>
          <c:dLblPos val="outEnd"/>
          <c:showLegendKey val="0"/>
          <c:showVal val="1"/>
          <c:showCatName val="0"/>
          <c:showSerName val="0"/>
          <c:showPercent val="0"/>
          <c:showBubbleSize val="0"/>
        </c:dLbls>
        <c:gapWidth val="219"/>
        <c:overlap val="-27"/>
        <c:axId val="1709430224"/>
        <c:axId val="1709415824"/>
      </c:barChart>
      <c:catAx>
        <c:axId val="170943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15824"/>
        <c:crosses val="autoZero"/>
        <c:auto val="1"/>
        <c:lblAlgn val="ctr"/>
        <c:lblOffset val="100"/>
        <c:noMultiLvlLbl val="0"/>
      </c:catAx>
      <c:valAx>
        <c:axId val="170941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3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LDR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baru!$L$99:$L$100</c:f>
              <c:strCache>
                <c:ptCount val="1"/>
                <c:pt idx="0">
                  <c:v>BPR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baru!$L$101:$L$117</c:f>
              <c:numCache>
                <c:formatCode>General</c:formatCode>
                <c:ptCount val="16"/>
                <c:pt idx="0">
                  <c:v>0.77180000000000004</c:v>
                </c:pt>
                <c:pt idx="3">
                  <c:v>0.96550000000000002</c:v>
                </c:pt>
                <c:pt idx="4">
                  <c:v>0.80189999999999995</c:v>
                </c:pt>
                <c:pt idx="5">
                  <c:v>0.95760000000000001</c:v>
                </c:pt>
                <c:pt idx="7">
                  <c:v>0.76200000000000001</c:v>
                </c:pt>
                <c:pt idx="9">
                  <c:v>0.87109999999999999</c:v>
                </c:pt>
                <c:pt idx="10">
                  <c:v>0.9375</c:v>
                </c:pt>
                <c:pt idx="13">
                  <c:v>0.86199999999999999</c:v>
                </c:pt>
                <c:pt idx="14">
                  <c:v>0.88180000000000003</c:v>
                </c:pt>
                <c:pt idx="15">
                  <c:v>0.95089999999999997</c:v>
                </c:pt>
              </c:numCache>
            </c:numRef>
          </c:val>
          <c:extLst>
            <c:ext xmlns:c16="http://schemas.microsoft.com/office/drawing/2014/chart" uri="{C3380CC4-5D6E-409C-BE32-E72D297353CC}">
              <c16:uniqueId val="{00000000-B233-45BA-8CB5-D63341CA0413}"/>
            </c:ext>
          </c:extLst>
        </c:ser>
        <c:ser>
          <c:idx val="1"/>
          <c:order val="1"/>
          <c:tx>
            <c:strRef>
              <c:f>baru!$M$99:$M$100</c:f>
              <c:strCache>
                <c:ptCount val="1"/>
                <c:pt idx="0">
                  <c:v>BU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baru!$M$101:$M$117</c:f>
              <c:numCache>
                <c:formatCode>General</c:formatCode>
                <c:ptCount val="16"/>
                <c:pt idx="0">
                  <c:v>0.57940000000000003</c:v>
                </c:pt>
                <c:pt idx="1">
                  <c:v>0.70169999999999999</c:v>
                </c:pt>
                <c:pt idx="2">
                  <c:v>0.73350000000000004</c:v>
                </c:pt>
                <c:pt idx="3">
                  <c:v>0.63819999999999999</c:v>
                </c:pt>
                <c:pt idx="6">
                  <c:v>0.74139999999999995</c:v>
                </c:pt>
                <c:pt idx="8">
                  <c:v>0.5504</c:v>
                </c:pt>
                <c:pt idx="10">
                  <c:v>0.57440000000000002</c:v>
                </c:pt>
                <c:pt idx="11">
                  <c:v>0.78339999999999999</c:v>
                </c:pt>
                <c:pt idx="12">
                  <c:v>0.78190000000000004</c:v>
                </c:pt>
                <c:pt idx="15">
                  <c:v>0.80179999999999996</c:v>
                </c:pt>
              </c:numCache>
            </c:numRef>
          </c:val>
          <c:extLst>
            <c:ext xmlns:c16="http://schemas.microsoft.com/office/drawing/2014/chart" uri="{C3380CC4-5D6E-409C-BE32-E72D297353CC}">
              <c16:uniqueId val="{00000001-1EBD-4007-AB96-BAF9F17FD0A9}"/>
            </c:ext>
          </c:extLst>
        </c:ser>
        <c:dLbls>
          <c:dLblPos val="outEnd"/>
          <c:showLegendKey val="0"/>
          <c:showVal val="1"/>
          <c:showCatName val="0"/>
          <c:showSerName val="0"/>
          <c:showPercent val="0"/>
          <c:showBubbleSize val="0"/>
        </c:dLbls>
        <c:gapWidth val="219"/>
        <c:overlap val="-27"/>
        <c:axId val="1380715616"/>
        <c:axId val="1380713216"/>
      </c:barChart>
      <c:catAx>
        <c:axId val="138071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3216"/>
        <c:crosses val="autoZero"/>
        <c:auto val="1"/>
        <c:lblAlgn val="ctr"/>
        <c:lblOffset val="100"/>
        <c:noMultiLvlLbl val="0"/>
      </c:catAx>
      <c:valAx>
        <c:axId val="138071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LDR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baru!$L$123:$L$124</c:f>
              <c:strCache>
                <c:ptCount val="1"/>
                <c:pt idx="0">
                  <c:v>BPR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baru!$L$125:$L$142</c:f>
              <c:numCache>
                <c:formatCode>General</c:formatCode>
                <c:ptCount val="17"/>
                <c:pt idx="1">
                  <c:v>2.5529000000000002</c:v>
                </c:pt>
                <c:pt idx="2">
                  <c:v>1.3593999999999999</c:v>
                </c:pt>
                <c:pt idx="3">
                  <c:v>1.3209</c:v>
                </c:pt>
                <c:pt idx="4">
                  <c:v>1.6138999999999999</c:v>
                </c:pt>
                <c:pt idx="5">
                  <c:v>1.4023000000000001</c:v>
                </c:pt>
                <c:pt idx="6">
                  <c:v>2.5937000000000001</c:v>
                </c:pt>
                <c:pt idx="9">
                  <c:v>1.962</c:v>
                </c:pt>
                <c:pt idx="12">
                  <c:v>2.0478999999999998</c:v>
                </c:pt>
                <c:pt idx="13">
                  <c:v>1.8298000000000001</c:v>
                </c:pt>
                <c:pt idx="16">
                  <c:v>1.371</c:v>
                </c:pt>
              </c:numCache>
            </c:numRef>
          </c:val>
          <c:extLst>
            <c:ext xmlns:c16="http://schemas.microsoft.com/office/drawing/2014/chart" uri="{C3380CC4-5D6E-409C-BE32-E72D297353CC}">
              <c16:uniqueId val="{00000000-E112-4E4D-8BF1-66E258A7ACF2}"/>
            </c:ext>
          </c:extLst>
        </c:ser>
        <c:ser>
          <c:idx val="1"/>
          <c:order val="1"/>
          <c:tx>
            <c:strRef>
              <c:f>baru!$M$123:$M$124</c:f>
              <c:strCache>
                <c:ptCount val="1"/>
                <c:pt idx="0">
                  <c:v>BU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baru!$M$125:$M$142</c:f>
              <c:numCache>
                <c:formatCode>General</c:formatCode>
                <c:ptCount val="17"/>
                <c:pt idx="0">
                  <c:v>1.6008</c:v>
                </c:pt>
                <c:pt idx="1">
                  <c:v>2.6202999999999999</c:v>
                </c:pt>
                <c:pt idx="7">
                  <c:v>1.4252</c:v>
                </c:pt>
                <c:pt idx="8">
                  <c:v>1.2485999999999999</c:v>
                </c:pt>
                <c:pt idx="10">
                  <c:v>1.9937</c:v>
                </c:pt>
                <c:pt idx="11">
                  <c:v>1.2274</c:v>
                </c:pt>
                <c:pt idx="12">
                  <c:v>1.5448</c:v>
                </c:pt>
                <c:pt idx="13">
                  <c:v>1.2028000000000001</c:v>
                </c:pt>
                <c:pt idx="14">
                  <c:v>1.6477999999999999</c:v>
                </c:pt>
                <c:pt idx="15">
                  <c:v>1.2845</c:v>
                </c:pt>
              </c:numCache>
            </c:numRef>
          </c:val>
          <c:extLst>
            <c:ext xmlns:c16="http://schemas.microsoft.com/office/drawing/2014/chart" uri="{C3380CC4-5D6E-409C-BE32-E72D297353CC}">
              <c16:uniqueId val="{00000001-CB96-4B95-B427-140080E36871}"/>
            </c:ext>
          </c:extLst>
        </c:ser>
        <c:dLbls>
          <c:dLblPos val="outEnd"/>
          <c:showLegendKey val="0"/>
          <c:showVal val="1"/>
          <c:showCatName val="0"/>
          <c:showSerName val="0"/>
          <c:showPercent val="0"/>
          <c:showBubbleSize val="0"/>
        </c:dLbls>
        <c:gapWidth val="219"/>
        <c:overlap val="-27"/>
        <c:axId val="1682540560"/>
        <c:axId val="1682545360"/>
      </c:barChart>
      <c:catAx>
        <c:axId val="168254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5360"/>
        <c:crosses val="autoZero"/>
        <c:auto val="1"/>
        <c:lblAlgn val="ctr"/>
        <c:lblOffset val="100"/>
        <c:noMultiLvlLbl val="0"/>
      </c:catAx>
      <c:valAx>
        <c:axId val="1682545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Perbandingan Rasio Keuangan BPR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baru!$G$150</c:f>
              <c:strCache>
                <c:ptCount val="1"/>
                <c:pt idx="0">
                  <c:v>Sum of Rasio NPL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baru!$F$151:$F$185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baru!$G$151:$G$185</c:f>
              <c:numCache>
                <c:formatCode>General</c:formatCode>
                <c:ptCount val="34"/>
                <c:pt idx="0">
                  <c:v>0.1188</c:v>
                </c:pt>
                <c:pt idx="1">
                  <c:v>0.154</c:v>
                </c:pt>
                <c:pt idx="2">
                  <c:v>7.0599999999999996E-2</c:v>
                </c:pt>
                <c:pt idx="3">
                  <c:v>0.10290000000000001</c:v>
                </c:pt>
                <c:pt idx="4">
                  <c:v>5.33E-2</c:v>
                </c:pt>
                <c:pt idx="5">
                  <c:v>0.1244</c:v>
                </c:pt>
                <c:pt idx="6">
                  <c:v>0.1457</c:v>
                </c:pt>
                <c:pt idx="7">
                  <c:v>2.5100000000000001E-2</c:v>
                </c:pt>
                <c:pt idx="8">
                  <c:v>0.1618</c:v>
                </c:pt>
                <c:pt idx="9">
                  <c:v>0.1245</c:v>
                </c:pt>
                <c:pt idx="10">
                  <c:v>0.155</c:v>
                </c:pt>
                <c:pt idx="11">
                  <c:v>0.1118</c:v>
                </c:pt>
                <c:pt idx="12">
                  <c:v>0.1444</c:v>
                </c:pt>
                <c:pt idx="13">
                  <c:v>4.7899999999999998E-2</c:v>
                </c:pt>
                <c:pt idx="14">
                  <c:v>4.6399999999999997E-2</c:v>
                </c:pt>
                <c:pt idx="15">
                  <c:v>7.4499999999999997E-2</c:v>
                </c:pt>
                <c:pt idx="16">
                  <c:v>8.8800000000000004E-2</c:v>
                </c:pt>
                <c:pt idx="17">
                  <c:v>6.2300000000000001E-2</c:v>
                </c:pt>
                <c:pt idx="18">
                  <c:v>2.53E-2</c:v>
                </c:pt>
                <c:pt idx="19">
                  <c:v>5.6300000000000003E-2</c:v>
                </c:pt>
                <c:pt idx="20">
                  <c:v>1.44E-2</c:v>
                </c:pt>
                <c:pt idx="21">
                  <c:v>0.1411</c:v>
                </c:pt>
                <c:pt idx="22">
                  <c:v>8.2500000000000004E-2</c:v>
                </c:pt>
                <c:pt idx="23">
                  <c:v>1.4999999999999999E-2</c:v>
                </c:pt>
                <c:pt idx="24">
                  <c:v>0.58620000000000005</c:v>
                </c:pt>
                <c:pt idx="25">
                  <c:v>0.1014</c:v>
                </c:pt>
                <c:pt idx="26">
                  <c:v>2.1700000000000001E-2</c:v>
                </c:pt>
                <c:pt idx="27">
                  <c:v>2.86E-2</c:v>
                </c:pt>
                <c:pt idx="28">
                  <c:v>4.3E-3</c:v>
                </c:pt>
                <c:pt idx="29">
                  <c:v>7.8799999999999995E-2</c:v>
                </c:pt>
                <c:pt idx="30">
                  <c:v>7.5300000000000006E-2</c:v>
                </c:pt>
                <c:pt idx="31">
                  <c:v>0.12130000000000001</c:v>
                </c:pt>
                <c:pt idx="32">
                  <c:v>6.0100000000000001E-2</c:v>
                </c:pt>
                <c:pt idx="33">
                  <c:v>8.4500000000000006E-2</c:v>
                </c:pt>
              </c:numCache>
            </c:numRef>
          </c:val>
          <c:smooth val="0"/>
          <c:extLst>
            <c:ext xmlns:c16="http://schemas.microsoft.com/office/drawing/2014/chart" uri="{C3380CC4-5D6E-409C-BE32-E72D297353CC}">
              <c16:uniqueId val="{00000000-69CF-43BB-9809-1B0359C60FB2}"/>
            </c:ext>
          </c:extLst>
        </c:ser>
        <c:ser>
          <c:idx val="1"/>
          <c:order val="1"/>
          <c:tx>
            <c:strRef>
              <c:f>baru!$H$150</c:f>
              <c:strCache>
                <c:ptCount val="1"/>
                <c:pt idx="0">
                  <c:v>Sum of Rasio DPK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baru!$F$151:$F$185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baru!$H$151:$H$185</c:f>
              <c:numCache>
                <c:formatCode>General</c:formatCode>
                <c:ptCount val="34"/>
                <c:pt idx="0">
                  <c:v>0.89329999999999998</c:v>
                </c:pt>
                <c:pt idx="1">
                  <c:v>1.2956000000000001</c:v>
                </c:pt>
                <c:pt idx="2">
                  <c:v>0.98780000000000001</c:v>
                </c:pt>
                <c:pt idx="3">
                  <c:v>0.79200000000000004</c:v>
                </c:pt>
                <c:pt idx="4">
                  <c:v>0.77690000000000003</c:v>
                </c:pt>
                <c:pt idx="5">
                  <c:v>1.0358000000000001</c:v>
                </c:pt>
                <c:pt idx="6">
                  <c:v>1.2471000000000001</c:v>
                </c:pt>
                <c:pt idx="7">
                  <c:v>0.39169999999999999</c:v>
                </c:pt>
                <c:pt idx="8">
                  <c:v>0.92579999999999996</c:v>
                </c:pt>
                <c:pt idx="9">
                  <c:v>0.94879999999999998</c:v>
                </c:pt>
                <c:pt idx="10">
                  <c:v>1.0443</c:v>
                </c:pt>
                <c:pt idx="11">
                  <c:v>0.98529999999999995</c:v>
                </c:pt>
                <c:pt idx="12">
                  <c:v>1.3124</c:v>
                </c:pt>
                <c:pt idx="13">
                  <c:v>0.9012</c:v>
                </c:pt>
                <c:pt idx="14">
                  <c:v>0.73560000000000003</c:v>
                </c:pt>
                <c:pt idx="15">
                  <c:v>0.7571</c:v>
                </c:pt>
                <c:pt idx="16">
                  <c:v>1.1479999999999999</c:v>
                </c:pt>
                <c:pt idx="17">
                  <c:v>1.0667</c:v>
                </c:pt>
                <c:pt idx="18">
                  <c:v>0.61960000000000004</c:v>
                </c:pt>
                <c:pt idx="19">
                  <c:v>0.71309999999999996</c:v>
                </c:pt>
                <c:pt idx="20">
                  <c:v>0.38550000000000001</c:v>
                </c:pt>
                <c:pt idx="21">
                  <c:v>0.90280000000000005</c:v>
                </c:pt>
                <c:pt idx="22">
                  <c:v>0.81530000000000002</c:v>
                </c:pt>
                <c:pt idx="23">
                  <c:v>0.50970000000000004</c:v>
                </c:pt>
                <c:pt idx="24">
                  <c:v>0.76539999999999997</c:v>
                </c:pt>
                <c:pt idx="25">
                  <c:v>0.87009999999999998</c:v>
                </c:pt>
                <c:pt idx="26">
                  <c:v>1.1600999999999999</c:v>
                </c:pt>
                <c:pt idx="27">
                  <c:v>0.82630000000000003</c:v>
                </c:pt>
                <c:pt idx="28">
                  <c:v>0.48830000000000001</c:v>
                </c:pt>
                <c:pt idx="29">
                  <c:v>0.54649999999999999</c:v>
                </c:pt>
                <c:pt idx="30">
                  <c:v>1.1341000000000001</c:v>
                </c:pt>
                <c:pt idx="31">
                  <c:v>1.0027999999999999</c:v>
                </c:pt>
                <c:pt idx="32">
                  <c:v>0.72940000000000005</c:v>
                </c:pt>
                <c:pt idx="33">
                  <c:v>1.0516000000000001</c:v>
                </c:pt>
              </c:numCache>
            </c:numRef>
          </c:val>
          <c:smooth val="0"/>
          <c:extLst>
            <c:ext xmlns:c16="http://schemas.microsoft.com/office/drawing/2014/chart" uri="{C3380CC4-5D6E-409C-BE32-E72D297353CC}">
              <c16:uniqueId val="{00000001-69CF-43BB-9809-1B0359C60FB2}"/>
            </c:ext>
          </c:extLst>
        </c:ser>
        <c:ser>
          <c:idx val="2"/>
          <c:order val="2"/>
          <c:tx>
            <c:strRef>
              <c:f>baru!$I$150</c:f>
              <c:strCache>
                <c:ptCount val="1"/>
                <c:pt idx="0">
                  <c:v>Sum of Rasio LDR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baru!$F$151:$F$185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baru!$I$151:$I$185</c:f>
              <c:numCache>
                <c:formatCode>General</c:formatCode>
                <c:ptCount val="34"/>
                <c:pt idx="0">
                  <c:v>1.1194999999999999</c:v>
                </c:pt>
                <c:pt idx="1">
                  <c:v>0.77180000000000004</c:v>
                </c:pt>
                <c:pt idx="2">
                  <c:v>1.0123</c:v>
                </c:pt>
                <c:pt idx="3">
                  <c:v>1.2626999999999999</c:v>
                </c:pt>
                <c:pt idx="4">
                  <c:v>1.2871999999999999</c:v>
                </c:pt>
                <c:pt idx="5">
                  <c:v>0.96550000000000002</c:v>
                </c:pt>
                <c:pt idx="6">
                  <c:v>0.80189999999999995</c:v>
                </c:pt>
                <c:pt idx="7">
                  <c:v>2.5529000000000002</c:v>
                </c:pt>
                <c:pt idx="8">
                  <c:v>1.0801000000000001</c:v>
                </c:pt>
                <c:pt idx="9">
                  <c:v>1.0539000000000001</c:v>
                </c:pt>
                <c:pt idx="10">
                  <c:v>0.95760000000000001</c:v>
                </c:pt>
                <c:pt idx="11">
                  <c:v>1.0149999999999999</c:v>
                </c:pt>
                <c:pt idx="12">
                  <c:v>0.76200000000000001</c:v>
                </c:pt>
                <c:pt idx="13">
                  <c:v>1.1095999999999999</c:v>
                </c:pt>
                <c:pt idx="14">
                  <c:v>1.3593999999999999</c:v>
                </c:pt>
                <c:pt idx="15">
                  <c:v>1.3209</c:v>
                </c:pt>
                <c:pt idx="16">
                  <c:v>0.87109999999999999</c:v>
                </c:pt>
                <c:pt idx="17">
                  <c:v>0.9375</c:v>
                </c:pt>
                <c:pt idx="18">
                  <c:v>1.6138999999999999</c:v>
                </c:pt>
                <c:pt idx="19">
                  <c:v>1.4023000000000001</c:v>
                </c:pt>
                <c:pt idx="20">
                  <c:v>2.5937000000000001</c:v>
                </c:pt>
                <c:pt idx="21">
                  <c:v>1.1076999999999999</c:v>
                </c:pt>
                <c:pt idx="22">
                  <c:v>1.2265999999999999</c:v>
                </c:pt>
                <c:pt idx="23">
                  <c:v>1.962</c:v>
                </c:pt>
                <c:pt idx="24">
                  <c:v>1.3066</c:v>
                </c:pt>
                <c:pt idx="25">
                  <c:v>1.1493</c:v>
                </c:pt>
                <c:pt idx="26">
                  <c:v>0.86199999999999999</c:v>
                </c:pt>
                <c:pt idx="27">
                  <c:v>1.2101999999999999</c:v>
                </c:pt>
                <c:pt idx="28">
                  <c:v>2.0478999999999998</c:v>
                </c:pt>
                <c:pt idx="29">
                  <c:v>1.8298000000000001</c:v>
                </c:pt>
                <c:pt idx="30">
                  <c:v>0.88180000000000003</c:v>
                </c:pt>
                <c:pt idx="31">
                  <c:v>0.99729999999999996</c:v>
                </c:pt>
                <c:pt idx="32">
                  <c:v>1.371</c:v>
                </c:pt>
                <c:pt idx="33">
                  <c:v>0.95089999999999997</c:v>
                </c:pt>
              </c:numCache>
            </c:numRef>
          </c:val>
          <c:smooth val="0"/>
          <c:extLst>
            <c:ext xmlns:c16="http://schemas.microsoft.com/office/drawing/2014/chart" uri="{C3380CC4-5D6E-409C-BE32-E72D297353CC}">
              <c16:uniqueId val="{00000002-69CF-43BB-9809-1B0359C60FB2}"/>
            </c:ext>
          </c:extLst>
        </c:ser>
        <c:dLbls>
          <c:showLegendKey val="0"/>
          <c:showVal val="0"/>
          <c:showCatName val="0"/>
          <c:showSerName val="0"/>
          <c:showPercent val="0"/>
          <c:showBubbleSize val="0"/>
        </c:dLbls>
        <c:marker val="1"/>
        <c:smooth val="0"/>
        <c:axId val="1211777408"/>
        <c:axId val="1211778368"/>
      </c:lineChart>
      <c:catAx>
        <c:axId val="12117774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8368"/>
        <c:crosses val="autoZero"/>
        <c:auto val="1"/>
        <c:lblAlgn val="ctr"/>
        <c:lblOffset val="100"/>
        <c:noMultiLvlLbl val="0"/>
      </c:catAx>
      <c:valAx>
        <c:axId val="121177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NPL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baru!$K$4:$K$5</c:f>
              <c:strCache>
                <c:ptCount val="1"/>
                <c:pt idx="0">
                  <c:v>BPR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baru!$K$6:$K$25</c:f>
              <c:numCache>
                <c:formatCode>General</c:formatCode>
                <c:ptCount val="19"/>
                <c:pt idx="2">
                  <c:v>5.33E-2</c:v>
                </c:pt>
                <c:pt idx="4">
                  <c:v>2.5100000000000001E-2</c:v>
                </c:pt>
                <c:pt idx="6">
                  <c:v>4.7899999999999998E-2</c:v>
                </c:pt>
                <c:pt idx="7">
                  <c:v>4.6399999999999997E-2</c:v>
                </c:pt>
                <c:pt idx="9">
                  <c:v>2.53E-2</c:v>
                </c:pt>
                <c:pt idx="10">
                  <c:v>1.44E-2</c:v>
                </c:pt>
                <c:pt idx="12">
                  <c:v>1.4999999999999999E-2</c:v>
                </c:pt>
                <c:pt idx="14">
                  <c:v>2.1700000000000001E-2</c:v>
                </c:pt>
                <c:pt idx="15">
                  <c:v>2.86E-2</c:v>
                </c:pt>
                <c:pt idx="16">
                  <c:v>4.3E-3</c:v>
                </c:pt>
              </c:numCache>
            </c:numRef>
          </c:val>
          <c:extLst>
            <c:ext xmlns:c16="http://schemas.microsoft.com/office/drawing/2014/chart" uri="{C3380CC4-5D6E-409C-BE32-E72D297353CC}">
              <c16:uniqueId val="{00000000-2B1C-4BD8-AE42-55BA238E958E}"/>
            </c:ext>
          </c:extLst>
        </c:ser>
        <c:ser>
          <c:idx val="1"/>
          <c:order val="1"/>
          <c:tx>
            <c:strRef>
              <c:f>baru!$L$4:$L$5</c:f>
              <c:strCache>
                <c:ptCount val="1"/>
                <c:pt idx="0">
                  <c:v>BU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baru!$L$6:$L$25</c:f>
              <c:numCache>
                <c:formatCode>General</c:formatCode>
                <c:ptCount val="19"/>
                <c:pt idx="0">
                  <c:v>1.6500000000000001E-2</c:v>
                </c:pt>
                <c:pt idx="1">
                  <c:v>1.67E-2</c:v>
                </c:pt>
                <c:pt idx="3">
                  <c:v>1.66E-2</c:v>
                </c:pt>
                <c:pt idx="5">
                  <c:v>1.9400000000000001E-2</c:v>
                </c:pt>
                <c:pt idx="8">
                  <c:v>1.8100000000000002E-2</c:v>
                </c:pt>
                <c:pt idx="11">
                  <c:v>1.89E-2</c:v>
                </c:pt>
                <c:pt idx="12">
                  <c:v>1.6199999999999999E-2</c:v>
                </c:pt>
                <c:pt idx="13">
                  <c:v>1.9400000000000001E-2</c:v>
                </c:pt>
                <c:pt idx="17">
                  <c:v>1.7100000000000001E-2</c:v>
                </c:pt>
                <c:pt idx="18">
                  <c:v>1.6500000000000001E-2</c:v>
                </c:pt>
              </c:numCache>
            </c:numRef>
          </c:val>
          <c:extLst>
            <c:ext xmlns:c16="http://schemas.microsoft.com/office/drawing/2014/chart" uri="{C3380CC4-5D6E-409C-BE32-E72D297353CC}">
              <c16:uniqueId val="{00000001-73F0-4649-A79A-2190C62801C1}"/>
            </c:ext>
          </c:extLst>
        </c:ser>
        <c:dLbls>
          <c:dLblPos val="outEnd"/>
          <c:showLegendKey val="0"/>
          <c:showVal val="1"/>
          <c:showCatName val="0"/>
          <c:showSerName val="0"/>
          <c:showPercent val="0"/>
          <c:showBubbleSize val="0"/>
        </c:dLbls>
        <c:gapWidth val="219"/>
        <c:overlap val="-27"/>
        <c:axId val="38928095"/>
        <c:axId val="38922815"/>
      </c:barChart>
      <c:catAx>
        <c:axId val="389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2815"/>
        <c:crosses val="autoZero"/>
        <c:auto val="1"/>
        <c:lblAlgn val="ctr"/>
        <c:lblOffset val="100"/>
        <c:noMultiLvlLbl val="0"/>
      </c:catAx>
      <c:valAx>
        <c:axId val="38922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a:t>
            </a:r>
            <a:r>
              <a:rPr lang="en-ID" baseline="0"/>
              <a:t> NPL</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baru!$K$28:$K$29</c:f>
              <c:strCache>
                <c:ptCount val="1"/>
                <c:pt idx="0">
                  <c:v>BPR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baru!$K$30:$K$48</c:f>
              <c:numCache>
                <c:formatCode>General</c:formatCode>
                <c:ptCount val="18"/>
                <c:pt idx="0">
                  <c:v>0.154</c:v>
                </c:pt>
                <c:pt idx="2">
                  <c:v>0.1244</c:v>
                </c:pt>
                <c:pt idx="3">
                  <c:v>0.1457</c:v>
                </c:pt>
                <c:pt idx="4">
                  <c:v>0.1618</c:v>
                </c:pt>
                <c:pt idx="5">
                  <c:v>0.1245</c:v>
                </c:pt>
                <c:pt idx="6">
                  <c:v>0.155</c:v>
                </c:pt>
                <c:pt idx="8">
                  <c:v>0.1444</c:v>
                </c:pt>
                <c:pt idx="11">
                  <c:v>0.1411</c:v>
                </c:pt>
                <c:pt idx="12">
                  <c:v>0.58620000000000005</c:v>
                </c:pt>
                <c:pt idx="17">
                  <c:v>0.12130000000000001</c:v>
                </c:pt>
              </c:numCache>
            </c:numRef>
          </c:val>
          <c:extLst>
            <c:ext xmlns:c16="http://schemas.microsoft.com/office/drawing/2014/chart" uri="{C3380CC4-5D6E-409C-BE32-E72D297353CC}">
              <c16:uniqueId val="{00000000-595C-48C5-93A0-0BE52F332BE9}"/>
            </c:ext>
          </c:extLst>
        </c:ser>
        <c:ser>
          <c:idx val="1"/>
          <c:order val="1"/>
          <c:tx>
            <c:strRef>
              <c:f>baru!$L$28:$L$29</c:f>
              <c:strCache>
                <c:ptCount val="1"/>
                <c:pt idx="0">
                  <c:v>BU</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baru!$J$30:$J$48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baru!$L$30:$L$48</c:f>
              <c:numCache>
                <c:formatCode>General</c:formatCode>
                <c:ptCount val="18"/>
                <c:pt idx="1">
                  <c:v>2.86E-2</c:v>
                </c:pt>
                <c:pt idx="5">
                  <c:v>3.95E-2</c:v>
                </c:pt>
                <c:pt idx="7">
                  <c:v>4.4200000000000003E-2</c:v>
                </c:pt>
                <c:pt idx="9">
                  <c:v>3.0499999999999999E-2</c:v>
                </c:pt>
                <c:pt idx="10">
                  <c:v>4.6800000000000001E-2</c:v>
                </c:pt>
                <c:pt idx="12">
                  <c:v>0.03</c:v>
                </c:pt>
                <c:pt idx="13">
                  <c:v>3.09E-2</c:v>
                </c:pt>
                <c:pt idx="14">
                  <c:v>0.03</c:v>
                </c:pt>
                <c:pt idx="15">
                  <c:v>4.4200000000000003E-2</c:v>
                </c:pt>
                <c:pt idx="16">
                  <c:v>3.0499999999999999E-2</c:v>
                </c:pt>
              </c:numCache>
            </c:numRef>
          </c:val>
          <c:extLst>
            <c:ext xmlns:c16="http://schemas.microsoft.com/office/drawing/2014/chart" uri="{C3380CC4-5D6E-409C-BE32-E72D297353CC}">
              <c16:uniqueId val="{00000001-290F-4626-B21E-A9C55B55D55F}"/>
            </c:ext>
          </c:extLst>
        </c:ser>
        <c:dLbls>
          <c:dLblPos val="outEnd"/>
          <c:showLegendKey val="0"/>
          <c:showVal val="1"/>
          <c:showCatName val="0"/>
          <c:showSerName val="0"/>
          <c:showPercent val="0"/>
          <c:showBubbleSize val="0"/>
        </c:dLbls>
        <c:gapWidth val="219"/>
        <c:overlap val="-27"/>
        <c:axId val="788785679"/>
        <c:axId val="788788079"/>
      </c:barChart>
      <c:catAx>
        <c:axId val="7887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8079"/>
        <c:crosses val="autoZero"/>
        <c:auto val="1"/>
        <c:lblAlgn val="ctr"/>
        <c:lblOffset val="100"/>
        <c:noMultiLvlLbl val="0"/>
      </c:catAx>
      <c:valAx>
        <c:axId val="788788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Perbandingan Rasio Keuangan Bank Umum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D"/>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baru!$G$192</c:f>
              <c:strCache>
                <c:ptCount val="1"/>
                <c:pt idx="0">
                  <c:v>Sum of Rasio NPL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baru!$F$193:$F$226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baru!$G$193:$G$226</c:f>
              <c:numCache>
                <c:formatCode>General</c:formatCode>
                <c:ptCount val="33"/>
                <c:pt idx="0">
                  <c:v>0.03</c:v>
                </c:pt>
                <c:pt idx="1">
                  <c:v>0.02</c:v>
                </c:pt>
                <c:pt idx="2">
                  <c:v>1.89E-2</c:v>
                </c:pt>
                <c:pt idx="3">
                  <c:v>3.09E-2</c:v>
                </c:pt>
                <c:pt idx="4">
                  <c:v>4.6800000000000001E-2</c:v>
                </c:pt>
                <c:pt idx="5">
                  <c:v>0.03</c:v>
                </c:pt>
                <c:pt idx="6">
                  <c:v>1.9400000000000001E-2</c:v>
                </c:pt>
                <c:pt idx="7">
                  <c:v>1.9400000000000001E-2</c:v>
                </c:pt>
                <c:pt idx="8">
                  <c:v>1.67E-2</c:v>
                </c:pt>
                <c:pt idx="9">
                  <c:v>2.01E-2</c:v>
                </c:pt>
                <c:pt idx="10">
                  <c:v>2.2200000000000001E-2</c:v>
                </c:pt>
                <c:pt idx="11">
                  <c:v>2.4199999999999999E-2</c:v>
                </c:pt>
                <c:pt idx="12">
                  <c:v>2.8400000000000002E-2</c:v>
                </c:pt>
                <c:pt idx="13">
                  <c:v>1.8100000000000002E-2</c:v>
                </c:pt>
                <c:pt idx="14">
                  <c:v>3.95E-2</c:v>
                </c:pt>
                <c:pt idx="15">
                  <c:v>2.6700000000000002E-2</c:v>
                </c:pt>
                <c:pt idx="16">
                  <c:v>2.23E-2</c:v>
                </c:pt>
                <c:pt idx="17">
                  <c:v>2.1600000000000001E-2</c:v>
                </c:pt>
                <c:pt idx="18">
                  <c:v>1.66E-2</c:v>
                </c:pt>
                <c:pt idx="19">
                  <c:v>1.6199999999999999E-2</c:v>
                </c:pt>
                <c:pt idx="20">
                  <c:v>3.0499999999999999E-2</c:v>
                </c:pt>
                <c:pt idx="21">
                  <c:v>2.3199999999999998E-2</c:v>
                </c:pt>
                <c:pt idx="22">
                  <c:v>4.4200000000000003E-2</c:v>
                </c:pt>
                <c:pt idx="23">
                  <c:v>2.4400000000000002E-2</c:v>
                </c:pt>
                <c:pt idx="24">
                  <c:v>1.7100000000000001E-2</c:v>
                </c:pt>
                <c:pt idx="25">
                  <c:v>1.6500000000000001E-2</c:v>
                </c:pt>
                <c:pt idx="26">
                  <c:v>1.66E-2</c:v>
                </c:pt>
                <c:pt idx="27">
                  <c:v>2.7300000000000001E-2</c:v>
                </c:pt>
                <c:pt idx="28">
                  <c:v>2.5899999999999999E-2</c:v>
                </c:pt>
                <c:pt idx="29">
                  <c:v>2.8400000000000002E-2</c:v>
                </c:pt>
                <c:pt idx="30">
                  <c:v>2.3099999999999999E-2</c:v>
                </c:pt>
                <c:pt idx="31">
                  <c:v>2.86E-2</c:v>
                </c:pt>
                <c:pt idx="32">
                  <c:v>3.5999999999999999E-3</c:v>
                </c:pt>
              </c:numCache>
            </c:numRef>
          </c:val>
          <c:smooth val="0"/>
          <c:extLst>
            <c:ext xmlns:c16="http://schemas.microsoft.com/office/drawing/2014/chart" uri="{C3380CC4-5D6E-409C-BE32-E72D297353CC}">
              <c16:uniqueId val="{00000000-F2EB-4F75-AAC4-A775DA4F5F35}"/>
            </c:ext>
          </c:extLst>
        </c:ser>
        <c:ser>
          <c:idx val="1"/>
          <c:order val="1"/>
          <c:tx>
            <c:strRef>
              <c:f>baru!$H$192</c:f>
              <c:strCache>
                <c:ptCount val="1"/>
                <c:pt idx="0">
                  <c:v>Sum of Rasio DPK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baru!$F$193:$F$226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baru!$H$193:$H$226</c:f>
              <c:numCache>
                <c:formatCode>General</c:formatCode>
                <c:ptCount val="33"/>
                <c:pt idx="0">
                  <c:v>1.0634999999999999</c:v>
                </c:pt>
                <c:pt idx="1">
                  <c:v>1.7259</c:v>
                </c:pt>
                <c:pt idx="2">
                  <c:v>1.4251</c:v>
                </c:pt>
                <c:pt idx="3">
                  <c:v>1.3633</c:v>
                </c:pt>
                <c:pt idx="4">
                  <c:v>0.62470000000000003</c:v>
                </c:pt>
                <c:pt idx="5">
                  <c:v>1.5669</c:v>
                </c:pt>
                <c:pt idx="6">
                  <c:v>1.2253000000000001</c:v>
                </c:pt>
                <c:pt idx="7">
                  <c:v>0.38159999999999999</c:v>
                </c:pt>
                <c:pt idx="8">
                  <c:v>0.86360000000000003</c:v>
                </c:pt>
                <c:pt idx="9">
                  <c:v>1.1079000000000001</c:v>
                </c:pt>
                <c:pt idx="10">
                  <c:v>1.1066</c:v>
                </c:pt>
                <c:pt idx="11">
                  <c:v>1.3488</c:v>
                </c:pt>
                <c:pt idx="12">
                  <c:v>1.0936999999999999</c:v>
                </c:pt>
                <c:pt idx="13">
                  <c:v>1.2343</c:v>
                </c:pt>
                <c:pt idx="14">
                  <c:v>0.92649999999999999</c:v>
                </c:pt>
                <c:pt idx="15">
                  <c:v>1.8167</c:v>
                </c:pt>
                <c:pt idx="16">
                  <c:v>1.7410000000000001</c:v>
                </c:pt>
                <c:pt idx="17">
                  <c:v>0.91479999999999995</c:v>
                </c:pt>
                <c:pt idx="18">
                  <c:v>0.89729999999999999</c:v>
                </c:pt>
                <c:pt idx="19">
                  <c:v>0.87080000000000002</c:v>
                </c:pt>
                <c:pt idx="20">
                  <c:v>0.70169999999999999</c:v>
                </c:pt>
                <c:pt idx="21">
                  <c:v>0.80089999999999995</c:v>
                </c:pt>
                <c:pt idx="22">
                  <c:v>1.2765</c:v>
                </c:pt>
                <c:pt idx="23">
                  <c:v>1.0206999999999999</c:v>
                </c:pt>
                <c:pt idx="24">
                  <c:v>1.2789999999999999</c:v>
                </c:pt>
                <c:pt idx="25">
                  <c:v>0.50160000000000005</c:v>
                </c:pt>
                <c:pt idx="26">
                  <c:v>0.81469999999999998</c:v>
                </c:pt>
                <c:pt idx="27">
                  <c:v>0.64729999999999999</c:v>
                </c:pt>
                <c:pt idx="28">
                  <c:v>0.83140000000000003</c:v>
                </c:pt>
                <c:pt idx="29">
                  <c:v>0.6069</c:v>
                </c:pt>
                <c:pt idx="30">
                  <c:v>0.77849999999999997</c:v>
                </c:pt>
                <c:pt idx="31">
                  <c:v>0.96160000000000001</c:v>
                </c:pt>
                <c:pt idx="32">
                  <c:v>1.2472000000000001</c:v>
                </c:pt>
              </c:numCache>
            </c:numRef>
          </c:val>
          <c:smooth val="0"/>
          <c:extLst>
            <c:ext xmlns:c16="http://schemas.microsoft.com/office/drawing/2014/chart" uri="{C3380CC4-5D6E-409C-BE32-E72D297353CC}">
              <c16:uniqueId val="{00000001-F2EB-4F75-AAC4-A775DA4F5F35}"/>
            </c:ext>
          </c:extLst>
        </c:ser>
        <c:ser>
          <c:idx val="2"/>
          <c:order val="2"/>
          <c:tx>
            <c:strRef>
              <c:f>baru!$I$192</c:f>
              <c:strCache>
                <c:ptCount val="1"/>
                <c:pt idx="0">
                  <c:v>Sum of Rasio LDR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baru!$F$193:$F$226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baru!$I$193:$I$226</c:f>
              <c:numCache>
                <c:formatCode>General</c:formatCode>
                <c:ptCount val="33"/>
                <c:pt idx="0">
                  <c:v>0.94030000000000002</c:v>
                </c:pt>
                <c:pt idx="1">
                  <c:v>0.57940000000000003</c:v>
                </c:pt>
                <c:pt idx="2">
                  <c:v>0.70169999999999999</c:v>
                </c:pt>
                <c:pt idx="3">
                  <c:v>0.73350000000000004</c:v>
                </c:pt>
                <c:pt idx="4">
                  <c:v>1.6008</c:v>
                </c:pt>
                <c:pt idx="5">
                  <c:v>0.63819999999999999</c:v>
                </c:pt>
                <c:pt idx="6">
                  <c:v>0.81610000000000005</c:v>
                </c:pt>
                <c:pt idx="7">
                  <c:v>2.6202999999999999</c:v>
                </c:pt>
                <c:pt idx="8">
                  <c:v>1.1578999999999999</c:v>
                </c:pt>
                <c:pt idx="9">
                  <c:v>0.90259999999999996</c:v>
                </c:pt>
                <c:pt idx="10">
                  <c:v>0.90369999999999995</c:v>
                </c:pt>
                <c:pt idx="11">
                  <c:v>0.74139999999999995</c:v>
                </c:pt>
                <c:pt idx="12">
                  <c:v>0.9143</c:v>
                </c:pt>
                <c:pt idx="13">
                  <c:v>0.81020000000000003</c:v>
                </c:pt>
                <c:pt idx="14">
                  <c:v>1.0793999999999999</c:v>
                </c:pt>
                <c:pt idx="15">
                  <c:v>0.5504</c:v>
                </c:pt>
                <c:pt idx="16">
                  <c:v>0.57440000000000002</c:v>
                </c:pt>
                <c:pt idx="17">
                  <c:v>1.0931999999999999</c:v>
                </c:pt>
                <c:pt idx="18">
                  <c:v>1.1144000000000001</c:v>
                </c:pt>
                <c:pt idx="19">
                  <c:v>1.1484000000000001</c:v>
                </c:pt>
                <c:pt idx="20">
                  <c:v>1.4252</c:v>
                </c:pt>
                <c:pt idx="21">
                  <c:v>1.2485999999999999</c:v>
                </c:pt>
                <c:pt idx="22">
                  <c:v>0.78339999999999999</c:v>
                </c:pt>
                <c:pt idx="23">
                  <c:v>0.97970000000000002</c:v>
                </c:pt>
                <c:pt idx="24">
                  <c:v>0.78190000000000004</c:v>
                </c:pt>
                <c:pt idx="25">
                  <c:v>1.9937</c:v>
                </c:pt>
                <c:pt idx="26">
                  <c:v>1.2274</c:v>
                </c:pt>
                <c:pt idx="27">
                  <c:v>1.5448</c:v>
                </c:pt>
                <c:pt idx="28">
                  <c:v>1.2028000000000001</c:v>
                </c:pt>
                <c:pt idx="29">
                  <c:v>1.6477999999999999</c:v>
                </c:pt>
                <c:pt idx="30">
                  <c:v>1.2845</c:v>
                </c:pt>
                <c:pt idx="31">
                  <c:v>1.0399</c:v>
                </c:pt>
                <c:pt idx="32">
                  <c:v>0.80179999999999996</c:v>
                </c:pt>
              </c:numCache>
            </c:numRef>
          </c:val>
          <c:smooth val="0"/>
          <c:extLst>
            <c:ext xmlns:c16="http://schemas.microsoft.com/office/drawing/2014/chart" uri="{C3380CC4-5D6E-409C-BE32-E72D297353CC}">
              <c16:uniqueId val="{00000002-F2EB-4F75-AAC4-A775DA4F5F35}"/>
            </c:ext>
          </c:extLst>
        </c:ser>
        <c:dLbls>
          <c:showLegendKey val="0"/>
          <c:showVal val="0"/>
          <c:showCatName val="0"/>
          <c:showSerName val="0"/>
          <c:showPercent val="0"/>
          <c:showBubbleSize val="0"/>
        </c:dLbls>
        <c:marker val="1"/>
        <c:smooth val="0"/>
        <c:axId val="545031488"/>
        <c:axId val="545031968"/>
      </c:lineChart>
      <c:catAx>
        <c:axId val="545031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968"/>
        <c:crosses val="autoZero"/>
        <c:auto val="1"/>
        <c:lblAlgn val="ctr"/>
        <c:lblOffset val="100"/>
        <c:noMultiLvlLbl val="0"/>
      </c:catAx>
      <c:valAx>
        <c:axId val="54503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 10 Rasio DPK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baru!$L$51:$L$52</c:f>
              <c:strCache>
                <c:ptCount val="1"/>
                <c:pt idx="0">
                  <c:v>BPR</c:v>
                </c:pt>
              </c:strCache>
            </c:strRef>
          </c:tx>
          <c:spPr>
            <a:solidFill>
              <a:schemeClr val="accent1"/>
            </a:solidFill>
            <a:ln>
              <a:noFill/>
            </a:ln>
            <a:effectLst/>
          </c:spPr>
          <c:invertIfNegative val="0"/>
          <c:cat>
            <c:strRef>
              <c:f>baru!$K$53:$K$70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baru!$L$53:$L$70</c:f>
              <c:numCache>
                <c:formatCode>General</c:formatCode>
                <c:ptCount val="17"/>
                <c:pt idx="1">
                  <c:v>0.39169999999999999</c:v>
                </c:pt>
                <c:pt idx="2">
                  <c:v>0.73560000000000003</c:v>
                </c:pt>
                <c:pt idx="3">
                  <c:v>0.7571</c:v>
                </c:pt>
                <c:pt idx="4">
                  <c:v>0.61960000000000004</c:v>
                </c:pt>
                <c:pt idx="5">
                  <c:v>0.71309999999999996</c:v>
                </c:pt>
                <c:pt idx="6">
                  <c:v>0.38550000000000001</c:v>
                </c:pt>
                <c:pt idx="9">
                  <c:v>0.50970000000000004</c:v>
                </c:pt>
                <c:pt idx="12">
                  <c:v>0.48830000000000001</c:v>
                </c:pt>
                <c:pt idx="13">
                  <c:v>0.54649999999999999</c:v>
                </c:pt>
                <c:pt idx="16">
                  <c:v>0.72940000000000005</c:v>
                </c:pt>
              </c:numCache>
            </c:numRef>
          </c:val>
          <c:extLst>
            <c:ext xmlns:c16="http://schemas.microsoft.com/office/drawing/2014/chart" uri="{C3380CC4-5D6E-409C-BE32-E72D297353CC}">
              <c16:uniqueId val="{00000004-10AC-4711-BC85-DF11D3BF626B}"/>
            </c:ext>
          </c:extLst>
        </c:ser>
        <c:ser>
          <c:idx val="1"/>
          <c:order val="1"/>
          <c:tx>
            <c:strRef>
              <c:f>baru!$M$51:$M$52</c:f>
              <c:strCache>
                <c:ptCount val="1"/>
                <c:pt idx="0">
                  <c:v>BU</c:v>
                </c:pt>
              </c:strCache>
            </c:strRef>
          </c:tx>
          <c:spPr>
            <a:solidFill>
              <a:schemeClr val="accent2"/>
            </a:solidFill>
            <a:ln>
              <a:noFill/>
            </a:ln>
            <a:effectLst/>
          </c:spPr>
          <c:invertIfNegative val="0"/>
          <c:cat>
            <c:strRef>
              <c:f>baru!$K$53:$K$70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baru!$M$53:$M$70</c:f>
              <c:numCache>
                <c:formatCode>General</c:formatCode>
                <c:ptCount val="17"/>
                <c:pt idx="0">
                  <c:v>0.62470000000000003</c:v>
                </c:pt>
                <c:pt idx="1">
                  <c:v>0.38159999999999999</c:v>
                </c:pt>
                <c:pt idx="7">
                  <c:v>0.70169999999999999</c:v>
                </c:pt>
                <c:pt idx="8">
                  <c:v>0.80089999999999995</c:v>
                </c:pt>
                <c:pt idx="10">
                  <c:v>0.50160000000000005</c:v>
                </c:pt>
                <c:pt idx="11">
                  <c:v>0.81469999999999998</c:v>
                </c:pt>
                <c:pt idx="12">
                  <c:v>0.64729999999999999</c:v>
                </c:pt>
                <c:pt idx="13">
                  <c:v>0.83140000000000003</c:v>
                </c:pt>
                <c:pt idx="14">
                  <c:v>0.6069</c:v>
                </c:pt>
                <c:pt idx="15">
                  <c:v>0.77849999999999997</c:v>
                </c:pt>
              </c:numCache>
            </c:numRef>
          </c:val>
          <c:extLst>
            <c:ext xmlns:c16="http://schemas.microsoft.com/office/drawing/2014/chart" uri="{C3380CC4-5D6E-409C-BE32-E72D297353CC}">
              <c16:uniqueId val="{00000000-3713-465C-83E9-B8429B906727}"/>
            </c:ext>
          </c:extLst>
        </c:ser>
        <c:dLbls>
          <c:showLegendKey val="0"/>
          <c:showVal val="0"/>
          <c:showCatName val="0"/>
          <c:showSerName val="0"/>
          <c:showPercent val="0"/>
          <c:showBubbleSize val="0"/>
        </c:dLbls>
        <c:gapWidth val="219"/>
        <c:overlap val="-27"/>
        <c:axId val="613476000"/>
        <c:axId val="613476480"/>
      </c:barChart>
      <c:catAx>
        <c:axId val="6134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480"/>
        <c:crosses val="autoZero"/>
        <c:auto val="1"/>
        <c:lblAlgn val="ctr"/>
        <c:lblOffset val="100"/>
        <c:noMultiLvlLbl val="0"/>
      </c:catAx>
      <c:valAx>
        <c:axId val="61347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Bottom 10 Rasio DPK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baru!$L$73:$L$74</c:f>
              <c:strCache>
                <c:ptCount val="1"/>
                <c:pt idx="0">
                  <c:v>BPR</c:v>
                </c:pt>
              </c:strCache>
            </c:strRef>
          </c:tx>
          <c:spPr>
            <a:solidFill>
              <a:schemeClr val="accent1"/>
            </a:solidFill>
            <a:ln>
              <a:noFill/>
            </a:ln>
            <a:effectLst/>
          </c:spPr>
          <c:invertIfNegative val="0"/>
          <c:cat>
            <c:strRef>
              <c:f>baru!$K$75:$K$91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baru!$L$75:$L$91</c:f>
              <c:numCache>
                <c:formatCode>General</c:formatCode>
                <c:ptCount val="16"/>
                <c:pt idx="0">
                  <c:v>1.2956000000000001</c:v>
                </c:pt>
                <c:pt idx="3">
                  <c:v>1.0358000000000001</c:v>
                </c:pt>
                <c:pt idx="4">
                  <c:v>1.2471000000000001</c:v>
                </c:pt>
                <c:pt idx="5">
                  <c:v>1.0443</c:v>
                </c:pt>
                <c:pt idx="7">
                  <c:v>1.3124</c:v>
                </c:pt>
                <c:pt idx="9">
                  <c:v>1.1479999999999999</c:v>
                </c:pt>
                <c:pt idx="10">
                  <c:v>1.0667</c:v>
                </c:pt>
                <c:pt idx="13">
                  <c:v>1.1600999999999999</c:v>
                </c:pt>
                <c:pt idx="14">
                  <c:v>1.1341000000000001</c:v>
                </c:pt>
                <c:pt idx="15">
                  <c:v>1.0516000000000001</c:v>
                </c:pt>
              </c:numCache>
            </c:numRef>
          </c:val>
          <c:extLst>
            <c:ext xmlns:c16="http://schemas.microsoft.com/office/drawing/2014/chart" uri="{C3380CC4-5D6E-409C-BE32-E72D297353CC}">
              <c16:uniqueId val="{00000000-66E9-4C11-A0E4-A3341C68665C}"/>
            </c:ext>
          </c:extLst>
        </c:ser>
        <c:ser>
          <c:idx val="1"/>
          <c:order val="1"/>
          <c:tx>
            <c:strRef>
              <c:f>baru!$M$73:$M$74</c:f>
              <c:strCache>
                <c:ptCount val="1"/>
                <c:pt idx="0">
                  <c:v>BU</c:v>
                </c:pt>
              </c:strCache>
            </c:strRef>
          </c:tx>
          <c:spPr>
            <a:solidFill>
              <a:schemeClr val="accent2"/>
            </a:solidFill>
            <a:ln>
              <a:noFill/>
            </a:ln>
            <a:effectLst/>
          </c:spPr>
          <c:invertIfNegative val="0"/>
          <c:cat>
            <c:strRef>
              <c:f>baru!$K$75:$K$91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baru!$M$75:$M$91</c:f>
              <c:numCache>
                <c:formatCode>General</c:formatCode>
                <c:ptCount val="16"/>
                <c:pt idx="0">
                  <c:v>1.7259</c:v>
                </c:pt>
                <c:pt idx="1">
                  <c:v>1.4251</c:v>
                </c:pt>
                <c:pt idx="2">
                  <c:v>1.3633</c:v>
                </c:pt>
                <c:pt idx="3">
                  <c:v>1.5669</c:v>
                </c:pt>
                <c:pt idx="6">
                  <c:v>1.3488</c:v>
                </c:pt>
                <c:pt idx="8">
                  <c:v>1.8167</c:v>
                </c:pt>
                <c:pt idx="10">
                  <c:v>1.7410000000000001</c:v>
                </c:pt>
                <c:pt idx="11">
                  <c:v>1.2765</c:v>
                </c:pt>
                <c:pt idx="12">
                  <c:v>1.2789999999999999</c:v>
                </c:pt>
                <c:pt idx="15">
                  <c:v>1.2472000000000001</c:v>
                </c:pt>
              </c:numCache>
            </c:numRef>
          </c:val>
          <c:extLst>
            <c:ext xmlns:c16="http://schemas.microsoft.com/office/drawing/2014/chart" uri="{C3380CC4-5D6E-409C-BE32-E72D297353CC}">
              <c16:uniqueId val="{00000000-F0BA-450E-9CA9-8B3175B44A70}"/>
            </c:ext>
          </c:extLst>
        </c:ser>
        <c:dLbls>
          <c:showLegendKey val="0"/>
          <c:showVal val="0"/>
          <c:showCatName val="0"/>
          <c:showSerName val="0"/>
          <c:showPercent val="0"/>
          <c:showBubbleSize val="0"/>
        </c:dLbls>
        <c:gapWidth val="219"/>
        <c:overlap val="-27"/>
        <c:axId val="1709430224"/>
        <c:axId val="1709415824"/>
      </c:barChart>
      <c:catAx>
        <c:axId val="170943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15824"/>
        <c:crosses val="autoZero"/>
        <c:auto val="1"/>
        <c:lblAlgn val="ctr"/>
        <c:lblOffset val="100"/>
        <c:noMultiLvlLbl val="0"/>
      </c:catAx>
      <c:valAx>
        <c:axId val="17094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3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Top 10 Rasio LDR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baru!$L$99:$L$100</c:f>
              <c:strCache>
                <c:ptCount val="1"/>
                <c:pt idx="0">
                  <c:v>BPR</c:v>
                </c:pt>
              </c:strCache>
            </c:strRef>
          </c:tx>
          <c:spPr>
            <a:solidFill>
              <a:schemeClr val="accent1"/>
            </a:solidFill>
            <a:ln>
              <a:noFill/>
            </a:ln>
            <a:effectLst/>
          </c:spPr>
          <c:invertIfNegative val="0"/>
          <c:cat>
            <c:strRef>
              <c:f>baru!$K$101:$K$117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baru!$L$101:$L$117</c:f>
              <c:numCache>
                <c:formatCode>General</c:formatCode>
                <c:ptCount val="16"/>
                <c:pt idx="0">
                  <c:v>0.77180000000000004</c:v>
                </c:pt>
                <c:pt idx="3">
                  <c:v>0.96550000000000002</c:v>
                </c:pt>
                <c:pt idx="4">
                  <c:v>0.80189999999999995</c:v>
                </c:pt>
                <c:pt idx="5">
                  <c:v>0.95760000000000001</c:v>
                </c:pt>
                <c:pt idx="7">
                  <c:v>0.76200000000000001</c:v>
                </c:pt>
                <c:pt idx="9">
                  <c:v>0.87109999999999999</c:v>
                </c:pt>
                <c:pt idx="10">
                  <c:v>0.9375</c:v>
                </c:pt>
                <c:pt idx="13">
                  <c:v>0.86199999999999999</c:v>
                </c:pt>
                <c:pt idx="14">
                  <c:v>0.88180000000000003</c:v>
                </c:pt>
                <c:pt idx="15">
                  <c:v>0.95089999999999997</c:v>
                </c:pt>
              </c:numCache>
            </c:numRef>
          </c:val>
          <c:extLst>
            <c:ext xmlns:c16="http://schemas.microsoft.com/office/drawing/2014/chart" uri="{C3380CC4-5D6E-409C-BE32-E72D297353CC}">
              <c16:uniqueId val="{00000000-61C0-467B-AC4E-D380D217078C}"/>
            </c:ext>
          </c:extLst>
        </c:ser>
        <c:ser>
          <c:idx val="1"/>
          <c:order val="1"/>
          <c:tx>
            <c:strRef>
              <c:f>baru!$M$99:$M$100</c:f>
              <c:strCache>
                <c:ptCount val="1"/>
                <c:pt idx="0">
                  <c:v>BU</c:v>
                </c:pt>
              </c:strCache>
            </c:strRef>
          </c:tx>
          <c:spPr>
            <a:solidFill>
              <a:schemeClr val="accent2"/>
            </a:solidFill>
            <a:ln>
              <a:noFill/>
            </a:ln>
            <a:effectLst/>
          </c:spPr>
          <c:invertIfNegative val="0"/>
          <c:cat>
            <c:strRef>
              <c:f>baru!$K$101:$K$117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baru!$M$101:$M$117</c:f>
              <c:numCache>
                <c:formatCode>General</c:formatCode>
                <c:ptCount val="16"/>
                <c:pt idx="0">
                  <c:v>0.57940000000000003</c:v>
                </c:pt>
                <c:pt idx="1">
                  <c:v>0.70169999999999999</c:v>
                </c:pt>
                <c:pt idx="2">
                  <c:v>0.73350000000000004</c:v>
                </c:pt>
                <c:pt idx="3">
                  <c:v>0.63819999999999999</c:v>
                </c:pt>
                <c:pt idx="6">
                  <c:v>0.74139999999999995</c:v>
                </c:pt>
                <c:pt idx="8">
                  <c:v>0.5504</c:v>
                </c:pt>
                <c:pt idx="10">
                  <c:v>0.57440000000000002</c:v>
                </c:pt>
                <c:pt idx="11">
                  <c:v>0.78339999999999999</c:v>
                </c:pt>
                <c:pt idx="12">
                  <c:v>0.78190000000000004</c:v>
                </c:pt>
                <c:pt idx="15">
                  <c:v>0.80179999999999996</c:v>
                </c:pt>
              </c:numCache>
            </c:numRef>
          </c:val>
          <c:extLst>
            <c:ext xmlns:c16="http://schemas.microsoft.com/office/drawing/2014/chart" uri="{C3380CC4-5D6E-409C-BE32-E72D297353CC}">
              <c16:uniqueId val="{00000000-CA11-46C8-90FD-E873C01AD506}"/>
            </c:ext>
          </c:extLst>
        </c:ser>
        <c:dLbls>
          <c:showLegendKey val="0"/>
          <c:showVal val="0"/>
          <c:showCatName val="0"/>
          <c:showSerName val="0"/>
          <c:showPercent val="0"/>
          <c:showBubbleSize val="0"/>
        </c:dLbls>
        <c:gapWidth val="219"/>
        <c:overlap val="-27"/>
        <c:axId val="1380715616"/>
        <c:axId val="1380713216"/>
      </c:barChart>
      <c:catAx>
        <c:axId val="138071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3216"/>
        <c:crosses val="autoZero"/>
        <c:auto val="1"/>
        <c:lblAlgn val="ctr"/>
        <c:lblOffset val="100"/>
        <c:noMultiLvlLbl val="0"/>
      </c:catAx>
      <c:valAx>
        <c:axId val="138071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Bottom 10 Rasio LDR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baru!$L$123:$L$124</c:f>
              <c:strCache>
                <c:ptCount val="1"/>
                <c:pt idx="0">
                  <c:v>BPR</c:v>
                </c:pt>
              </c:strCache>
            </c:strRef>
          </c:tx>
          <c:spPr>
            <a:solidFill>
              <a:schemeClr val="accent1"/>
            </a:solidFill>
            <a:ln>
              <a:noFill/>
            </a:ln>
            <a:effectLst/>
          </c:spPr>
          <c:invertIfNegative val="0"/>
          <c:cat>
            <c:strRef>
              <c:f>baru!$K$125:$K$142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baru!$L$125:$L$142</c:f>
              <c:numCache>
                <c:formatCode>General</c:formatCode>
                <c:ptCount val="17"/>
                <c:pt idx="1">
                  <c:v>2.5529000000000002</c:v>
                </c:pt>
                <c:pt idx="2">
                  <c:v>1.3593999999999999</c:v>
                </c:pt>
                <c:pt idx="3">
                  <c:v>1.3209</c:v>
                </c:pt>
                <c:pt idx="4">
                  <c:v>1.6138999999999999</c:v>
                </c:pt>
                <c:pt idx="5">
                  <c:v>1.4023000000000001</c:v>
                </c:pt>
                <c:pt idx="6">
                  <c:v>2.5937000000000001</c:v>
                </c:pt>
                <c:pt idx="9">
                  <c:v>1.962</c:v>
                </c:pt>
                <c:pt idx="12">
                  <c:v>2.0478999999999998</c:v>
                </c:pt>
                <c:pt idx="13">
                  <c:v>1.8298000000000001</c:v>
                </c:pt>
                <c:pt idx="16">
                  <c:v>1.371</c:v>
                </c:pt>
              </c:numCache>
            </c:numRef>
          </c:val>
          <c:extLst>
            <c:ext xmlns:c16="http://schemas.microsoft.com/office/drawing/2014/chart" uri="{C3380CC4-5D6E-409C-BE32-E72D297353CC}">
              <c16:uniqueId val="{00000004-30D7-4D0B-8285-0890C595EFCA}"/>
            </c:ext>
          </c:extLst>
        </c:ser>
        <c:ser>
          <c:idx val="1"/>
          <c:order val="1"/>
          <c:tx>
            <c:strRef>
              <c:f>baru!$M$123:$M$124</c:f>
              <c:strCache>
                <c:ptCount val="1"/>
                <c:pt idx="0">
                  <c:v>BU</c:v>
                </c:pt>
              </c:strCache>
            </c:strRef>
          </c:tx>
          <c:spPr>
            <a:solidFill>
              <a:schemeClr val="accent2"/>
            </a:solidFill>
            <a:ln>
              <a:noFill/>
            </a:ln>
            <a:effectLst/>
          </c:spPr>
          <c:invertIfNegative val="0"/>
          <c:cat>
            <c:strRef>
              <c:f>baru!$K$125:$K$142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baru!$M$125:$M$142</c:f>
              <c:numCache>
                <c:formatCode>General</c:formatCode>
                <c:ptCount val="17"/>
                <c:pt idx="0">
                  <c:v>1.6008</c:v>
                </c:pt>
                <c:pt idx="1">
                  <c:v>2.6202999999999999</c:v>
                </c:pt>
                <c:pt idx="7">
                  <c:v>1.4252</c:v>
                </c:pt>
                <c:pt idx="8">
                  <c:v>1.2485999999999999</c:v>
                </c:pt>
                <c:pt idx="10">
                  <c:v>1.9937</c:v>
                </c:pt>
                <c:pt idx="11">
                  <c:v>1.2274</c:v>
                </c:pt>
                <c:pt idx="12">
                  <c:v>1.5448</c:v>
                </c:pt>
                <c:pt idx="13">
                  <c:v>1.2028000000000001</c:v>
                </c:pt>
                <c:pt idx="14">
                  <c:v>1.6477999999999999</c:v>
                </c:pt>
                <c:pt idx="15">
                  <c:v>1.2845</c:v>
                </c:pt>
              </c:numCache>
            </c:numRef>
          </c:val>
          <c:extLst>
            <c:ext xmlns:c16="http://schemas.microsoft.com/office/drawing/2014/chart" uri="{C3380CC4-5D6E-409C-BE32-E72D297353CC}">
              <c16:uniqueId val="{00000000-79D9-4334-964F-014C5A8D57CB}"/>
            </c:ext>
          </c:extLst>
        </c:ser>
        <c:dLbls>
          <c:showLegendKey val="0"/>
          <c:showVal val="0"/>
          <c:showCatName val="0"/>
          <c:showSerName val="0"/>
          <c:showPercent val="0"/>
          <c:showBubbleSize val="0"/>
        </c:dLbls>
        <c:gapWidth val="219"/>
        <c:overlap val="-27"/>
        <c:axId val="1682540560"/>
        <c:axId val="1682545360"/>
      </c:barChart>
      <c:catAx>
        <c:axId val="168254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5360"/>
        <c:crosses val="autoZero"/>
        <c:auto val="1"/>
        <c:lblAlgn val="ctr"/>
        <c:lblOffset val="100"/>
        <c:noMultiLvlLbl val="0"/>
      </c:catAx>
      <c:valAx>
        <c:axId val="168254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Perbandingan Rasio Keuangan BPR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baru!$G$150</c:f>
              <c:strCache>
                <c:ptCount val="1"/>
                <c:pt idx="0">
                  <c:v>Sum of Rasio NPL</c:v>
                </c:pt>
              </c:strCache>
            </c:strRef>
          </c:tx>
          <c:spPr>
            <a:ln w="28575" cap="rnd">
              <a:solidFill>
                <a:schemeClr val="accent1"/>
              </a:solidFill>
              <a:round/>
            </a:ln>
            <a:effectLst/>
          </c:spPr>
          <c:marker>
            <c:symbol val="none"/>
          </c:marker>
          <c:cat>
            <c:strRef>
              <c:f>baru!$F$151:$F$185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baru!$G$151:$G$185</c:f>
              <c:numCache>
                <c:formatCode>General</c:formatCode>
                <c:ptCount val="34"/>
                <c:pt idx="0">
                  <c:v>0.1188</c:v>
                </c:pt>
                <c:pt idx="1">
                  <c:v>0.154</c:v>
                </c:pt>
                <c:pt idx="2">
                  <c:v>7.0599999999999996E-2</c:v>
                </c:pt>
                <c:pt idx="3">
                  <c:v>0.10290000000000001</c:v>
                </c:pt>
                <c:pt idx="4">
                  <c:v>5.33E-2</c:v>
                </c:pt>
                <c:pt idx="5">
                  <c:v>0.1244</c:v>
                </c:pt>
                <c:pt idx="6">
                  <c:v>0.1457</c:v>
                </c:pt>
                <c:pt idx="7">
                  <c:v>2.5100000000000001E-2</c:v>
                </c:pt>
                <c:pt idx="8">
                  <c:v>0.1618</c:v>
                </c:pt>
                <c:pt idx="9">
                  <c:v>0.1245</c:v>
                </c:pt>
                <c:pt idx="10">
                  <c:v>0.155</c:v>
                </c:pt>
                <c:pt idx="11">
                  <c:v>0.1118</c:v>
                </c:pt>
                <c:pt idx="12">
                  <c:v>0.1444</c:v>
                </c:pt>
                <c:pt idx="13">
                  <c:v>4.7899999999999998E-2</c:v>
                </c:pt>
                <c:pt idx="14">
                  <c:v>4.6399999999999997E-2</c:v>
                </c:pt>
                <c:pt idx="15">
                  <c:v>7.4499999999999997E-2</c:v>
                </c:pt>
                <c:pt idx="16">
                  <c:v>8.8800000000000004E-2</c:v>
                </c:pt>
                <c:pt idx="17">
                  <c:v>6.2300000000000001E-2</c:v>
                </c:pt>
                <c:pt idx="18">
                  <c:v>2.53E-2</c:v>
                </c:pt>
                <c:pt idx="19">
                  <c:v>5.6300000000000003E-2</c:v>
                </c:pt>
                <c:pt idx="20">
                  <c:v>1.44E-2</c:v>
                </c:pt>
                <c:pt idx="21">
                  <c:v>0.1411</c:v>
                </c:pt>
                <c:pt idx="22">
                  <c:v>8.2500000000000004E-2</c:v>
                </c:pt>
                <c:pt idx="23">
                  <c:v>1.4999999999999999E-2</c:v>
                </c:pt>
                <c:pt idx="24">
                  <c:v>0.58620000000000005</c:v>
                </c:pt>
                <c:pt idx="25">
                  <c:v>0.1014</c:v>
                </c:pt>
                <c:pt idx="26">
                  <c:v>2.1700000000000001E-2</c:v>
                </c:pt>
                <c:pt idx="27">
                  <c:v>2.86E-2</c:v>
                </c:pt>
                <c:pt idx="28">
                  <c:v>4.3E-3</c:v>
                </c:pt>
                <c:pt idx="29">
                  <c:v>7.8799999999999995E-2</c:v>
                </c:pt>
                <c:pt idx="30">
                  <c:v>7.5300000000000006E-2</c:v>
                </c:pt>
                <c:pt idx="31">
                  <c:v>0.12130000000000001</c:v>
                </c:pt>
                <c:pt idx="32">
                  <c:v>6.0100000000000001E-2</c:v>
                </c:pt>
                <c:pt idx="33">
                  <c:v>8.4500000000000006E-2</c:v>
                </c:pt>
              </c:numCache>
            </c:numRef>
          </c:val>
          <c:smooth val="0"/>
          <c:extLst>
            <c:ext xmlns:c16="http://schemas.microsoft.com/office/drawing/2014/chart" uri="{C3380CC4-5D6E-409C-BE32-E72D297353CC}">
              <c16:uniqueId val="{00000000-0602-4474-9F34-4AE0E3F3E558}"/>
            </c:ext>
          </c:extLst>
        </c:ser>
        <c:ser>
          <c:idx val="1"/>
          <c:order val="1"/>
          <c:tx>
            <c:strRef>
              <c:f>baru!$H$150</c:f>
              <c:strCache>
                <c:ptCount val="1"/>
                <c:pt idx="0">
                  <c:v>Sum of Rasio DPK</c:v>
                </c:pt>
              </c:strCache>
            </c:strRef>
          </c:tx>
          <c:spPr>
            <a:ln w="28575" cap="rnd">
              <a:solidFill>
                <a:schemeClr val="accent2"/>
              </a:solidFill>
              <a:round/>
            </a:ln>
            <a:effectLst/>
          </c:spPr>
          <c:marker>
            <c:symbol val="none"/>
          </c:marker>
          <c:cat>
            <c:strRef>
              <c:f>baru!$F$151:$F$185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baru!$H$151:$H$185</c:f>
              <c:numCache>
                <c:formatCode>General</c:formatCode>
                <c:ptCount val="34"/>
                <c:pt idx="0">
                  <c:v>0.89329999999999998</c:v>
                </c:pt>
                <c:pt idx="1">
                  <c:v>1.2956000000000001</c:v>
                </c:pt>
                <c:pt idx="2">
                  <c:v>0.98780000000000001</c:v>
                </c:pt>
                <c:pt idx="3">
                  <c:v>0.79200000000000004</c:v>
                </c:pt>
                <c:pt idx="4">
                  <c:v>0.77690000000000003</c:v>
                </c:pt>
                <c:pt idx="5">
                  <c:v>1.0358000000000001</c:v>
                </c:pt>
                <c:pt idx="6">
                  <c:v>1.2471000000000001</c:v>
                </c:pt>
                <c:pt idx="7">
                  <c:v>0.39169999999999999</c:v>
                </c:pt>
                <c:pt idx="8">
                  <c:v>0.92579999999999996</c:v>
                </c:pt>
                <c:pt idx="9">
                  <c:v>0.94879999999999998</c:v>
                </c:pt>
                <c:pt idx="10">
                  <c:v>1.0443</c:v>
                </c:pt>
                <c:pt idx="11">
                  <c:v>0.98529999999999995</c:v>
                </c:pt>
                <c:pt idx="12">
                  <c:v>1.3124</c:v>
                </c:pt>
                <c:pt idx="13">
                  <c:v>0.9012</c:v>
                </c:pt>
                <c:pt idx="14">
                  <c:v>0.73560000000000003</c:v>
                </c:pt>
                <c:pt idx="15">
                  <c:v>0.7571</c:v>
                </c:pt>
                <c:pt idx="16">
                  <c:v>1.1479999999999999</c:v>
                </c:pt>
                <c:pt idx="17">
                  <c:v>1.0667</c:v>
                </c:pt>
                <c:pt idx="18">
                  <c:v>0.61960000000000004</c:v>
                </c:pt>
                <c:pt idx="19">
                  <c:v>0.71309999999999996</c:v>
                </c:pt>
                <c:pt idx="20">
                  <c:v>0.38550000000000001</c:v>
                </c:pt>
                <c:pt idx="21">
                  <c:v>0.90280000000000005</c:v>
                </c:pt>
                <c:pt idx="22">
                  <c:v>0.81530000000000002</c:v>
                </c:pt>
                <c:pt idx="23">
                  <c:v>0.50970000000000004</c:v>
                </c:pt>
                <c:pt idx="24">
                  <c:v>0.76539999999999997</c:v>
                </c:pt>
                <c:pt idx="25">
                  <c:v>0.87009999999999998</c:v>
                </c:pt>
                <c:pt idx="26">
                  <c:v>1.1600999999999999</c:v>
                </c:pt>
                <c:pt idx="27">
                  <c:v>0.82630000000000003</c:v>
                </c:pt>
                <c:pt idx="28">
                  <c:v>0.48830000000000001</c:v>
                </c:pt>
                <c:pt idx="29">
                  <c:v>0.54649999999999999</c:v>
                </c:pt>
                <c:pt idx="30">
                  <c:v>1.1341000000000001</c:v>
                </c:pt>
                <c:pt idx="31">
                  <c:v>1.0027999999999999</c:v>
                </c:pt>
                <c:pt idx="32">
                  <c:v>0.72940000000000005</c:v>
                </c:pt>
                <c:pt idx="33">
                  <c:v>1.0516000000000001</c:v>
                </c:pt>
              </c:numCache>
            </c:numRef>
          </c:val>
          <c:smooth val="0"/>
          <c:extLst>
            <c:ext xmlns:c16="http://schemas.microsoft.com/office/drawing/2014/chart" uri="{C3380CC4-5D6E-409C-BE32-E72D297353CC}">
              <c16:uniqueId val="{00000001-0602-4474-9F34-4AE0E3F3E558}"/>
            </c:ext>
          </c:extLst>
        </c:ser>
        <c:ser>
          <c:idx val="2"/>
          <c:order val="2"/>
          <c:tx>
            <c:strRef>
              <c:f>baru!$I$150</c:f>
              <c:strCache>
                <c:ptCount val="1"/>
                <c:pt idx="0">
                  <c:v>Sum of Rasio LDR</c:v>
                </c:pt>
              </c:strCache>
            </c:strRef>
          </c:tx>
          <c:spPr>
            <a:ln w="28575" cap="rnd">
              <a:solidFill>
                <a:schemeClr val="accent3"/>
              </a:solidFill>
              <a:round/>
            </a:ln>
            <a:effectLst/>
          </c:spPr>
          <c:marker>
            <c:symbol val="none"/>
          </c:marker>
          <c:cat>
            <c:strRef>
              <c:f>baru!$F$151:$F$185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baru!$I$151:$I$185</c:f>
              <c:numCache>
                <c:formatCode>General</c:formatCode>
                <c:ptCount val="34"/>
                <c:pt idx="0">
                  <c:v>1.1194999999999999</c:v>
                </c:pt>
                <c:pt idx="1">
                  <c:v>0.77180000000000004</c:v>
                </c:pt>
                <c:pt idx="2">
                  <c:v>1.0123</c:v>
                </c:pt>
                <c:pt idx="3">
                  <c:v>1.2626999999999999</c:v>
                </c:pt>
                <c:pt idx="4">
                  <c:v>1.2871999999999999</c:v>
                </c:pt>
                <c:pt idx="5">
                  <c:v>0.96550000000000002</c:v>
                </c:pt>
                <c:pt idx="6">
                  <c:v>0.80189999999999995</c:v>
                </c:pt>
                <c:pt idx="7">
                  <c:v>2.5529000000000002</c:v>
                </c:pt>
                <c:pt idx="8">
                  <c:v>1.0801000000000001</c:v>
                </c:pt>
                <c:pt idx="9">
                  <c:v>1.0539000000000001</c:v>
                </c:pt>
                <c:pt idx="10">
                  <c:v>0.95760000000000001</c:v>
                </c:pt>
                <c:pt idx="11">
                  <c:v>1.0149999999999999</c:v>
                </c:pt>
                <c:pt idx="12">
                  <c:v>0.76200000000000001</c:v>
                </c:pt>
                <c:pt idx="13">
                  <c:v>1.1095999999999999</c:v>
                </c:pt>
                <c:pt idx="14">
                  <c:v>1.3593999999999999</c:v>
                </c:pt>
                <c:pt idx="15">
                  <c:v>1.3209</c:v>
                </c:pt>
                <c:pt idx="16">
                  <c:v>0.87109999999999999</c:v>
                </c:pt>
                <c:pt idx="17">
                  <c:v>0.9375</c:v>
                </c:pt>
                <c:pt idx="18">
                  <c:v>1.6138999999999999</c:v>
                </c:pt>
                <c:pt idx="19">
                  <c:v>1.4023000000000001</c:v>
                </c:pt>
                <c:pt idx="20">
                  <c:v>2.5937000000000001</c:v>
                </c:pt>
                <c:pt idx="21">
                  <c:v>1.1076999999999999</c:v>
                </c:pt>
                <c:pt idx="22">
                  <c:v>1.2265999999999999</c:v>
                </c:pt>
                <c:pt idx="23">
                  <c:v>1.962</c:v>
                </c:pt>
                <c:pt idx="24">
                  <c:v>1.3066</c:v>
                </c:pt>
                <c:pt idx="25">
                  <c:v>1.1493</c:v>
                </c:pt>
                <c:pt idx="26">
                  <c:v>0.86199999999999999</c:v>
                </c:pt>
                <c:pt idx="27">
                  <c:v>1.2101999999999999</c:v>
                </c:pt>
                <c:pt idx="28">
                  <c:v>2.0478999999999998</c:v>
                </c:pt>
                <c:pt idx="29">
                  <c:v>1.8298000000000001</c:v>
                </c:pt>
                <c:pt idx="30">
                  <c:v>0.88180000000000003</c:v>
                </c:pt>
                <c:pt idx="31">
                  <c:v>0.99729999999999996</c:v>
                </c:pt>
                <c:pt idx="32">
                  <c:v>1.371</c:v>
                </c:pt>
                <c:pt idx="33">
                  <c:v>0.95089999999999997</c:v>
                </c:pt>
              </c:numCache>
            </c:numRef>
          </c:val>
          <c:smooth val="0"/>
          <c:extLst>
            <c:ext xmlns:c16="http://schemas.microsoft.com/office/drawing/2014/chart" uri="{C3380CC4-5D6E-409C-BE32-E72D297353CC}">
              <c16:uniqueId val="{00000002-0602-4474-9F34-4AE0E3F3E558}"/>
            </c:ext>
          </c:extLst>
        </c:ser>
        <c:dLbls>
          <c:showLegendKey val="0"/>
          <c:showVal val="0"/>
          <c:showCatName val="0"/>
          <c:showSerName val="0"/>
          <c:showPercent val="0"/>
          <c:showBubbleSize val="0"/>
        </c:dLbls>
        <c:smooth val="0"/>
        <c:axId val="1211777408"/>
        <c:axId val="1211778368"/>
      </c:lineChart>
      <c:catAx>
        <c:axId val="121177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8368"/>
        <c:crosses val="autoZero"/>
        <c:auto val="1"/>
        <c:lblAlgn val="ctr"/>
        <c:lblOffset val="100"/>
        <c:noMultiLvlLbl val="0"/>
      </c:catAx>
      <c:valAx>
        <c:axId val="121177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NPL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baru!$K$4:$K$5</c:f>
              <c:strCache>
                <c:ptCount val="1"/>
                <c:pt idx="0">
                  <c:v>BPR</c:v>
                </c:pt>
              </c:strCache>
            </c:strRef>
          </c:tx>
          <c:spPr>
            <a:solidFill>
              <a:schemeClr val="accent1"/>
            </a:solidFill>
            <a:ln>
              <a:noFill/>
            </a:ln>
            <a:effectLst/>
          </c:spPr>
          <c:invertIfNegative val="0"/>
          <c:cat>
            <c:strRef>
              <c:f>baru!$J$6:$J$25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baru!$K$6:$K$25</c:f>
              <c:numCache>
                <c:formatCode>General</c:formatCode>
                <c:ptCount val="19"/>
                <c:pt idx="2">
                  <c:v>5.33E-2</c:v>
                </c:pt>
                <c:pt idx="4">
                  <c:v>2.5100000000000001E-2</c:v>
                </c:pt>
                <c:pt idx="6">
                  <c:v>4.7899999999999998E-2</c:v>
                </c:pt>
                <c:pt idx="7">
                  <c:v>4.6399999999999997E-2</c:v>
                </c:pt>
                <c:pt idx="9">
                  <c:v>2.53E-2</c:v>
                </c:pt>
                <c:pt idx="10">
                  <c:v>1.44E-2</c:v>
                </c:pt>
                <c:pt idx="12">
                  <c:v>1.4999999999999999E-2</c:v>
                </c:pt>
                <c:pt idx="14">
                  <c:v>2.1700000000000001E-2</c:v>
                </c:pt>
                <c:pt idx="15">
                  <c:v>2.86E-2</c:v>
                </c:pt>
                <c:pt idx="16">
                  <c:v>4.3E-3</c:v>
                </c:pt>
              </c:numCache>
            </c:numRef>
          </c:val>
          <c:extLst>
            <c:ext xmlns:c16="http://schemas.microsoft.com/office/drawing/2014/chart" uri="{C3380CC4-5D6E-409C-BE32-E72D297353CC}">
              <c16:uniqueId val="{00000000-281A-48B9-B744-27D496B715DF}"/>
            </c:ext>
          </c:extLst>
        </c:ser>
        <c:ser>
          <c:idx val="1"/>
          <c:order val="1"/>
          <c:tx>
            <c:strRef>
              <c:f>baru!$L$4:$L$5</c:f>
              <c:strCache>
                <c:ptCount val="1"/>
                <c:pt idx="0">
                  <c:v>BU</c:v>
                </c:pt>
              </c:strCache>
            </c:strRef>
          </c:tx>
          <c:spPr>
            <a:solidFill>
              <a:schemeClr val="accent2"/>
            </a:solidFill>
            <a:ln>
              <a:noFill/>
            </a:ln>
            <a:effectLst/>
          </c:spPr>
          <c:invertIfNegative val="0"/>
          <c:cat>
            <c:strRef>
              <c:f>baru!$J$6:$J$25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baru!$L$6:$L$25</c:f>
              <c:numCache>
                <c:formatCode>General</c:formatCode>
                <c:ptCount val="19"/>
                <c:pt idx="0">
                  <c:v>1.6500000000000001E-2</c:v>
                </c:pt>
                <c:pt idx="1">
                  <c:v>1.67E-2</c:v>
                </c:pt>
                <c:pt idx="3">
                  <c:v>1.66E-2</c:v>
                </c:pt>
                <c:pt idx="5">
                  <c:v>1.9400000000000001E-2</c:v>
                </c:pt>
                <c:pt idx="8">
                  <c:v>1.8100000000000002E-2</c:v>
                </c:pt>
                <c:pt idx="11">
                  <c:v>1.89E-2</c:v>
                </c:pt>
                <c:pt idx="12">
                  <c:v>1.6199999999999999E-2</c:v>
                </c:pt>
                <c:pt idx="13">
                  <c:v>1.9400000000000001E-2</c:v>
                </c:pt>
                <c:pt idx="17">
                  <c:v>1.7100000000000001E-2</c:v>
                </c:pt>
                <c:pt idx="18">
                  <c:v>1.6500000000000001E-2</c:v>
                </c:pt>
              </c:numCache>
            </c:numRef>
          </c:val>
          <c:extLst>
            <c:ext xmlns:c16="http://schemas.microsoft.com/office/drawing/2014/chart" uri="{C3380CC4-5D6E-409C-BE32-E72D297353CC}">
              <c16:uniqueId val="{00000000-0323-4D8B-8BE5-490B70E7D289}"/>
            </c:ext>
          </c:extLst>
        </c:ser>
        <c:dLbls>
          <c:showLegendKey val="0"/>
          <c:showVal val="0"/>
          <c:showCatName val="0"/>
          <c:showSerName val="0"/>
          <c:showPercent val="0"/>
          <c:showBubbleSize val="0"/>
        </c:dLbls>
        <c:gapWidth val="219"/>
        <c:overlap val="-27"/>
        <c:axId val="38928095"/>
        <c:axId val="38922815"/>
      </c:barChart>
      <c:catAx>
        <c:axId val="389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2815"/>
        <c:crosses val="autoZero"/>
        <c:auto val="1"/>
        <c:lblAlgn val="ctr"/>
        <c:lblOffset val="100"/>
        <c:noMultiLvlLbl val="0"/>
      </c:catAx>
      <c:valAx>
        <c:axId val="3892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a:t>
            </a:r>
            <a:r>
              <a:rPr lang="en-ID" baseline="0"/>
              <a:t> NPL</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baru!$K$28:$K$29</c:f>
              <c:strCache>
                <c:ptCount val="1"/>
                <c:pt idx="0">
                  <c:v>BPR</c:v>
                </c:pt>
              </c:strCache>
            </c:strRef>
          </c:tx>
          <c:spPr>
            <a:solidFill>
              <a:schemeClr val="accent1"/>
            </a:solidFill>
            <a:ln>
              <a:noFill/>
            </a:ln>
            <a:effectLst/>
          </c:spPr>
          <c:invertIfNegative val="0"/>
          <c:cat>
            <c:strRef>
              <c:f>baru!$J$30:$J$48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baru!$K$30:$K$48</c:f>
              <c:numCache>
                <c:formatCode>General</c:formatCode>
                <c:ptCount val="18"/>
                <c:pt idx="0">
                  <c:v>0.154</c:v>
                </c:pt>
                <c:pt idx="2">
                  <c:v>0.1244</c:v>
                </c:pt>
                <c:pt idx="3">
                  <c:v>0.1457</c:v>
                </c:pt>
                <c:pt idx="4">
                  <c:v>0.1618</c:v>
                </c:pt>
                <c:pt idx="5">
                  <c:v>0.1245</c:v>
                </c:pt>
                <c:pt idx="6">
                  <c:v>0.155</c:v>
                </c:pt>
                <c:pt idx="8">
                  <c:v>0.1444</c:v>
                </c:pt>
                <c:pt idx="11">
                  <c:v>0.1411</c:v>
                </c:pt>
                <c:pt idx="12">
                  <c:v>0.58620000000000005</c:v>
                </c:pt>
                <c:pt idx="17">
                  <c:v>0.12130000000000001</c:v>
                </c:pt>
              </c:numCache>
            </c:numRef>
          </c:val>
          <c:extLst>
            <c:ext xmlns:c16="http://schemas.microsoft.com/office/drawing/2014/chart" uri="{C3380CC4-5D6E-409C-BE32-E72D297353CC}">
              <c16:uniqueId val="{00000000-34F4-4F74-8905-73C8BDE7B6AE}"/>
            </c:ext>
          </c:extLst>
        </c:ser>
        <c:ser>
          <c:idx val="1"/>
          <c:order val="1"/>
          <c:tx>
            <c:strRef>
              <c:f>baru!$L$28:$L$29</c:f>
              <c:strCache>
                <c:ptCount val="1"/>
                <c:pt idx="0">
                  <c:v>BU</c:v>
                </c:pt>
              </c:strCache>
            </c:strRef>
          </c:tx>
          <c:spPr>
            <a:solidFill>
              <a:schemeClr val="accent2"/>
            </a:solidFill>
            <a:ln>
              <a:noFill/>
            </a:ln>
            <a:effectLst/>
          </c:spPr>
          <c:invertIfNegative val="0"/>
          <c:cat>
            <c:strRef>
              <c:f>baru!$J$30:$J$48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baru!$L$30:$L$48</c:f>
              <c:numCache>
                <c:formatCode>General</c:formatCode>
                <c:ptCount val="18"/>
                <c:pt idx="1">
                  <c:v>2.86E-2</c:v>
                </c:pt>
                <c:pt idx="5">
                  <c:v>3.95E-2</c:v>
                </c:pt>
                <c:pt idx="7">
                  <c:v>4.4200000000000003E-2</c:v>
                </c:pt>
                <c:pt idx="9">
                  <c:v>3.0499999999999999E-2</c:v>
                </c:pt>
                <c:pt idx="10">
                  <c:v>4.6800000000000001E-2</c:v>
                </c:pt>
                <c:pt idx="12">
                  <c:v>0.03</c:v>
                </c:pt>
                <c:pt idx="13">
                  <c:v>3.09E-2</c:v>
                </c:pt>
                <c:pt idx="14">
                  <c:v>0.03</c:v>
                </c:pt>
                <c:pt idx="15">
                  <c:v>4.4200000000000003E-2</c:v>
                </c:pt>
                <c:pt idx="16">
                  <c:v>3.0499999999999999E-2</c:v>
                </c:pt>
              </c:numCache>
            </c:numRef>
          </c:val>
          <c:extLst>
            <c:ext xmlns:c16="http://schemas.microsoft.com/office/drawing/2014/chart" uri="{C3380CC4-5D6E-409C-BE32-E72D297353CC}">
              <c16:uniqueId val="{00000000-15A7-4E2F-9EA3-AD10D2C7D34E}"/>
            </c:ext>
          </c:extLst>
        </c:ser>
        <c:dLbls>
          <c:showLegendKey val="0"/>
          <c:showVal val="0"/>
          <c:showCatName val="0"/>
          <c:showSerName val="0"/>
          <c:showPercent val="0"/>
          <c:showBubbleSize val="0"/>
        </c:dLbls>
        <c:gapWidth val="219"/>
        <c:overlap val="-27"/>
        <c:axId val="788785679"/>
        <c:axId val="788788079"/>
      </c:barChart>
      <c:catAx>
        <c:axId val="7887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8079"/>
        <c:crosses val="autoZero"/>
        <c:auto val="1"/>
        <c:lblAlgn val="ctr"/>
        <c:lblOffset val="100"/>
        <c:noMultiLvlLbl val="0"/>
      </c:catAx>
      <c:valAx>
        <c:axId val="78878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 dashboard.xlsx]baru!PivotTable2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Perbandingan Rasio Keuangan</a:t>
            </a:r>
            <a:r>
              <a:rPr lang="en-ID" baseline="0"/>
              <a:t> Bank Umum</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baru!$G$192</c:f>
              <c:strCache>
                <c:ptCount val="1"/>
                <c:pt idx="0">
                  <c:v>Sum of Rasio NPL</c:v>
                </c:pt>
              </c:strCache>
            </c:strRef>
          </c:tx>
          <c:spPr>
            <a:ln w="28575" cap="rnd">
              <a:solidFill>
                <a:schemeClr val="accent1"/>
              </a:solidFill>
              <a:round/>
            </a:ln>
            <a:effectLst/>
          </c:spPr>
          <c:marker>
            <c:symbol val="none"/>
          </c:marker>
          <c:cat>
            <c:strRef>
              <c:f>baru!$F$193:$F$226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baru!$G$193:$G$226</c:f>
              <c:numCache>
                <c:formatCode>General</c:formatCode>
                <c:ptCount val="33"/>
                <c:pt idx="0">
                  <c:v>0.03</c:v>
                </c:pt>
                <c:pt idx="1">
                  <c:v>0.02</c:v>
                </c:pt>
                <c:pt idx="2">
                  <c:v>1.89E-2</c:v>
                </c:pt>
                <c:pt idx="3">
                  <c:v>3.09E-2</c:v>
                </c:pt>
                <c:pt idx="4">
                  <c:v>4.6800000000000001E-2</c:v>
                </c:pt>
                <c:pt idx="5">
                  <c:v>0.03</c:v>
                </c:pt>
                <c:pt idx="6">
                  <c:v>1.9400000000000001E-2</c:v>
                </c:pt>
                <c:pt idx="7">
                  <c:v>1.9400000000000001E-2</c:v>
                </c:pt>
                <c:pt idx="8">
                  <c:v>1.67E-2</c:v>
                </c:pt>
                <c:pt idx="9">
                  <c:v>2.01E-2</c:v>
                </c:pt>
                <c:pt idx="10">
                  <c:v>2.2200000000000001E-2</c:v>
                </c:pt>
                <c:pt idx="11">
                  <c:v>2.4199999999999999E-2</c:v>
                </c:pt>
                <c:pt idx="12">
                  <c:v>2.8400000000000002E-2</c:v>
                </c:pt>
                <c:pt idx="13">
                  <c:v>1.8100000000000002E-2</c:v>
                </c:pt>
                <c:pt idx="14">
                  <c:v>3.95E-2</c:v>
                </c:pt>
                <c:pt idx="15">
                  <c:v>2.6700000000000002E-2</c:v>
                </c:pt>
                <c:pt idx="16">
                  <c:v>2.23E-2</c:v>
                </c:pt>
                <c:pt idx="17">
                  <c:v>2.1600000000000001E-2</c:v>
                </c:pt>
                <c:pt idx="18">
                  <c:v>1.66E-2</c:v>
                </c:pt>
                <c:pt idx="19">
                  <c:v>1.6199999999999999E-2</c:v>
                </c:pt>
                <c:pt idx="20">
                  <c:v>3.0499999999999999E-2</c:v>
                </c:pt>
                <c:pt idx="21">
                  <c:v>2.3199999999999998E-2</c:v>
                </c:pt>
                <c:pt idx="22">
                  <c:v>4.4200000000000003E-2</c:v>
                </c:pt>
                <c:pt idx="23">
                  <c:v>2.4400000000000002E-2</c:v>
                </c:pt>
                <c:pt idx="24">
                  <c:v>1.7100000000000001E-2</c:v>
                </c:pt>
                <c:pt idx="25">
                  <c:v>1.6500000000000001E-2</c:v>
                </c:pt>
                <c:pt idx="26">
                  <c:v>1.66E-2</c:v>
                </c:pt>
                <c:pt idx="27">
                  <c:v>2.7300000000000001E-2</c:v>
                </c:pt>
                <c:pt idx="28">
                  <c:v>2.5899999999999999E-2</c:v>
                </c:pt>
                <c:pt idx="29">
                  <c:v>2.8400000000000002E-2</c:v>
                </c:pt>
                <c:pt idx="30">
                  <c:v>2.3099999999999999E-2</c:v>
                </c:pt>
                <c:pt idx="31">
                  <c:v>2.86E-2</c:v>
                </c:pt>
                <c:pt idx="32">
                  <c:v>3.5999999999999999E-3</c:v>
                </c:pt>
              </c:numCache>
            </c:numRef>
          </c:val>
          <c:smooth val="0"/>
          <c:extLst>
            <c:ext xmlns:c16="http://schemas.microsoft.com/office/drawing/2014/chart" uri="{C3380CC4-5D6E-409C-BE32-E72D297353CC}">
              <c16:uniqueId val="{00000000-D6D3-491A-BECF-E285C8FDF4D5}"/>
            </c:ext>
          </c:extLst>
        </c:ser>
        <c:ser>
          <c:idx val="1"/>
          <c:order val="1"/>
          <c:tx>
            <c:strRef>
              <c:f>baru!$H$192</c:f>
              <c:strCache>
                <c:ptCount val="1"/>
                <c:pt idx="0">
                  <c:v>Sum of Rasio DPK</c:v>
                </c:pt>
              </c:strCache>
            </c:strRef>
          </c:tx>
          <c:spPr>
            <a:ln w="28575" cap="rnd">
              <a:solidFill>
                <a:schemeClr val="accent2"/>
              </a:solidFill>
              <a:round/>
            </a:ln>
            <a:effectLst/>
          </c:spPr>
          <c:marker>
            <c:symbol val="none"/>
          </c:marker>
          <c:cat>
            <c:strRef>
              <c:f>baru!$F$193:$F$226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baru!$H$193:$H$226</c:f>
              <c:numCache>
                <c:formatCode>General</c:formatCode>
                <c:ptCount val="33"/>
                <c:pt idx="0">
                  <c:v>1.0634999999999999</c:v>
                </c:pt>
                <c:pt idx="1">
                  <c:v>1.7259</c:v>
                </c:pt>
                <c:pt idx="2">
                  <c:v>1.4251</c:v>
                </c:pt>
                <c:pt idx="3">
                  <c:v>1.3633</c:v>
                </c:pt>
                <c:pt idx="4">
                  <c:v>0.62470000000000003</c:v>
                </c:pt>
                <c:pt idx="5">
                  <c:v>1.5669</c:v>
                </c:pt>
                <c:pt idx="6">
                  <c:v>1.2253000000000001</c:v>
                </c:pt>
                <c:pt idx="7">
                  <c:v>0.38159999999999999</c:v>
                </c:pt>
                <c:pt idx="8">
                  <c:v>0.86360000000000003</c:v>
                </c:pt>
                <c:pt idx="9">
                  <c:v>1.1079000000000001</c:v>
                </c:pt>
                <c:pt idx="10">
                  <c:v>1.1066</c:v>
                </c:pt>
                <c:pt idx="11">
                  <c:v>1.3488</c:v>
                </c:pt>
                <c:pt idx="12">
                  <c:v>1.0936999999999999</c:v>
                </c:pt>
                <c:pt idx="13">
                  <c:v>1.2343</c:v>
                </c:pt>
                <c:pt idx="14">
                  <c:v>0.92649999999999999</c:v>
                </c:pt>
                <c:pt idx="15">
                  <c:v>1.8167</c:v>
                </c:pt>
                <c:pt idx="16">
                  <c:v>1.7410000000000001</c:v>
                </c:pt>
                <c:pt idx="17">
                  <c:v>0.91479999999999995</c:v>
                </c:pt>
                <c:pt idx="18">
                  <c:v>0.89729999999999999</c:v>
                </c:pt>
                <c:pt idx="19">
                  <c:v>0.87080000000000002</c:v>
                </c:pt>
                <c:pt idx="20">
                  <c:v>0.70169999999999999</c:v>
                </c:pt>
                <c:pt idx="21">
                  <c:v>0.80089999999999995</c:v>
                </c:pt>
                <c:pt idx="22">
                  <c:v>1.2765</c:v>
                </c:pt>
                <c:pt idx="23">
                  <c:v>1.0206999999999999</c:v>
                </c:pt>
                <c:pt idx="24">
                  <c:v>1.2789999999999999</c:v>
                </c:pt>
                <c:pt idx="25">
                  <c:v>0.50160000000000005</c:v>
                </c:pt>
                <c:pt idx="26">
                  <c:v>0.81469999999999998</c:v>
                </c:pt>
                <c:pt idx="27">
                  <c:v>0.64729999999999999</c:v>
                </c:pt>
                <c:pt idx="28">
                  <c:v>0.83140000000000003</c:v>
                </c:pt>
                <c:pt idx="29">
                  <c:v>0.6069</c:v>
                </c:pt>
                <c:pt idx="30">
                  <c:v>0.77849999999999997</c:v>
                </c:pt>
                <c:pt idx="31">
                  <c:v>0.96160000000000001</c:v>
                </c:pt>
                <c:pt idx="32">
                  <c:v>1.2472000000000001</c:v>
                </c:pt>
              </c:numCache>
            </c:numRef>
          </c:val>
          <c:smooth val="0"/>
          <c:extLst>
            <c:ext xmlns:c16="http://schemas.microsoft.com/office/drawing/2014/chart" uri="{C3380CC4-5D6E-409C-BE32-E72D297353CC}">
              <c16:uniqueId val="{00000001-D6D3-491A-BECF-E285C8FDF4D5}"/>
            </c:ext>
          </c:extLst>
        </c:ser>
        <c:ser>
          <c:idx val="2"/>
          <c:order val="2"/>
          <c:tx>
            <c:strRef>
              <c:f>baru!$I$192</c:f>
              <c:strCache>
                <c:ptCount val="1"/>
                <c:pt idx="0">
                  <c:v>Sum of Rasio LDR</c:v>
                </c:pt>
              </c:strCache>
            </c:strRef>
          </c:tx>
          <c:spPr>
            <a:ln w="28575" cap="rnd">
              <a:solidFill>
                <a:schemeClr val="accent3"/>
              </a:solidFill>
              <a:round/>
            </a:ln>
            <a:effectLst/>
          </c:spPr>
          <c:marker>
            <c:symbol val="none"/>
          </c:marker>
          <c:cat>
            <c:strRef>
              <c:f>baru!$F$193:$F$226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baru!$I$193:$I$226</c:f>
              <c:numCache>
                <c:formatCode>General</c:formatCode>
                <c:ptCount val="33"/>
                <c:pt idx="0">
                  <c:v>0.94030000000000002</c:v>
                </c:pt>
                <c:pt idx="1">
                  <c:v>0.57940000000000003</c:v>
                </c:pt>
                <c:pt idx="2">
                  <c:v>0.70169999999999999</c:v>
                </c:pt>
                <c:pt idx="3">
                  <c:v>0.73350000000000004</c:v>
                </c:pt>
                <c:pt idx="4">
                  <c:v>1.6008</c:v>
                </c:pt>
                <c:pt idx="5">
                  <c:v>0.63819999999999999</c:v>
                </c:pt>
                <c:pt idx="6">
                  <c:v>0.81610000000000005</c:v>
                </c:pt>
                <c:pt idx="7">
                  <c:v>2.6202999999999999</c:v>
                </c:pt>
                <c:pt idx="8">
                  <c:v>1.1578999999999999</c:v>
                </c:pt>
                <c:pt idx="9">
                  <c:v>0.90259999999999996</c:v>
                </c:pt>
                <c:pt idx="10">
                  <c:v>0.90369999999999995</c:v>
                </c:pt>
                <c:pt idx="11">
                  <c:v>0.74139999999999995</c:v>
                </c:pt>
                <c:pt idx="12">
                  <c:v>0.9143</c:v>
                </c:pt>
                <c:pt idx="13">
                  <c:v>0.81020000000000003</c:v>
                </c:pt>
                <c:pt idx="14">
                  <c:v>1.0793999999999999</c:v>
                </c:pt>
                <c:pt idx="15">
                  <c:v>0.5504</c:v>
                </c:pt>
                <c:pt idx="16">
                  <c:v>0.57440000000000002</c:v>
                </c:pt>
                <c:pt idx="17">
                  <c:v>1.0931999999999999</c:v>
                </c:pt>
                <c:pt idx="18">
                  <c:v>1.1144000000000001</c:v>
                </c:pt>
                <c:pt idx="19">
                  <c:v>1.1484000000000001</c:v>
                </c:pt>
                <c:pt idx="20">
                  <c:v>1.4252</c:v>
                </c:pt>
                <c:pt idx="21">
                  <c:v>1.2485999999999999</c:v>
                </c:pt>
                <c:pt idx="22">
                  <c:v>0.78339999999999999</c:v>
                </c:pt>
                <c:pt idx="23">
                  <c:v>0.97970000000000002</c:v>
                </c:pt>
                <c:pt idx="24">
                  <c:v>0.78190000000000004</c:v>
                </c:pt>
                <c:pt idx="25">
                  <c:v>1.9937</c:v>
                </c:pt>
                <c:pt idx="26">
                  <c:v>1.2274</c:v>
                </c:pt>
                <c:pt idx="27">
                  <c:v>1.5448</c:v>
                </c:pt>
                <c:pt idx="28">
                  <c:v>1.2028000000000001</c:v>
                </c:pt>
                <c:pt idx="29">
                  <c:v>1.6477999999999999</c:v>
                </c:pt>
                <c:pt idx="30">
                  <c:v>1.2845</c:v>
                </c:pt>
                <c:pt idx="31">
                  <c:v>1.0399</c:v>
                </c:pt>
                <c:pt idx="32">
                  <c:v>0.80179999999999996</c:v>
                </c:pt>
              </c:numCache>
            </c:numRef>
          </c:val>
          <c:smooth val="0"/>
          <c:extLst>
            <c:ext xmlns:c16="http://schemas.microsoft.com/office/drawing/2014/chart" uri="{C3380CC4-5D6E-409C-BE32-E72D297353CC}">
              <c16:uniqueId val="{00000002-D6D3-491A-BECF-E285C8FDF4D5}"/>
            </c:ext>
          </c:extLst>
        </c:ser>
        <c:dLbls>
          <c:showLegendKey val="0"/>
          <c:showVal val="0"/>
          <c:showCatName val="0"/>
          <c:showSerName val="0"/>
          <c:showPercent val="0"/>
          <c:showBubbleSize val="0"/>
        </c:dLbls>
        <c:smooth val="0"/>
        <c:axId val="545031488"/>
        <c:axId val="545031968"/>
      </c:lineChart>
      <c:catAx>
        <c:axId val="54503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968"/>
        <c:crosses val="autoZero"/>
        <c:auto val="1"/>
        <c:lblAlgn val="ctr"/>
        <c:lblOffset val="100"/>
        <c:noMultiLvlLbl val="0"/>
      </c:catAx>
      <c:valAx>
        <c:axId val="54503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4'!$Z$42</c:f>
              <c:strCache>
                <c:ptCount val="1"/>
                <c:pt idx="0">
                  <c:v>NPL BU</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 4'!$Y$43:$Y$75</c:f>
              <c:strCache>
                <c:ptCount val="33"/>
                <c:pt idx="0">
                  <c:v>Jawa Barat</c:v>
                </c:pt>
                <c:pt idx="1">
                  <c:v>Banten</c:v>
                </c:pt>
                <c:pt idx="2">
                  <c:v>DKI Jakarta</c:v>
                </c:pt>
                <c:pt idx="3">
                  <c:v>D.I Yogyakarta</c:v>
                </c:pt>
                <c:pt idx="4">
                  <c:v>Jawa Tengah</c:v>
                </c:pt>
                <c:pt idx="5">
                  <c:v>Jawa Timur</c:v>
                </c:pt>
                <c:pt idx="6">
                  <c:v>Bengkulu</c:v>
                </c:pt>
                <c:pt idx="7">
                  <c:v>Jambi</c:v>
                </c:pt>
                <c:pt idx="8">
                  <c:v>Aceh</c:v>
                </c:pt>
                <c:pt idx="9">
                  <c:v>Sumatera Utara</c:v>
                </c:pt>
                <c:pt idx="10">
                  <c:v>Sumatera Barat</c:v>
                </c:pt>
                <c:pt idx="11">
                  <c:v>Riau</c:v>
                </c:pt>
                <c:pt idx="12">
                  <c:v>Sumatera Selatan</c:v>
                </c:pt>
                <c:pt idx="13">
                  <c:v>Bangka Belitung</c:v>
                </c:pt>
                <c:pt idx="14">
                  <c:v>Kepulauan Riau</c:v>
                </c:pt>
                <c:pt idx="15">
                  <c:v>Lampung</c:v>
                </c:pt>
                <c:pt idx="16">
                  <c:v>Kalimantan Selatan</c:v>
                </c:pt>
                <c:pt idx="17">
                  <c:v>Kalimantan Barat</c:v>
                </c:pt>
                <c:pt idx="18">
                  <c:v>Kalimantan Timur</c:v>
                </c:pt>
                <c:pt idx="19">
                  <c:v>Kalimantan Tengah</c:v>
                </c:pt>
                <c:pt idx="20">
                  <c:v>Sulawesi Tengah</c:v>
                </c:pt>
                <c:pt idx="21">
                  <c:v>Sulawesi Selatan</c:v>
                </c:pt>
                <c:pt idx="22">
                  <c:v>Sulawesi Utara</c:v>
                </c:pt>
                <c:pt idx="23">
                  <c:v>Gorontalo</c:v>
                </c:pt>
                <c:pt idx="24">
                  <c:v>Sulawesi Barat</c:v>
                </c:pt>
                <c:pt idx="25">
                  <c:v>Sulawesi Tenggara</c:v>
                </c:pt>
                <c:pt idx="26">
                  <c:v>Nusa Tenggara Barat</c:v>
                </c:pt>
                <c:pt idx="27">
                  <c:v>Bali</c:v>
                </c:pt>
                <c:pt idx="28">
                  <c:v>Nusa Tenggara Timur</c:v>
                </c:pt>
                <c:pt idx="29">
                  <c:v>Maluku</c:v>
                </c:pt>
                <c:pt idx="30">
                  <c:v>Papua</c:v>
                </c:pt>
                <c:pt idx="31">
                  <c:v>Maluku Utara</c:v>
                </c:pt>
                <c:pt idx="32">
                  <c:v>Irian Jaya Barat</c:v>
                </c:pt>
              </c:strCache>
            </c:strRef>
          </c:cat>
          <c:val>
            <c:numRef>
              <c:f>'DATA 4'!$Z$43:$Z$75</c:f>
              <c:numCache>
                <c:formatCode>0.00%</c:formatCode>
                <c:ptCount val="33"/>
                <c:pt idx="0">
                  <c:v>0.29974276212000001</c:v>
                </c:pt>
                <c:pt idx="1">
                  <c:v>0.19975119883</c:v>
                </c:pt>
                <c:pt idx="2">
                  <c:v>0.18909483936999999</c:v>
                </c:pt>
                <c:pt idx="3">
                  <c:v>0.30836922174999998</c:v>
                </c:pt>
                <c:pt idx="4">
                  <c:v>0.46833349892999998</c:v>
                </c:pt>
                <c:pt idx="5">
                  <c:v>0.30047760439000004</c:v>
                </c:pt>
                <c:pt idx="6">
                  <c:v>0.19010507684999997</c:v>
                </c:pt>
                <c:pt idx="7">
                  <c:v>0.19390169500999999</c:v>
                </c:pt>
                <c:pt idx="8">
                  <c:v>0.16695510696999999</c:v>
                </c:pt>
                <c:pt idx="9">
                  <c:v>0.20147234334000003</c:v>
                </c:pt>
                <c:pt idx="10">
                  <c:v>0.22235208402999998</c:v>
                </c:pt>
                <c:pt idx="11">
                  <c:v>0.24187581284999998</c:v>
                </c:pt>
                <c:pt idx="12">
                  <c:v>0.28754992946999997</c:v>
                </c:pt>
                <c:pt idx="13">
                  <c:v>0.1808144659</c:v>
                </c:pt>
                <c:pt idx="14">
                  <c:v>0.39513204634999999</c:v>
                </c:pt>
                <c:pt idx="15">
                  <c:v>0.26684954308000003</c:v>
                </c:pt>
                <c:pt idx="16">
                  <c:v>0.2234278556</c:v>
                </c:pt>
                <c:pt idx="17">
                  <c:v>0.21543937734000002</c:v>
                </c:pt>
                <c:pt idx="18">
                  <c:v>0.20658974489999998</c:v>
                </c:pt>
                <c:pt idx="19">
                  <c:v>0.16621443414000001</c:v>
                </c:pt>
                <c:pt idx="20">
                  <c:v>0.16292217919000002</c:v>
                </c:pt>
                <c:pt idx="21">
                  <c:v>0.30475353674</c:v>
                </c:pt>
                <c:pt idx="22">
                  <c:v>0.23193755581000003</c:v>
                </c:pt>
                <c:pt idx="23">
                  <c:v>0.44192595514999994</c:v>
                </c:pt>
                <c:pt idx="24">
                  <c:v>0.24445835595000004</c:v>
                </c:pt>
                <c:pt idx="25">
                  <c:v>0.17151559921000001</c:v>
                </c:pt>
                <c:pt idx="26">
                  <c:v>0.16484171221999999</c:v>
                </c:pt>
                <c:pt idx="27">
                  <c:v>0.16648459204000002</c:v>
                </c:pt>
                <c:pt idx="28">
                  <c:v>0.27252961247000002</c:v>
                </c:pt>
                <c:pt idx="29">
                  <c:v>0.25871554088999998</c:v>
                </c:pt>
                <c:pt idx="30">
                  <c:v>0.28426737422000004</c:v>
                </c:pt>
                <c:pt idx="31">
                  <c:v>0.22984758860000001</c:v>
                </c:pt>
                <c:pt idx="32">
                  <c:v>0.28626413254999999</c:v>
                </c:pt>
              </c:numCache>
            </c:numRef>
          </c:val>
          <c:smooth val="0"/>
          <c:extLst>
            <c:ext xmlns:c16="http://schemas.microsoft.com/office/drawing/2014/chart" uri="{C3380CC4-5D6E-409C-BE32-E72D297353CC}">
              <c16:uniqueId val="{00000000-67DC-4657-A5E7-5D0B966A71BE}"/>
            </c:ext>
          </c:extLst>
        </c:ser>
        <c:ser>
          <c:idx val="1"/>
          <c:order val="1"/>
          <c:tx>
            <c:strRef>
              <c:f>'DATA 4'!$AA$42</c:f>
              <c:strCache>
                <c:ptCount val="1"/>
                <c:pt idx="0">
                  <c:v>LDR BU</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 4'!$Y$43:$Y$75</c:f>
              <c:strCache>
                <c:ptCount val="33"/>
                <c:pt idx="0">
                  <c:v>Jawa Barat</c:v>
                </c:pt>
                <c:pt idx="1">
                  <c:v>Banten</c:v>
                </c:pt>
                <c:pt idx="2">
                  <c:v>DKI Jakarta</c:v>
                </c:pt>
                <c:pt idx="3">
                  <c:v>D.I Yogyakarta</c:v>
                </c:pt>
                <c:pt idx="4">
                  <c:v>Jawa Tengah</c:v>
                </c:pt>
                <c:pt idx="5">
                  <c:v>Jawa Timur</c:v>
                </c:pt>
                <c:pt idx="6">
                  <c:v>Bengkulu</c:v>
                </c:pt>
                <c:pt idx="7">
                  <c:v>Jambi</c:v>
                </c:pt>
                <c:pt idx="8">
                  <c:v>Aceh</c:v>
                </c:pt>
                <c:pt idx="9">
                  <c:v>Sumatera Utara</c:v>
                </c:pt>
                <c:pt idx="10">
                  <c:v>Sumatera Barat</c:v>
                </c:pt>
                <c:pt idx="11">
                  <c:v>Riau</c:v>
                </c:pt>
                <c:pt idx="12">
                  <c:v>Sumatera Selatan</c:v>
                </c:pt>
                <c:pt idx="13">
                  <c:v>Bangka Belitung</c:v>
                </c:pt>
                <c:pt idx="14">
                  <c:v>Kepulauan Riau</c:v>
                </c:pt>
                <c:pt idx="15">
                  <c:v>Lampung</c:v>
                </c:pt>
                <c:pt idx="16">
                  <c:v>Kalimantan Selatan</c:v>
                </c:pt>
                <c:pt idx="17">
                  <c:v>Kalimantan Barat</c:v>
                </c:pt>
                <c:pt idx="18">
                  <c:v>Kalimantan Timur</c:v>
                </c:pt>
                <c:pt idx="19">
                  <c:v>Kalimantan Tengah</c:v>
                </c:pt>
                <c:pt idx="20">
                  <c:v>Sulawesi Tengah</c:v>
                </c:pt>
                <c:pt idx="21">
                  <c:v>Sulawesi Selatan</c:v>
                </c:pt>
                <c:pt idx="22">
                  <c:v>Sulawesi Utara</c:v>
                </c:pt>
                <c:pt idx="23">
                  <c:v>Gorontalo</c:v>
                </c:pt>
                <c:pt idx="24">
                  <c:v>Sulawesi Barat</c:v>
                </c:pt>
                <c:pt idx="25">
                  <c:v>Sulawesi Tenggara</c:v>
                </c:pt>
                <c:pt idx="26">
                  <c:v>Nusa Tenggara Barat</c:v>
                </c:pt>
                <c:pt idx="27">
                  <c:v>Bali</c:v>
                </c:pt>
                <c:pt idx="28">
                  <c:v>Nusa Tenggara Timur</c:v>
                </c:pt>
                <c:pt idx="29">
                  <c:v>Maluku</c:v>
                </c:pt>
                <c:pt idx="30">
                  <c:v>Papua</c:v>
                </c:pt>
                <c:pt idx="31">
                  <c:v>Maluku Utara</c:v>
                </c:pt>
                <c:pt idx="32">
                  <c:v>Irian Jaya Barat</c:v>
                </c:pt>
              </c:strCache>
            </c:strRef>
          </c:cat>
          <c:val>
            <c:numRef>
              <c:f>'DATA 4'!$AA$43:$AA$75</c:f>
              <c:numCache>
                <c:formatCode>0.00%</c:formatCode>
                <c:ptCount val="33"/>
                <c:pt idx="0">
                  <c:v>9.0259791875544515</c:v>
                </c:pt>
                <c:pt idx="1">
                  <c:v>7.3391301164996312</c:v>
                </c:pt>
                <c:pt idx="2">
                  <c:v>8.160865252248632</c:v>
                </c:pt>
                <c:pt idx="3">
                  <c:v>6.3812875572358703</c:v>
                </c:pt>
                <c:pt idx="4">
                  <c:v>9.0408071855659493</c:v>
                </c:pt>
                <c:pt idx="5">
                  <c:v>7.4133559726359426</c:v>
                </c:pt>
                <c:pt idx="6">
                  <c:v>16.029019627282192</c:v>
                </c:pt>
                <c:pt idx="7">
                  <c:v>11.58053299371133</c:v>
                </c:pt>
                <c:pt idx="8">
                  <c:v>9.4061802100254273</c:v>
                </c:pt>
                <c:pt idx="9">
                  <c:v>8.0166729623986654</c:v>
                </c:pt>
                <c:pt idx="10">
                  <c:v>12.845945784537292</c:v>
                </c:pt>
                <c:pt idx="11">
                  <c:v>7.818877904039895</c:v>
                </c:pt>
                <c:pt idx="12">
                  <c:v>10.39242453710705</c:v>
                </c:pt>
                <c:pt idx="13">
                  <c:v>7.0166035033009706</c:v>
                </c:pt>
                <c:pt idx="14">
                  <c:v>5.7458399160919829</c:v>
                </c:pt>
                <c:pt idx="15">
                  <c:v>10.933890714319311</c:v>
                </c:pt>
                <c:pt idx="16">
                  <c:v>8.0976062437407226</c:v>
                </c:pt>
                <c:pt idx="17">
                  <c:v>9.1430629374725338</c:v>
                </c:pt>
                <c:pt idx="18">
                  <c:v>5.5051880152478692</c:v>
                </c:pt>
                <c:pt idx="19">
                  <c:v>10.798173979330318</c:v>
                </c:pt>
                <c:pt idx="20">
                  <c:v>15.451351390206653</c:v>
                </c:pt>
                <c:pt idx="21">
                  <c:v>12.276389946401521</c:v>
                </c:pt>
                <c:pt idx="22">
                  <c:v>16.478256505367046</c:v>
                </c:pt>
                <c:pt idx="23">
                  <c:v>26.223676291650143</c:v>
                </c:pt>
                <c:pt idx="24">
                  <c:v>19.96446592823585</c:v>
                </c:pt>
                <c:pt idx="25">
                  <c:v>12.033043904881707</c:v>
                </c:pt>
                <c:pt idx="26">
                  <c:v>14.263717015293956</c:v>
                </c:pt>
                <c:pt idx="27">
                  <c:v>5.7978860148955853</c:v>
                </c:pt>
                <c:pt idx="28">
                  <c:v>12.488242796818179</c:v>
                </c:pt>
                <c:pt idx="29">
                  <c:v>11.142925225822715</c:v>
                </c:pt>
                <c:pt idx="30">
                  <c:v>7.8397875412656761</c:v>
                </c:pt>
                <c:pt idx="31">
                  <c:v>11.515149228429514</c:v>
                </c:pt>
                <c:pt idx="32">
                  <c:v>9.798773168106802</c:v>
                </c:pt>
              </c:numCache>
            </c:numRef>
          </c:val>
          <c:smooth val="0"/>
          <c:extLst>
            <c:ext xmlns:c16="http://schemas.microsoft.com/office/drawing/2014/chart" uri="{C3380CC4-5D6E-409C-BE32-E72D297353CC}">
              <c16:uniqueId val="{00000001-67DC-4657-A5E7-5D0B966A71BE}"/>
            </c:ext>
          </c:extLst>
        </c:ser>
        <c:ser>
          <c:idx val="2"/>
          <c:order val="2"/>
          <c:tx>
            <c:strRef>
              <c:f>'DATA 4'!$AB$42</c:f>
              <c:strCache>
                <c:ptCount val="1"/>
                <c:pt idx="0">
                  <c:v>DPK BU</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 4'!$Y$43:$Y$75</c:f>
              <c:strCache>
                <c:ptCount val="33"/>
                <c:pt idx="0">
                  <c:v>Jawa Barat</c:v>
                </c:pt>
                <c:pt idx="1">
                  <c:v>Banten</c:v>
                </c:pt>
                <c:pt idx="2">
                  <c:v>DKI Jakarta</c:v>
                </c:pt>
                <c:pt idx="3">
                  <c:v>D.I Yogyakarta</c:v>
                </c:pt>
                <c:pt idx="4">
                  <c:v>Jawa Tengah</c:v>
                </c:pt>
                <c:pt idx="5">
                  <c:v>Jawa Timur</c:v>
                </c:pt>
                <c:pt idx="6">
                  <c:v>Bengkulu</c:v>
                </c:pt>
                <c:pt idx="7">
                  <c:v>Jambi</c:v>
                </c:pt>
                <c:pt idx="8">
                  <c:v>Aceh</c:v>
                </c:pt>
                <c:pt idx="9">
                  <c:v>Sumatera Utara</c:v>
                </c:pt>
                <c:pt idx="10">
                  <c:v>Sumatera Barat</c:v>
                </c:pt>
                <c:pt idx="11">
                  <c:v>Riau</c:v>
                </c:pt>
                <c:pt idx="12">
                  <c:v>Sumatera Selatan</c:v>
                </c:pt>
                <c:pt idx="13">
                  <c:v>Bangka Belitung</c:v>
                </c:pt>
                <c:pt idx="14">
                  <c:v>Kepulauan Riau</c:v>
                </c:pt>
                <c:pt idx="15">
                  <c:v>Lampung</c:v>
                </c:pt>
                <c:pt idx="16">
                  <c:v>Kalimantan Selatan</c:v>
                </c:pt>
                <c:pt idx="17">
                  <c:v>Kalimantan Barat</c:v>
                </c:pt>
                <c:pt idx="18">
                  <c:v>Kalimantan Timur</c:v>
                </c:pt>
                <c:pt idx="19">
                  <c:v>Kalimantan Tengah</c:v>
                </c:pt>
                <c:pt idx="20">
                  <c:v>Sulawesi Tengah</c:v>
                </c:pt>
                <c:pt idx="21">
                  <c:v>Sulawesi Selatan</c:v>
                </c:pt>
                <c:pt idx="22">
                  <c:v>Sulawesi Utara</c:v>
                </c:pt>
                <c:pt idx="23">
                  <c:v>Gorontalo</c:v>
                </c:pt>
                <c:pt idx="24">
                  <c:v>Sulawesi Barat</c:v>
                </c:pt>
                <c:pt idx="25">
                  <c:v>Sulawesi Tenggara</c:v>
                </c:pt>
                <c:pt idx="26">
                  <c:v>Nusa Tenggara Barat</c:v>
                </c:pt>
                <c:pt idx="27">
                  <c:v>Bali</c:v>
                </c:pt>
                <c:pt idx="28">
                  <c:v>Nusa Tenggara Timur</c:v>
                </c:pt>
                <c:pt idx="29">
                  <c:v>Maluku</c:v>
                </c:pt>
                <c:pt idx="30">
                  <c:v>Papua</c:v>
                </c:pt>
                <c:pt idx="31">
                  <c:v>Maluku Utara</c:v>
                </c:pt>
                <c:pt idx="32">
                  <c:v>Irian Jaya Barat</c:v>
                </c:pt>
              </c:strCache>
            </c:strRef>
          </c:cat>
          <c:val>
            <c:numRef>
              <c:f>'DATA 4'!$AB$43:$AB$75</c:f>
              <c:numCache>
                <c:formatCode>0.00%</c:formatCode>
                <c:ptCount val="33"/>
                <c:pt idx="0">
                  <c:v>11.080725675833001</c:v>
                </c:pt>
                <c:pt idx="1">
                  <c:v>13.631393532368969</c:v>
                </c:pt>
                <c:pt idx="2">
                  <c:v>12.26187551039833</c:v>
                </c:pt>
                <c:pt idx="3">
                  <c:v>15.673119877410608</c:v>
                </c:pt>
                <c:pt idx="4">
                  <c:v>11.064489350541997</c:v>
                </c:pt>
                <c:pt idx="5">
                  <c:v>13.491306040994926</c:v>
                </c:pt>
                <c:pt idx="6">
                  <c:v>6.2439250408960394</c:v>
                </c:pt>
                <c:pt idx="7">
                  <c:v>8.6380293518227695</c:v>
                </c:pt>
                <c:pt idx="8">
                  <c:v>10.633890733448464</c:v>
                </c:pt>
                <c:pt idx="9">
                  <c:v>12.479211610776424</c:v>
                </c:pt>
                <c:pt idx="10">
                  <c:v>7.7852769520550922</c:v>
                </c:pt>
                <c:pt idx="11">
                  <c:v>12.789955330024325</c:v>
                </c:pt>
                <c:pt idx="12">
                  <c:v>9.6273711211135122</c:v>
                </c:pt>
                <c:pt idx="13">
                  <c:v>14.262021127118198</c:v>
                </c:pt>
                <c:pt idx="14">
                  <c:v>17.406324159652062</c:v>
                </c:pt>
                <c:pt idx="15">
                  <c:v>9.1467103785251798</c:v>
                </c:pt>
                <c:pt idx="16">
                  <c:v>12.360461195925607</c:v>
                </c:pt>
                <c:pt idx="17">
                  <c:v>10.93736625159236</c:v>
                </c:pt>
                <c:pt idx="18">
                  <c:v>18.168873495640742</c:v>
                </c:pt>
                <c:pt idx="19">
                  <c:v>9.262436555147989</c:v>
                </c:pt>
                <c:pt idx="20">
                  <c:v>6.4770490785181671</c:v>
                </c:pt>
                <c:pt idx="21">
                  <c:v>8.1462918700329467</c:v>
                </c:pt>
                <c:pt idx="22">
                  <c:v>6.0693805600382245</c:v>
                </c:pt>
                <c:pt idx="23">
                  <c:v>3.8166527516180513</c:v>
                </c:pt>
                <c:pt idx="24">
                  <c:v>5.0139669150676376</c:v>
                </c:pt>
                <c:pt idx="25">
                  <c:v>8.3169086677101092</c:v>
                </c:pt>
                <c:pt idx="26">
                  <c:v>7.0157174771984847</c:v>
                </c:pt>
                <c:pt idx="27">
                  <c:v>17.25257462307933</c:v>
                </c:pt>
                <c:pt idx="28">
                  <c:v>8.0088469239269067</c:v>
                </c:pt>
                <c:pt idx="29">
                  <c:v>8.9753215216940951</c:v>
                </c:pt>
                <c:pt idx="30">
                  <c:v>12.762478065642542</c:v>
                </c:pt>
                <c:pt idx="31">
                  <c:v>8.7119228221895675</c:v>
                </c:pt>
                <c:pt idx="32">
                  <c:v>10.209376442889052</c:v>
                </c:pt>
              </c:numCache>
            </c:numRef>
          </c:val>
          <c:smooth val="0"/>
          <c:extLst>
            <c:ext xmlns:c16="http://schemas.microsoft.com/office/drawing/2014/chart" uri="{C3380CC4-5D6E-409C-BE32-E72D297353CC}">
              <c16:uniqueId val="{00000002-67DC-4657-A5E7-5D0B966A71BE}"/>
            </c:ext>
          </c:extLst>
        </c:ser>
        <c:dLbls>
          <c:showLegendKey val="0"/>
          <c:showVal val="0"/>
          <c:showCatName val="0"/>
          <c:showSerName val="0"/>
          <c:showPercent val="0"/>
          <c:showBubbleSize val="0"/>
        </c:dLbls>
        <c:marker val="1"/>
        <c:smooth val="0"/>
        <c:axId val="2018839471"/>
        <c:axId val="2018844271"/>
      </c:lineChart>
      <c:catAx>
        <c:axId val="201883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844271"/>
        <c:crosses val="autoZero"/>
        <c:auto val="1"/>
        <c:lblAlgn val="ctr"/>
        <c:lblOffset val="100"/>
        <c:noMultiLvlLbl val="0"/>
      </c:catAx>
      <c:valAx>
        <c:axId val="201884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839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Februari</c:v>
          </c:tx>
          <c:spPr>
            <a:solidFill>
              <a:schemeClr val="accent1"/>
            </a:solidFill>
            <a:ln>
              <a:noFill/>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101</c:v>
              </c:pt>
              <c:pt idx="1">
                <c:v>146</c:v>
              </c:pt>
              <c:pt idx="2">
                <c:v>29</c:v>
              </c:pt>
              <c:pt idx="3">
                <c:v>128</c:v>
              </c:pt>
              <c:pt idx="4">
                <c:v>119</c:v>
              </c:pt>
              <c:pt idx="5">
                <c:v>110</c:v>
              </c:pt>
              <c:pt idx="6">
                <c:v>137</c:v>
              </c:pt>
              <c:pt idx="7">
                <c:v>155</c:v>
              </c:pt>
              <c:pt idx="8">
                <c:v>47</c:v>
              </c:pt>
              <c:pt idx="9">
                <c:v>38</c:v>
              </c:pt>
              <c:pt idx="10">
                <c:v>164</c:v>
              </c:pt>
              <c:pt idx="11">
                <c:v>65</c:v>
              </c:pt>
              <c:pt idx="12">
                <c:v>83</c:v>
              </c:pt>
              <c:pt idx="13">
                <c:v>56</c:v>
              </c:pt>
              <c:pt idx="14">
                <c:v>11</c:v>
              </c:pt>
              <c:pt idx="15">
                <c:v>20</c:v>
              </c:pt>
              <c:pt idx="16">
                <c:v>2</c:v>
              </c:pt>
              <c:pt idx="17">
                <c:v>92</c:v>
              </c:pt>
              <c:pt idx="18">
                <c:v>173</c:v>
              </c:pt>
              <c:pt idx="19">
                <c:v>74</c:v>
              </c:pt>
            </c:numLit>
          </c:val>
          <c:extLst>
            <c:ext xmlns:c16="http://schemas.microsoft.com/office/drawing/2014/chart" uri="{C3380CC4-5D6E-409C-BE32-E72D297353CC}">
              <c16:uniqueId val="{00000000-E649-45E2-909B-CEDA8C3010FA}"/>
            </c:ext>
          </c:extLst>
        </c:ser>
        <c:dLbls>
          <c:showLegendKey val="0"/>
          <c:showVal val="0"/>
          <c:showCatName val="0"/>
          <c:showSerName val="0"/>
          <c:showPercent val="0"/>
          <c:showBubbleSize val="0"/>
        </c:dLbls>
        <c:gapWidth val="182"/>
        <c:axId val="1779358687"/>
        <c:axId val="1779356767"/>
      </c:barChart>
      <c:catAx>
        <c:axId val="177935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56767"/>
        <c:crosses val="autoZero"/>
        <c:auto val="1"/>
        <c:lblAlgn val="ctr"/>
        <c:lblOffset val="100"/>
        <c:noMultiLvlLbl val="0"/>
      </c:catAx>
      <c:valAx>
        <c:axId val="1779356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5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17557</xdr:rowOff>
    </xdr:from>
    <xdr:to>
      <xdr:col>5</xdr:col>
      <xdr:colOff>182638</xdr:colOff>
      <xdr:row>12</xdr:row>
      <xdr:rowOff>122114</xdr:rowOff>
    </xdr:to>
    <mc:AlternateContent xmlns:mc="http://schemas.openxmlformats.org/markup-compatibility/2006" xmlns:a14="http://schemas.microsoft.com/office/drawing/2010/main">
      <mc:Choice Requires="a14">
        <xdr:graphicFrame macro="">
          <xdr:nvGraphicFramePr>
            <xdr:cNvPr id="6" name="Kategori 1">
              <a:extLst>
                <a:ext uri="{FF2B5EF4-FFF2-40B4-BE49-F238E27FC236}">
                  <a16:creationId xmlns:a16="http://schemas.microsoft.com/office/drawing/2014/main" id="{88CCE0C7-D02A-4B87-A77E-424D9D6E7BD5}"/>
                </a:ext>
              </a:extLst>
            </xdr:cNvPr>
            <xdr:cNvGraphicFramePr/>
          </xdr:nvGraphicFramePr>
          <xdr:xfrm>
            <a:off x="0" y="0"/>
            <a:ext cx="0" cy="0"/>
          </xdr:xfrm>
          <a:graphic>
            <a:graphicData uri="http://schemas.microsoft.com/office/drawing/2010/slicer">
              <sle:slicer xmlns:sle="http://schemas.microsoft.com/office/drawing/2010/slicer" name="Kategori 1"/>
            </a:graphicData>
          </a:graphic>
        </xdr:graphicFrame>
      </mc:Choice>
      <mc:Fallback xmlns="">
        <xdr:sp macro="" textlink="">
          <xdr:nvSpPr>
            <xdr:cNvPr id="0" name=""/>
            <xdr:cNvSpPr>
              <a:spLocks noTextEdit="1"/>
            </xdr:cNvSpPr>
          </xdr:nvSpPr>
          <xdr:spPr>
            <a:xfrm>
              <a:off x="0" y="970057"/>
              <a:ext cx="3244245" cy="10570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24423</xdr:colOff>
      <xdr:row>12</xdr:row>
      <xdr:rowOff>115230</xdr:rowOff>
    </xdr:from>
    <xdr:to>
      <xdr:col>5</xdr:col>
      <xdr:colOff>232440</xdr:colOff>
      <xdr:row>45</xdr:row>
      <xdr:rowOff>36635</xdr:rowOff>
    </xdr:to>
    <mc:AlternateContent xmlns:mc="http://schemas.openxmlformats.org/markup-compatibility/2006" xmlns:a14="http://schemas.microsoft.com/office/drawing/2010/main">
      <mc:Choice Requires="a14">
        <xdr:graphicFrame macro="">
          <xdr:nvGraphicFramePr>
            <xdr:cNvPr id="10" name="Provinsi 1">
              <a:extLst>
                <a:ext uri="{FF2B5EF4-FFF2-40B4-BE49-F238E27FC236}">
                  <a16:creationId xmlns:a16="http://schemas.microsoft.com/office/drawing/2014/main" id="{F6B40BC4-D7BF-4BD1-B403-08720543D66E}"/>
                </a:ext>
              </a:extLst>
            </xdr:cNvPr>
            <xdr:cNvGraphicFramePr/>
          </xdr:nvGraphicFramePr>
          <xdr:xfrm>
            <a:off x="0" y="0"/>
            <a:ext cx="0" cy="0"/>
          </xdr:xfrm>
          <a:graphic>
            <a:graphicData uri="http://schemas.microsoft.com/office/drawing/2010/slicer">
              <sle:slicer xmlns:sle="http://schemas.microsoft.com/office/drawing/2010/slicer" name="Provinsi 1"/>
            </a:graphicData>
          </a:graphic>
        </xdr:graphicFrame>
      </mc:Choice>
      <mc:Fallback xmlns="">
        <xdr:sp macro="" textlink="">
          <xdr:nvSpPr>
            <xdr:cNvPr id="0" name=""/>
            <xdr:cNvSpPr>
              <a:spLocks noTextEdit="1"/>
            </xdr:cNvSpPr>
          </xdr:nvSpPr>
          <xdr:spPr>
            <a:xfrm>
              <a:off x="24423" y="2020230"/>
              <a:ext cx="3269624" cy="516015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68276</xdr:rowOff>
    </xdr:from>
    <xdr:to>
      <xdr:col>5</xdr:col>
      <xdr:colOff>209223</xdr:colOff>
      <xdr:row>63</xdr:row>
      <xdr:rowOff>24424</xdr:rowOff>
    </xdr:to>
    <mc:AlternateContent xmlns:mc="http://schemas.openxmlformats.org/markup-compatibility/2006" xmlns:a14="http://schemas.microsoft.com/office/drawing/2010/main">
      <mc:Choice Requires="a14">
        <xdr:graphicFrame macro="">
          <xdr:nvGraphicFramePr>
            <xdr:cNvPr id="15" name="Bulan 1">
              <a:extLst>
                <a:ext uri="{FF2B5EF4-FFF2-40B4-BE49-F238E27FC236}">
                  <a16:creationId xmlns:a16="http://schemas.microsoft.com/office/drawing/2014/main" id="{6A202633-AF9E-4826-A6A2-64B3E7EE38B6}"/>
                </a:ext>
              </a:extLst>
            </xdr:cNvPr>
            <xdr:cNvGraphicFramePr/>
          </xdr:nvGraphicFramePr>
          <xdr:xfrm>
            <a:off x="0" y="0"/>
            <a:ext cx="0" cy="0"/>
          </xdr:xfrm>
          <a:graphic>
            <a:graphicData uri="http://schemas.microsoft.com/office/drawing/2010/slicer">
              <sle:slicer xmlns:sle="http://schemas.microsoft.com/office/drawing/2010/slicer" name="Bulan 1"/>
            </a:graphicData>
          </a:graphic>
        </xdr:graphicFrame>
      </mc:Choice>
      <mc:Fallback xmlns="">
        <xdr:sp macro="" textlink="">
          <xdr:nvSpPr>
            <xdr:cNvPr id="0" name=""/>
            <xdr:cNvSpPr>
              <a:spLocks noTextEdit="1"/>
            </xdr:cNvSpPr>
          </xdr:nvSpPr>
          <xdr:spPr>
            <a:xfrm>
              <a:off x="0" y="7212026"/>
              <a:ext cx="3270830" cy="28136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28864</xdr:colOff>
      <xdr:row>0</xdr:row>
      <xdr:rowOff>0</xdr:rowOff>
    </xdr:from>
    <xdr:to>
      <xdr:col>45</xdr:col>
      <xdr:colOff>17279</xdr:colOff>
      <xdr:row>5</xdr:row>
      <xdr:rowOff>153276</xdr:rowOff>
    </xdr:to>
    <xdr:sp macro="" textlink="">
      <xdr:nvSpPr>
        <xdr:cNvPr id="42" name="Rectangle 41">
          <a:extLst>
            <a:ext uri="{FF2B5EF4-FFF2-40B4-BE49-F238E27FC236}">
              <a16:creationId xmlns:a16="http://schemas.microsoft.com/office/drawing/2014/main" id="{518E3D63-0106-D6CF-1C11-B1AD8CBF9721}"/>
            </a:ext>
          </a:extLst>
        </xdr:cNvPr>
        <xdr:cNvSpPr/>
      </xdr:nvSpPr>
      <xdr:spPr>
        <a:xfrm>
          <a:off x="28864" y="0"/>
          <a:ext cx="27638993" cy="952426"/>
        </a:xfrm>
        <a:prstGeom prst="rect">
          <a:avLst/>
        </a:prstGeom>
        <a:solidFill>
          <a:schemeClr val="accent2"/>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15</xdr:col>
      <xdr:colOff>548410</xdr:colOff>
      <xdr:row>0</xdr:row>
      <xdr:rowOff>101023</xdr:rowOff>
    </xdr:from>
    <xdr:to>
      <xdr:col>29</xdr:col>
      <xdr:colOff>259772</xdr:colOff>
      <xdr:row>2</xdr:row>
      <xdr:rowOff>144318</xdr:rowOff>
    </xdr:to>
    <xdr:sp macro="" textlink="">
      <xdr:nvSpPr>
        <xdr:cNvPr id="43" name="Rectangle: Rounded Corners 42">
          <a:extLst>
            <a:ext uri="{FF2B5EF4-FFF2-40B4-BE49-F238E27FC236}">
              <a16:creationId xmlns:a16="http://schemas.microsoft.com/office/drawing/2014/main" id="{1060193E-9F22-22F5-941F-7D72B89A3D9F}"/>
            </a:ext>
          </a:extLst>
        </xdr:cNvPr>
        <xdr:cNvSpPr/>
      </xdr:nvSpPr>
      <xdr:spPr>
        <a:xfrm>
          <a:off x="9640455" y="101023"/>
          <a:ext cx="8197272" cy="360795"/>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D" sz="1100" b="1">
              <a:latin typeface="Times New Roman" panose="02020603050405020304" pitchFamily="18" charset="0"/>
              <a:cs typeface="Times New Roman" panose="02020603050405020304" pitchFamily="18" charset="0"/>
            </a:rPr>
            <a:t>DASHBOARD STATISTIK PERBANKAN INDONESIA TAHUN 2024</a:t>
          </a:r>
        </a:p>
      </xdr:txBody>
    </xdr:sp>
    <xdr:clientData/>
  </xdr:twoCellAnchor>
  <xdr:twoCellAnchor>
    <xdr:from>
      <xdr:col>15</xdr:col>
      <xdr:colOff>545271</xdr:colOff>
      <xdr:row>2</xdr:row>
      <xdr:rowOff>148541</xdr:rowOff>
    </xdr:from>
    <xdr:to>
      <xdr:col>29</xdr:col>
      <xdr:colOff>269185</xdr:colOff>
      <xdr:row>5</xdr:row>
      <xdr:rowOff>33086</xdr:rowOff>
    </xdr:to>
    <xdr:sp macro="" textlink="">
      <xdr:nvSpPr>
        <xdr:cNvPr id="45" name="Rectangle: Rounded Corners 44">
          <a:extLst>
            <a:ext uri="{FF2B5EF4-FFF2-40B4-BE49-F238E27FC236}">
              <a16:creationId xmlns:a16="http://schemas.microsoft.com/office/drawing/2014/main" id="{A137C518-C689-4AE4-9A48-4146ECAF19EA}"/>
            </a:ext>
          </a:extLst>
        </xdr:cNvPr>
        <xdr:cNvSpPr/>
      </xdr:nvSpPr>
      <xdr:spPr>
        <a:xfrm>
          <a:off x="9703925" y="466041"/>
          <a:ext cx="8271991" cy="360795"/>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D" sz="1100" b="1">
              <a:latin typeface="Times New Roman" panose="02020603050405020304" pitchFamily="18" charset="0"/>
              <a:cs typeface="Times New Roman" panose="02020603050405020304" pitchFamily="18" charset="0"/>
            </a:rPr>
            <a:t>Periode Bulan</a:t>
          </a:r>
          <a:r>
            <a:rPr lang="en-ID" sz="1100" b="1" baseline="0">
              <a:latin typeface="Times New Roman" panose="02020603050405020304" pitchFamily="18" charset="0"/>
              <a:cs typeface="Times New Roman" panose="02020603050405020304" pitchFamily="18" charset="0"/>
            </a:rPr>
            <a:t> Januari sampai Oktober</a:t>
          </a:r>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288117</xdr:colOff>
      <xdr:row>5</xdr:row>
      <xdr:rowOff>151859</xdr:rowOff>
    </xdr:from>
    <xdr:to>
      <xdr:col>45</xdr:col>
      <xdr:colOff>15489</xdr:colOff>
      <xdr:row>85</xdr:row>
      <xdr:rowOff>55217</xdr:rowOff>
    </xdr:to>
    <xdr:sp macro="" textlink="">
      <xdr:nvSpPr>
        <xdr:cNvPr id="46" name="Rectangle 45">
          <a:extLst>
            <a:ext uri="{FF2B5EF4-FFF2-40B4-BE49-F238E27FC236}">
              <a16:creationId xmlns:a16="http://schemas.microsoft.com/office/drawing/2014/main" id="{9F7C3130-A4D2-F807-6FB0-569C274A6C8D}"/>
            </a:ext>
          </a:extLst>
        </xdr:cNvPr>
        <xdr:cNvSpPr/>
      </xdr:nvSpPr>
      <xdr:spPr>
        <a:xfrm>
          <a:off x="3363898" y="945609"/>
          <a:ext cx="24571747" cy="1260335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394366</xdr:colOff>
      <xdr:row>6</xdr:row>
      <xdr:rowOff>86895</xdr:rowOff>
    </xdr:from>
    <xdr:to>
      <xdr:col>28</xdr:col>
      <xdr:colOff>463379</xdr:colOff>
      <xdr:row>9</xdr:row>
      <xdr:rowOff>106948</xdr:rowOff>
    </xdr:to>
    <xdr:sp macro="" textlink="">
      <xdr:nvSpPr>
        <xdr:cNvPr id="14" name="Rectangle: Rounded Corners 13">
          <a:extLst>
            <a:ext uri="{FF2B5EF4-FFF2-40B4-BE49-F238E27FC236}">
              <a16:creationId xmlns:a16="http://schemas.microsoft.com/office/drawing/2014/main" id="{18C35536-41C9-CC54-1531-0983D423B422}"/>
            </a:ext>
          </a:extLst>
        </xdr:cNvPr>
        <xdr:cNvSpPr/>
      </xdr:nvSpPr>
      <xdr:spPr>
        <a:xfrm>
          <a:off x="3440650" y="1065138"/>
          <a:ext cx="14081918" cy="509175"/>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 Top 10 Kinerja Rasio Keuangan Ideal</a:t>
          </a:r>
        </a:p>
      </xdr:txBody>
    </xdr:sp>
    <xdr:clientData/>
  </xdr:twoCellAnchor>
  <xdr:twoCellAnchor>
    <xdr:from>
      <xdr:col>5</xdr:col>
      <xdr:colOff>361293</xdr:colOff>
      <xdr:row>10</xdr:row>
      <xdr:rowOff>120430</xdr:rowOff>
    </xdr:from>
    <xdr:to>
      <xdr:col>28</xdr:col>
      <xdr:colOff>471960</xdr:colOff>
      <xdr:row>29</xdr:row>
      <xdr:rowOff>11141</xdr:rowOff>
    </xdr:to>
    <xdr:sp macro="" textlink="">
      <xdr:nvSpPr>
        <xdr:cNvPr id="16" name="Rectangle 15">
          <a:extLst>
            <a:ext uri="{FF2B5EF4-FFF2-40B4-BE49-F238E27FC236}">
              <a16:creationId xmlns:a16="http://schemas.microsoft.com/office/drawing/2014/main" id="{7376F29C-D01E-666A-ACBB-A2C517C3E1F1}"/>
            </a:ext>
          </a:extLst>
        </xdr:cNvPr>
        <xdr:cNvSpPr/>
      </xdr:nvSpPr>
      <xdr:spPr>
        <a:xfrm>
          <a:off x="3407577" y="1750835"/>
          <a:ext cx="14123572" cy="2988482"/>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377239</xdr:colOff>
      <xdr:row>30</xdr:row>
      <xdr:rowOff>96158</xdr:rowOff>
    </xdr:from>
    <xdr:to>
      <xdr:col>28</xdr:col>
      <xdr:colOff>532027</xdr:colOff>
      <xdr:row>33</xdr:row>
      <xdr:rowOff>116211</xdr:rowOff>
    </xdr:to>
    <xdr:sp macro="" textlink="">
      <xdr:nvSpPr>
        <xdr:cNvPr id="17" name="Rectangle: Rounded Corners 16">
          <a:extLst>
            <a:ext uri="{FF2B5EF4-FFF2-40B4-BE49-F238E27FC236}">
              <a16:creationId xmlns:a16="http://schemas.microsoft.com/office/drawing/2014/main" id="{C5A4EC07-2643-438C-9985-1E7AEE790AD6}"/>
            </a:ext>
          </a:extLst>
        </xdr:cNvPr>
        <xdr:cNvSpPr/>
      </xdr:nvSpPr>
      <xdr:spPr>
        <a:xfrm>
          <a:off x="3423523" y="4987374"/>
          <a:ext cx="14167693" cy="509175"/>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Top</a:t>
          </a:r>
          <a:r>
            <a:rPr lang="en-ID" sz="1200" b="1" baseline="0">
              <a:latin typeface="Times New Roman" panose="02020603050405020304" pitchFamily="18" charset="0"/>
              <a:cs typeface="Times New Roman" panose="02020603050405020304" pitchFamily="18" charset="0"/>
            </a:rPr>
            <a:t> 10 Kinerja Rasio Keuangan Rawan Berisiko</a:t>
          </a:r>
          <a:endParaRPr lang="en-ID" sz="1200" b="1">
            <a:latin typeface="Times New Roman" panose="02020603050405020304" pitchFamily="18" charset="0"/>
            <a:cs typeface="Times New Roman" panose="02020603050405020304" pitchFamily="18" charset="0"/>
          </a:endParaRPr>
        </a:p>
      </xdr:txBody>
    </xdr:sp>
    <xdr:clientData/>
  </xdr:twoCellAnchor>
  <xdr:twoCellAnchor>
    <xdr:from>
      <xdr:col>5</xdr:col>
      <xdr:colOff>366099</xdr:colOff>
      <xdr:row>34</xdr:row>
      <xdr:rowOff>129579</xdr:rowOff>
    </xdr:from>
    <xdr:to>
      <xdr:col>28</xdr:col>
      <xdr:colOff>523446</xdr:colOff>
      <xdr:row>53</xdr:row>
      <xdr:rowOff>20290</xdr:rowOff>
    </xdr:to>
    <xdr:sp macro="" textlink="">
      <xdr:nvSpPr>
        <xdr:cNvPr id="18" name="Rectangle 17">
          <a:extLst>
            <a:ext uri="{FF2B5EF4-FFF2-40B4-BE49-F238E27FC236}">
              <a16:creationId xmlns:a16="http://schemas.microsoft.com/office/drawing/2014/main" id="{C115AD42-CA60-4514-B2C6-F48AF440C7F6}"/>
            </a:ext>
          </a:extLst>
        </xdr:cNvPr>
        <xdr:cNvSpPr/>
      </xdr:nvSpPr>
      <xdr:spPr>
        <a:xfrm>
          <a:off x="3412383" y="5672957"/>
          <a:ext cx="14170252" cy="2988482"/>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396200</xdr:colOff>
      <xdr:row>55</xdr:row>
      <xdr:rowOff>57285</xdr:rowOff>
    </xdr:from>
    <xdr:to>
      <xdr:col>28</xdr:col>
      <xdr:colOff>411408</xdr:colOff>
      <xdr:row>58</xdr:row>
      <xdr:rowOff>77338</xdr:rowOff>
    </xdr:to>
    <xdr:sp macro="" textlink="">
      <xdr:nvSpPr>
        <xdr:cNvPr id="19" name="Rectangle: Rounded Corners 18">
          <a:extLst>
            <a:ext uri="{FF2B5EF4-FFF2-40B4-BE49-F238E27FC236}">
              <a16:creationId xmlns:a16="http://schemas.microsoft.com/office/drawing/2014/main" id="{1C632F74-4082-4A0B-A953-AE343A342358}"/>
            </a:ext>
          </a:extLst>
        </xdr:cNvPr>
        <xdr:cNvSpPr/>
      </xdr:nvSpPr>
      <xdr:spPr>
        <a:xfrm>
          <a:off x="3437045" y="8911510"/>
          <a:ext cx="14003095" cy="503011"/>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Rasio Keuangan NPL Lapangan</a:t>
          </a:r>
          <a:r>
            <a:rPr lang="en-ID" sz="1200" b="1" baseline="0">
              <a:latin typeface="Times New Roman" panose="02020603050405020304" pitchFamily="18" charset="0"/>
              <a:cs typeface="Times New Roman" panose="02020603050405020304" pitchFamily="18" charset="0"/>
            </a:rPr>
            <a:t> Usaha</a:t>
          </a:r>
          <a:r>
            <a:rPr lang="en-ID" sz="1200" b="1">
              <a:latin typeface="Times New Roman" panose="02020603050405020304" pitchFamily="18" charset="0"/>
              <a:cs typeface="Times New Roman" panose="02020603050405020304" pitchFamily="18" charset="0"/>
            </a:rPr>
            <a:t>  &amp; UMKM</a:t>
          </a:r>
        </a:p>
      </xdr:txBody>
    </xdr:sp>
    <xdr:clientData/>
  </xdr:twoCellAnchor>
  <xdr:twoCellAnchor>
    <xdr:from>
      <xdr:col>5</xdr:col>
      <xdr:colOff>455390</xdr:colOff>
      <xdr:row>59</xdr:row>
      <xdr:rowOff>55355</xdr:rowOff>
    </xdr:from>
    <xdr:to>
      <xdr:col>28</xdr:col>
      <xdr:colOff>372605</xdr:colOff>
      <xdr:row>83</xdr:row>
      <xdr:rowOff>120953</xdr:rowOff>
    </xdr:to>
    <xdr:sp macro="" textlink="">
      <xdr:nvSpPr>
        <xdr:cNvPr id="20" name="Rectangle 19">
          <a:extLst>
            <a:ext uri="{FF2B5EF4-FFF2-40B4-BE49-F238E27FC236}">
              <a16:creationId xmlns:a16="http://schemas.microsoft.com/office/drawing/2014/main" id="{B6CE395D-8A98-454A-BFC8-836251A29C15}"/>
            </a:ext>
          </a:extLst>
        </xdr:cNvPr>
        <xdr:cNvSpPr/>
      </xdr:nvSpPr>
      <xdr:spPr>
        <a:xfrm>
          <a:off x="3479200" y="9867617"/>
          <a:ext cx="13826738" cy="4057026"/>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6</xdr:col>
      <xdr:colOff>9937</xdr:colOff>
      <xdr:row>60</xdr:row>
      <xdr:rowOff>60121</xdr:rowOff>
    </xdr:from>
    <xdr:to>
      <xdr:col>19</xdr:col>
      <xdr:colOff>143102</xdr:colOff>
      <xdr:row>82</xdr:row>
      <xdr:rowOff>132513</xdr:rowOff>
    </xdr:to>
    <xdr:graphicFrame macro="">
      <xdr:nvGraphicFramePr>
        <xdr:cNvPr id="9" name="Chart 8">
          <a:extLst>
            <a:ext uri="{FF2B5EF4-FFF2-40B4-BE49-F238E27FC236}">
              <a16:creationId xmlns:a16="http://schemas.microsoft.com/office/drawing/2014/main" id="{3E8A8D90-D53F-40D6-A848-EC036907E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208646</xdr:colOff>
      <xdr:row>60</xdr:row>
      <xdr:rowOff>80552</xdr:rowOff>
    </xdr:from>
    <xdr:to>
      <xdr:col>28</xdr:col>
      <xdr:colOff>208647</xdr:colOff>
      <xdr:row>82</xdr:row>
      <xdr:rowOff>69788</xdr:rowOff>
    </xdr:to>
    <xdr:graphicFrame macro="">
      <xdr:nvGraphicFramePr>
        <xdr:cNvPr id="11" name="Chart 10">
          <a:extLst>
            <a:ext uri="{FF2B5EF4-FFF2-40B4-BE49-F238E27FC236}">
              <a16:creationId xmlns:a16="http://schemas.microsoft.com/office/drawing/2014/main" id="{3373A46F-6343-44D1-8237-0DA31E9D1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214526</xdr:colOff>
      <xdr:row>30</xdr:row>
      <xdr:rowOff>115830</xdr:rowOff>
    </xdr:from>
    <xdr:to>
      <xdr:col>44</xdr:col>
      <xdr:colOff>241903</xdr:colOff>
      <xdr:row>33</xdr:row>
      <xdr:rowOff>135884</xdr:rowOff>
    </xdr:to>
    <xdr:sp macro="" textlink="">
      <xdr:nvSpPr>
        <xdr:cNvPr id="21" name="Rectangle: Rounded Corners 20">
          <a:extLst>
            <a:ext uri="{FF2B5EF4-FFF2-40B4-BE49-F238E27FC236}">
              <a16:creationId xmlns:a16="http://schemas.microsoft.com/office/drawing/2014/main" id="{01F8AC9C-06EC-45DC-8D5B-2CDC3F726BC3}"/>
            </a:ext>
          </a:extLst>
        </xdr:cNvPr>
        <xdr:cNvSpPr/>
      </xdr:nvSpPr>
      <xdr:spPr>
        <a:xfrm>
          <a:off x="17882972" y="5007046"/>
          <a:ext cx="9406499" cy="509176"/>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Perbandingan Rasio NPL, LDR, dan DPK antara BPR dan BU per Provinsi</a:t>
          </a:r>
        </a:p>
      </xdr:txBody>
    </xdr:sp>
    <xdr:clientData/>
  </xdr:twoCellAnchor>
  <xdr:twoCellAnchor>
    <xdr:from>
      <xdr:col>29</xdr:col>
      <xdr:colOff>231688</xdr:colOff>
      <xdr:row>34</xdr:row>
      <xdr:rowOff>138712</xdr:rowOff>
    </xdr:from>
    <xdr:to>
      <xdr:col>44</xdr:col>
      <xdr:colOff>308919</xdr:colOff>
      <xdr:row>83</xdr:row>
      <xdr:rowOff>110435</xdr:rowOff>
    </xdr:to>
    <xdr:sp macro="" textlink="">
      <xdr:nvSpPr>
        <xdr:cNvPr id="22" name="Rectangle 21">
          <a:extLst>
            <a:ext uri="{FF2B5EF4-FFF2-40B4-BE49-F238E27FC236}">
              <a16:creationId xmlns:a16="http://schemas.microsoft.com/office/drawing/2014/main" id="{F55028BE-CF4D-4031-8E77-F0427390251C}"/>
            </a:ext>
          </a:extLst>
        </xdr:cNvPr>
        <xdr:cNvSpPr/>
      </xdr:nvSpPr>
      <xdr:spPr>
        <a:xfrm>
          <a:off x="17900134" y="5682090"/>
          <a:ext cx="9456353" cy="7960710"/>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227499</xdr:colOff>
      <xdr:row>11</xdr:row>
      <xdr:rowOff>9118</xdr:rowOff>
    </xdr:from>
    <xdr:to>
      <xdr:col>36</xdr:col>
      <xdr:colOff>220870</xdr:colOff>
      <xdr:row>29</xdr:row>
      <xdr:rowOff>41413</xdr:rowOff>
    </xdr:to>
    <xdr:sp macro="" textlink="">
      <xdr:nvSpPr>
        <xdr:cNvPr id="40" name="Rectangle 39">
          <a:extLst>
            <a:ext uri="{FF2B5EF4-FFF2-40B4-BE49-F238E27FC236}">
              <a16:creationId xmlns:a16="http://schemas.microsoft.com/office/drawing/2014/main" id="{F680AEDC-3A27-1381-7866-F206603AC38E}"/>
            </a:ext>
          </a:extLst>
        </xdr:cNvPr>
        <xdr:cNvSpPr/>
      </xdr:nvSpPr>
      <xdr:spPr>
        <a:xfrm>
          <a:off x="17841847" y="1831292"/>
          <a:ext cx="4493588" cy="3014034"/>
        </a:xfrm>
        <a:prstGeom prst="rect">
          <a:avLst/>
        </a:prstGeom>
        <a:solidFill>
          <a:schemeClr val="bg2">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36</xdr:col>
      <xdr:colOff>387574</xdr:colOff>
      <xdr:row>11</xdr:row>
      <xdr:rowOff>0</xdr:rowOff>
    </xdr:from>
    <xdr:to>
      <xdr:col>44</xdr:col>
      <xdr:colOff>124239</xdr:colOff>
      <xdr:row>29</xdr:row>
      <xdr:rowOff>41412</xdr:rowOff>
    </xdr:to>
    <xdr:sp macro="" textlink="">
      <xdr:nvSpPr>
        <xdr:cNvPr id="41" name="Rectangle 40">
          <a:extLst>
            <a:ext uri="{FF2B5EF4-FFF2-40B4-BE49-F238E27FC236}">
              <a16:creationId xmlns:a16="http://schemas.microsoft.com/office/drawing/2014/main" id="{A58A9451-D63C-4CBE-94C3-0F878DFFA8AD}"/>
            </a:ext>
          </a:extLst>
        </xdr:cNvPr>
        <xdr:cNvSpPr/>
      </xdr:nvSpPr>
      <xdr:spPr>
        <a:xfrm>
          <a:off x="22502139" y="1822174"/>
          <a:ext cx="4595796" cy="3023151"/>
        </a:xfrm>
        <a:prstGeom prst="rect">
          <a:avLst/>
        </a:prstGeom>
        <a:solidFill>
          <a:schemeClr val="bg2">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31</xdr:col>
      <xdr:colOff>134567</xdr:colOff>
      <xdr:row>12</xdr:row>
      <xdr:rowOff>3023</xdr:rowOff>
    </xdr:from>
    <xdr:to>
      <xdr:col>34</xdr:col>
      <xdr:colOff>95250</xdr:colOff>
      <xdr:row>13</xdr:row>
      <xdr:rowOff>150813</xdr:rowOff>
    </xdr:to>
    <xdr:sp macro="" textlink="">
      <xdr:nvSpPr>
        <xdr:cNvPr id="39" name="Rectangle: Rounded Corners 38">
          <a:extLst>
            <a:ext uri="{FF2B5EF4-FFF2-40B4-BE49-F238E27FC236}">
              <a16:creationId xmlns:a16="http://schemas.microsoft.com/office/drawing/2014/main" id="{AB01161B-AC5C-4DA8-B199-72123DE9A586}"/>
            </a:ext>
          </a:extLst>
        </xdr:cNvPr>
        <xdr:cNvSpPr/>
      </xdr:nvSpPr>
      <xdr:spPr>
        <a:xfrm>
          <a:off x="19319505" y="1908023"/>
          <a:ext cx="1794245" cy="306540"/>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b="1">
              <a:solidFill>
                <a:sysClr val="windowText" lastClr="000000"/>
              </a:solidFill>
              <a:latin typeface="Times New Roman" panose="02020603050405020304" pitchFamily="18" charset="0"/>
              <a:cs typeface="Times New Roman" panose="02020603050405020304" pitchFamily="18" charset="0"/>
            </a:rPr>
            <a:t>Jumlah Kantor BPR</a:t>
          </a:r>
        </a:p>
      </xdr:txBody>
    </xdr:sp>
    <xdr:clientData/>
  </xdr:twoCellAnchor>
  <xdr:twoCellAnchor>
    <xdr:from>
      <xdr:col>29</xdr:col>
      <xdr:colOff>419095</xdr:colOff>
      <xdr:row>15</xdr:row>
      <xdr:rowOff>65969</xdr:rowOff>
    </xdr:from>
    <xdr:to>
      <xdr:col>33</xdr:col>
      <xdr:colOff>247605</xdr:colOff>
      <xdr:row>16</xdr:row>
      <xdr:rowOff>126890</xdr:rowOff>
    </xdr:to>
    <xdr:sp macro="" textlink="">
      <xdr:nvSpPr>
        <xdr:cNvPr id="32" name="Rectangle: Rounded Corners 31">
          <a:extLst>
            <a:ext uri="{FF2B5EF4-FFF2-40B4-BE49-F238E27FC236}">
              <a16:creationId xmlns:a16="http://schemas.microsoft.com/office/drawing/2014/main" id="{1A44B667-74BA-3ABE-C674-604D04C439EE}"/>
            </a:ext>
          </a:extLst>
        </xdr:cNvPr>
        <xdr:cNvSpPr/>
      </xdr:nvSpPr>
      <xdr:spPr>
        <a:xfrm>
          <a:off x="18143533" y="2447219"/>
          <a:ext cx="2511385" cy="219671"/>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a:solidFill>
                <a:sysClr val="windowText" lastClr="000000"/>
              </a:solidFill>
              <a:latin typeface="Times New Roman" panose="02020603050405020304" pitchFamily="18" charset="0"/>
              <a:cs typeface="Times New Roman" panose="02020603050405020304" pitchFamily="18" charset="0"/>
            </a:rPr>
            <a:t>Jumlah Kantor Cabang</a:t>
          </a:r>
        </a:p>
      </xdr:txBody>
    </xdr:sp>
    <xdr:clientData/>
  </xdr:twoCellAnchor>
  <xdr:twoCellAnchor>
    <xdr:from>
      <xdr:col>29</xdr:col>
      <xdr:colOff>429617</xdr:colOff>
      <xdr:row>18</xdr:row>
      <xdr:rowOff>45764</xdr:rowOff>
    </xdr:from>
    <xdr:to>
      <xdr:col>33</xdr:col>
      <xdr:colOff>291756</xdr:colOff>
      <xdr:row>20</xdr:row>
      <xdr:rowOff>64436</xdr:rowOff>
    </xdr:to>
    <xdr:sp macro="" textlink="#REF!">
      <xdr:nvSpPr>
        <xdr:cNvPr id="24" name="Rectangle: Rounded Corners 23">
          <a:extLst>
            <a:ext uri="{FF2B5EF4-FFF2-40B4-BE49-F238E27FC236}">
              <a16:creationId xmlns:a16="http://schemas.microsoft.com/office/drawing/2014/main" id="{7CFC3125-9670-44CA-8FC7-702284D59B97}"/>
            </a:ext>
          </a:extLst>
        </xdr:cNvPr>
        <xdr:cNvSpPr/>
      </xdr:nvSpPr>
      <xdr:spPr>
        <a:xfrm>
          <a:off x="18154055" y="2903264"/>
          <a:ext cx="2545014" cy="33617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fld id="{5749915D-473B-4AFC-B4A7-675E82938893}" type="TxLink">
            <a:rPr lang="en-US" sz="1000" b="1" i="0" u="none" strike="noStrike">
              <a:solidFill>
                <a:srgbClr val="000000"/>
              </a:solidFill>
              <a:latin typeface="Times New Roman" panose="02020603050405020304" pitchFamily="18" charset="0"/>
              <a:cs typeface="Times New Roman" panose="02020603050405020304" pitchFamily="18" charset="0"/>
            </a:rPr>
            <a:pPr algn="l"/>
            <a:t>613</a:t>
          </a:fld>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408725</xdr:colOff>
      <xdr:row>24</xdr:row>
      <xdr:rowOff>154684</xdr:rowOff>
    </xdr:from>
    <xdr:to>
      <xdr:col>33</xdr:col>
      <xdr:colOff>270864</xdr:colOff>
      <xdr:row>27</xdr:row>
      <xdr:rowOff>12644</xdr:rowOff>
    </xdr:to>
    <xdr:sp macro="" textlink="#REF!">
      <xdr:nvSpPr>
        <xdr:cNvPr id="25" name="Rectangle: Rounded Corners 24">
          <a:extLst>
            <a:ext uri="{FF2B5EF4-FFF2-40B4-BE49-F238E27FC236}">
              <a16:creationId xmlns:a16="http://schemas.microsoft.com/office/drawing/2014/main" id="{AE8176F8-8710-42A1-A681-839222614D86}"/>
            </a:ext>
          </a:extLst>
        </xdr:cNvPr>
        <xdr:cNvSpPr/>
      </xdr:nvSpPr>
      <xdr:spPr>
        <a:xfrm>
          <a:off x="18133163" y="3964684"/>
          <a:ext cx="2545014" cy="33421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fld id="{A6A8A0A6-60AB-4A21-B633-3EEFDC47A6FE}" type="TxLink">
            <a:rPr lang="en-US" sz="1000" b="1" i="0" u="none" strike="noStrike">
              <a:solidFill>
                <a:srgbClr val="000000"/>
              </a:solidFill>
              <a:latin typeface="Times New Roman" panose="02020603050405020304" pitchFamily="18" charset="0"/>
              <a:cs typeface="Times New Roman" panose="02020603050405020304" pitchFamily="18" charset="0"/>
            </a:rPr>
            <a:pPr algn="l"/>
            <a:t>1298</a:t>
          </a:fld>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416567</xdr:colOff>
      <xdr:row>22</xdr:row>
      <xdr:rowOff>32822</xdr:rowOff>
    </xdr:from>
    <xdr:to>
      <xdr:col>33</xdr:col>
      <xdr:colOff>245079</xdr:colOff>
      <xdr:row>23</xdr:row>
      <xdr:rowOff>97498</xdr:rowOff>
    </xdr:to>
    <xdr:sp macro="" textlink="">
      <xdr:nvSpPr>
        <xdr:cNvPr id="34" name="Rectangle: Rounded Corners 33">
          <a:extLst>
            <a:ext uri="{FF2B5EF4-FFF2-40B4-BE49-F238E27FC236}">
              <a16:creationId xmlns:a16="http://schemas.microsoft.com/office/drawing/2014/main" id="{198C7D18-E3EA-4E2F-9DAA-678F25C1A6EE}"/>
            </a:ext>
          </a:extLst>
        </xdr:cNvPr>
        <xdr:cNvSpPr/>
      </xdr:nvSpPr>
      <xdr:spPr>
        <a:xfrm>
          <a:off x="18141005" y="3525322"/>
          <a:ext cx="2511387" cy="223426"/>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a:solidFill>
                <a:sysClr val="windowText" lastClr="000000"/>
              </a:solidFill>
              <a:latin typeface="Times New Roman" panose="02020603050405020304" pitchFamily="18" charset="0"/>
              <a:cs typeface="Times New Roman" panose="02020603050405020304" pitchFamily="18" charset="0"/>
            </a:rPr>
            <a:t>Jumlah Kantor Pusat</a:t>
          </a:r>
        </a:p>
      </xdr:txBody>
    </xdr:sp>
    <xdr:clientData/>
  </xdr:twoCellAnchor>
  <xdr:twoCellAnchor>
    <xdr:from>
      <xdr:col>38</xdr:col>
      <xdr:colOff>322207</xdr:colOff>
      <xdr:row>11</xdr:row>
      <xdr:rowOff>127326</xdr:rowOff>
    </xdr:from>
    <xdr:to>
      <xdr:col>42</xdr:col>
      <xdr:colOff>206374</xdr:colOff>
      <xdr:row>14</xdr:row>
      <xdr:rowOff>47625</xdr:rowOff>
    </xdr:to>
    <xdr:sp macro="" textlink="">
      <xdr:nvSpPr>
        <xdr:cNvPr id="37" name="Rectangle: Rounded Corners 36">
          <a:extLst>
            <a:ext uri="{FF2B5EF4-FFF2-40B4-BE49-F238E27FC236}">
              <a16:creationId xmlns:a16="http://schemas.microsoft.com/office/drawing/2014/main" id="{D931D2CC-FDAD-449E-ABD1-2ED179D49390}"/>
            </a:ext>
          </a:extLst>
        </xdr:cNvPr>
        <xdr:cNvSpPr/>
      </xdr:nvSpPr>
      <xdr:spPr>
        <a:xfrm>
          <a:off x="23785457" y="1873576"/>
          <a:ext cx="2328917" cy="396549"/>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b="1">
              <a:solidFill>
                <a:sysClr val="windowText" lastClr="000000"/>
              </a:solidFill>
              <a:latin typeface="Times New Roman" panose="02020603050405020304" pitchFamily="18" charset="0"/>
              <a:cs typeface="Times New Roman" panose="02020603050405020304" pitchFamily="18" charset="0"/>
            </a:rPr>
            <a:t>Jumlah Kantor Bank Umum</a:t>
          </a:r>
        </a:p>
      </xdr:txBody>
    </xdr:sp>
    <xdr:clientData/>
  </xdr:twoCellAnchor>
  <xdr:twoCellAnchor>
    <xdr:from>
      <xdr:col>37</xdr:col>
      <xdr:colOff>45458</xdr:colOff>
      <xdr:row>15</xdr:row>
      <xdr:rowOff>104682</xdr:rowOff>
    </xdr:from>
    <xdr:to>
      <xdr:col>41</xdr:col>
      <xdr:colOff>112094</xdr:colOff>
      <xdr:row>17</xdr:row>
      <xdr:rowOff>12280</xdr:rowOff>
    </xdr:to>
    <xdr:sp macro="" textlink="">
      <xdr:nvSpPr>
        <xdr:cNvPr id="36" name="Rectangle: Rounded Corners 35">
          <a:extLst>
            <a:ext uri="{FF2B5EF4-FFF2-40B4-BE49-F238E27FC236}">
              <a16:creationId xmlns:a16="http://schemas.microsoft.com/office/drawing/2014/main" id="{7E74D83F-5A3A-41DD-AE6B-F34F2D59BE85}"/>
            </a:ext>
          </a:extLst>
        </xdr:cNvPr>
        <xdr:cNvSpPr/>
      </xdr:nvSpPr>
      <xdr:spPr>
        <a:xfrm>
          <a:off x="22897521" y="2485932"/>
          <a:ext cx="2511386" cy="225098"/>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a:solidFill>
                <a:sysClr val="windowText" lastClr="000000"/>
              </a:solidFill>
              <a:latin typeface="Times New Roman" panose="02020603050405020304" pitchFamily="18" charset="0"/>
              <a:cs typeface="Times New Roman" panose="02020603050405020304" pitchFamily="18" charset="0"/>
            </a:rPr>
            <a:t>Jumlah Kantor Cabang</a:t>
          </a:r>
        </a:p>
      </xdr:txBody>
    </xdr:sp>
    <xdr:clientData/>
  </xdr:twoCellAnchor>
  <xdr:twoCellAnchor>
    <xdr:from>
      <xdr:col>37</xdr:col>
      <xdr:colOff>51433</xdr:colOff>
      <xdr:row>18</xdr:row>
      <xdr:rowOff>68633</xdr:rowOff>
    </xdr:from>
    <xdr:to>
      <xdr:col>41</xdr:col>
      <xdr:colOff>151697</xdr:colOff>
      <xdr:row>20</xdr:row>
      <xdr:rowOff>84956</xdr:rowOff>
    </xdr:to>
    <xdr:sp macro="" textlink="#REF!">
      <xdr:nvSpPr>
        <xdr:cNvPr id="26" name="Rectangle: Rounded Corners 25">
          <a:extLst>
            <a:ext uri="{FF2B5EF4-FFF2-40B4-BE49-F238E27FC236}">
              <a16:creationId xmlns:a16="http://schemas.microsoft.com/office/drawing/2014/main" id="{F5E4C3CE-3C2C-4A89-8862-3BE9ED98587C}"/>
            </a:ext>
          </a:extLst>
        </xdr:cNvPr>
        <xdr:cNvSpPr/>
      </xdr:nvSpPr>
      <xdr:spPr>
        <a:xfrm>
          <a:off x="22903496" y="2926133"/>
          <a:ext cx="2545014" cy="33382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fld id="{2852E475-DE99-4323-9819-687C42F9C475}" type="TxLink">
            <a:rPr lang="en-US" sz="1000" b="1" i="0" u="none" strike="noStrike">
              <a:solidFill>
                <a:srgbClr val="000000"/>
              </a:solidFill>
              <a:latin typeface="Times New Roman" panose="02020603050405020304" pitchFamily="18" charset="0"/>
              <a:cs typeface="Times New Roman" panose="02020603050405020304" pitchFamily="18" charset="0"/>
            </a:rPr>
            <a:pPr algn="l"/>
            <a:t>878</a:t>
          </a:fld>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188784</xdr:colOff>
      <xdr:row>6</xdr:row>
      <xdr:rowOff>96995</xdr:rowOff>
    </xdr:from>
    <xdr:to>
      <xdr:col>44</xdr:col>
      <xdr:colOff>223070</xdr:colOff>
      <xdr:row>9</xdr:row>
      <xdr:rowOff>122523</xdr:rowOff>
    </xdr:to>
    <xdr:sp macro="" textlink="">
      <xdr:nvSpPr>
        <xdr:cNvPr id="23" name="Rectangle: Rounded Corners 22">
          <a:extLst>
            <a:ext uri="{FF2B5EF4-FFF2-40B4-BE49-F238E27FC236}">
              <a16:creationId xmlns:a16="http://schemas.microsoft.com/office/drawing/2014/main" id="{FA258717-49FB-47B4-859A-0BE2A5E6A8EB}"/>
            </a:ext>
          </a:extLst>
        </xdr:cNvPr>
        <xdr:cNvSpPr/>
      </xdr:nvSpPr>
      <xdr:spPr>
        <a:xfrm>
          <a:off x="17857230" y="1075238"/>
          <a:ext cx="9413408" cy="514650"/>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100" b="1">
              <a:latin typeface="Times New Roman" panose="02020603050405020304" pitchFamily="18" charset="0"/>
              <a:cs typeface="Times New Roman" panose="02020603050405020304" pitchFamily="18" charset="0"/>
            </a:rPr>
            <a:t>Jumlah Kantor BPR dan</a:t>
          </a:r>
          <a:r>
            <a:rPr lang="en-ID" sz="1100" b="1" baseline="0">
              <a:latin typeface="Times New Roman" panose="02020603050405020304" pitchFamily="18" charset="0"/>
              <a:cs typeface="Times New Roman" panose="02020603050405020304" pitchFamily="18" charset="0"/>
            </a:rPr>
            <a:t> Bank Umum</a:t>
          </a:r>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13</xdr:col>
      <xdr:colOff>257302</xdr:colOff>
      <xdr:row>35</xdr:row>
      <xdr:rowOff>60122</xdr:rowOff>
    </xdr:from>
    <xdr:to>
      <xdr:col>20</xdr:col>
      <xdr:colOff>595969</xdr:colOff>
      <xdr:row>52</xdr:row>
      <xdr:rowOff>61734</xdr:rowOff>
    </xdr:to>
    <xdr:graphicFrame macro="">
      <xdr:nvGraphicFramePr>
        <xdr:cNvPr id="29" name="Chart 28">
          <a:extLst>
            <a:ext uri="{FF2B5EF4-FFF2-40B4-BE49-F238E27FC236}">
              <a16:creationId xmlns:a16="http://schemas.microsoft.com/office/drawing/2014/main" id="{44A1634F-E6F9-4EA6-BF4E-4D1BB585E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199462</xdr:colOff>
      <xdr:row>11</xdr:row>
      <xdr:rowOff>30826</xdr:rowOff>
    </xdr:from>
    <xdr:to>
      <xdr:col>20</xdr:col>
      <xdr:colOff>526238</xdr:colOff>
      <xdr:row>28</xdr:row>
      <xdr:rowOff>14562</xdr:rowOff>
    </xdr:to>
    <xdr:graphicFrame macro="">
      <xdr:nvGraphicFramePr>
        <xdr:cNvPr id="30" name="Chart 29">
          <a:extLst>
            <a:ext uri="{FF2B5EF4-FFF2-40B4-BE49-F238E27FC236}">
              <a16:creationId xmlns:a16="http://schemas.microsoft.com/office/drawing/2014/main" id="{6F258D9D-CCE4-4DC8-A764-DAB6A8C4D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598189</xdr:colOff>
      <xdr:row>11</xdr:row>
      <xdr:rowOff>44732</xdr:rowOff>
    </xdr:from>
    <xdr:to>
      <xdr:col>28</xdr:col>
      <xdr:colOff>318847</xdr:colOff>
      <xdr:row>28</xdr:row>
      <xdr:rowOff>25743</xdr:rowOff>
    </xdr:to>
    <xdr:graphicFrame macro="">
      <xdr:nvGraphicFramePr>
        <xdr:cNvPr id="31" name="Chart 30">
          <a:extLst>
            <a:ext uri="{FF2B5EF4-FFF2-40B4-BE49-F238E27FC236}">
              <a16:creationId xmlns:a16="http://schemas.microsoft.com/office/drawing/2014/main" id="{7803042A-F706-4355-9B31-2E64890F6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48599</xdr:colOff>
      <xdr:row>35</xdr:row>
      <xdr:rowOff>60930</xdr:rowOff>
    </xdr:from>
    <xdr:to>
      <xdr:col>28</xdr:col>
      <xdr:colOff>355802</xdr:colOff>
      <xdr:row>52</xdr:row>
      <xdr:rowOff>50252</xdr:rowOff>
    </xdr:to>
    <xdr:graphicFrame macro="">
      <xdr:nvGraphicFramePr>
        <xdr:cNvPr id="33" name="Chart 32">
          <a:extLst>
            <a:ext uri="{FF2B5EF4-FFF2-40B4-BE49-F238E27FC236}">
              <a16:creationId xmlns:a16="http://schemas.microsoft.com/office/drawing/2014/main" id="{93988D36-F70C-4CDB-B9CF-F97BFBF5D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573943</xdr:colOff>
      <xdr:row>35</xdr:row>
      <xdr:rowOff>89121</xdr:rowOff>
    </xdr:from>
    <xdr:to>
      <xdr:col>43</xdr:col>
      <xdr:colOff>122116</xdr:colOff>
      <xdr:row>57</xdr:row>
      <xdr:rowOff>134326</xdr:rowOff>
    </xdr:to>
    <xdr:graphicFrame macro="">
      <xdr:nvGraphicFramePr>
        <xdr:cNvPr id="35" name="Chart 34">
          <a:extLst>
            <a:ext uri="{FF2B5EF4-FFF2-40B4-BE49-F238E27FC236}">
              <a16:creationId xmlns:a16="http://schemas.microsoft.com/office/drawing/2014/main" id="{B912EC6B-9F51-4F46-9B2F-D40DD7B6D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424667</xdr:colOff>
      <xdr:row>11</xdr:row>
      <xdr:rowOff>32675</xdr:rowOff>
    </xdr:from>
    <xdr:to>
      <xdr:col>13</xdr:col>
      <xdr:colOff>158572</xdr:colOff>
      <xdr:row>28</xdr:row>
      <xdr:rowOff>45356</xdr:rowOff>
    </xdr:to>
    <xdr:graphicFrame macro="">
      <xdr:nvGraphicFramePr>
        <xdr:cNvPr id="2" name="Chart 1">
          <a:extLst>
            <a:ext uri="{FF2B5EF4-FFF2-40B4-BE49-F238E27FC236}">
              <a16:creationId xmlns:a16="http://schemas.microsoft.com/office/drawing/2014/main" id="{F2B28DE1-9EFE-4B79-8897-1F7015803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516398</xdr:colOff>
      <xdr:row>35</xdr:row>
      <xdr:rowOff>44548</xdr:rowOff>
    </xdr:from>
    <xdr:to>
      <xdr:col>13</xdr:col>
      <xdr:colOff>239307</xdr:colOff>
      <xdr:row>52</xdr:row>
      <xdr:rowOff>65280</xdr:rowOff>
    </xdr:to>
    <xdr:graphicFrame macro="">
      <xdr:nvGraphicFramePr>
        <xdr:cNvPr id="3" name="Chart 2">
          <a:extLst>
            <a:ext uri="{FF2B5EF4-FFF2-40B4-BE49-F238E27FC236}">
              <a16:creationId xmlns:a16="http://schemas.microsoft.com/office/drawing/2014/main" id="{E0C3FE63-6B88-4333-A5F4-8F54E0E0B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595312</xdr:colOff>
      <xdr:row>58</xdr:row>
      <xdr:rowOff>67469</xdr:rowOff>
    </xdr:from>
    <xdr:to>
      <xdr:col>43</xdr:col>
      <xdr:colOff>138906</xdr:colOff>
      <xdr:row>82</xdr:row>
      <xdr:rowOff>99219</xdr:rowOff>
    </xdr:to>
    <xdr:graphicFrame macro="">
      <xdr:nvGraphicFramePr>
        <xdr:cNvPr id="4" name="Chart 3">
          <a:extLst>
            <a:ext uri="{FF2B5EF4-FFF2-40B4-BE49-F238E27FC236}">
              <a16:creationId xmlns:a16="http://schemas.microsoft.com/office/drawing/2014/main" id="{B4903079-08AE-42F8-85B8-47FA99EE5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9071</xdr:colOff>
      <xdr:row>63</xdr:row>
      <xdr:rowOff>54428</xdr:rowOff>
    </xdr:from>
    <xdr:to>
      <xdr:col>5</xdr:col>
      <xdr:colOff>272141</xdr:colOff>
      <xdr:row>85</xdr:row>
      <xdr:rowOff>27213</xdr:rowOff>
    </xdr:to>
    <mc:AlternateContent xmlns:mc="http://schemas.openxmlformats.org/markup-compatibility/2006" xmlns:a14="http://schemas.microsoft.com/office/drawing/2010/main">
      <mc:Choice Requires="a14">
        <xdr:graphicFrame macro="">
          <xdr:nvGraphicFramePr>
            <xdr:cNvPr id="5" name="Sektor 1">
              <a:extLst>
                <a:ext uri="{FF2B5EF4-FFF2-40B4-BE49-F238E27FC236}">
                  <a16:creationId xmlns:a16="http://schemas.microsoft.com/office/drawing/2014/main" id="{83231278-BF5B-4003-A0FE-A85E3A15D8E3}"/>
                </a:ext>
              </a:extLst>
            </xdr:cNvPr>
            <xdr:cNvGraphicFramePr/>
          </xdr:nvGraphicFramePr>
          <xdr:xfrm>
            <a:off x="0" y="0"/>
            <a:ext cx="0" cy="0"/>
          </xdr:xfrm>
          <a:graphic>
            <a:graphicData uri="http://schemas.microsoft.com/office/drawing/2010/slicer">
              <sle:slicer xmlns:sle="http://schemas.microsoft.com/office/drawing/2010/slicer" name="Sektor 1"/>
            </a:graphicData>
          </a:graphic>
        </xdr:graphicFrame>
      </mc:Choice>
      <mc:Fallback xmlns="">
        <xdr:sp macro="" textlink="">
          <xdr:nvSpPr>
            <xdr:cNvPr id="0" name=""/>
            <xdr:cNvSpPr>
              <a:spLocks noTextEdit="1"/>
            </xdr:cNvSpPr>
          </xdr:nvSpPr>
          <xdr:spPr>
            <a:xfrm>
              <a:off x="9071" y="10531928"/>
              <a:ext cx="3286880" cy="363159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263921</xdr:colOff>
      <xdr:row>51</xdr:row>
      <xdr:rowOff>101798</xdr:rowOff>
    </xdr:from>
    <xdr:to>
      <xdr:col>21</xdr:col>
      <xdr:colOff>599281</xdr:colOff>
      <xdr:row>67</xdr:row>
      <xdr:rowOff>146248</xdr:rowOff>
    </xdr:to>
    <xdr:graphicFrame macro="">
      <xdr:nvGraphicFramePr>
        <xdr:cNvPr id="4" name="Chart 3">
          <a:extLst>
            <a:ext uri="{FF2B5EF4-FFF2-40B4-BE49-F238E27FC236}">
              <a16:creationId xmlns:a16="http://schemas.microsoft.com/office/drawing/2014/main" id="{DD717E70-388B-3152-254B-9F379DDF8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184547</xdr:colOff>
      <xdr:row>73</xdr:row>
      <xdr:rowOff>121642</xdr:rowOff>
    </xdr:from>
    <xdr:to>
      <xdr:col>21</xdr:col>
      <xdr:colOff>519907</xdr:colOff>
      <xdr:row>89</xdr:row>
      <xdr:rowOff>166092</xdr:rowOff>
    </xdr:to>
    <xdr:graphicFrame macro="">
      <xdr:nvGraphicFramePr>
        <xdr:cNvPr id="5" name="Chart 4">
          <a:extLst>
            <a:ext uri="{FF2B5EF4-FFF2-40B4-BE49-F238E27FC236}">
              <a16:creationId xmlns:a16="http://schemas.microsoft.com/office/drawing/2014/main" id="{3174DD14-C9CD-1FD2-1636-60AF989B4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204390</xdr:colOff>
      <xdr:row>98</xdr:row>
      <xdr:rowOff>141485</xdr:rowOff>
    </xdr:from>
    <xdr:to>
      <xdr:col>21</xdr:col>
      <xdr:colOff>539750</xdr:colOff>
      <xdr:row>116</xdr:row>
      <xdr:rowOff>27185</xdr:rowOff>
    </xdr:to>
    <xdr:graphicFrame macro="">
      <xdr:nvGraphicFramePr>
        <xdr:cNvPr id="6" name="Chart 5">
          <a:extLst>
            <a:ext uri="{FF2B5EF4-FFF2-40B4-BE49-F238E27FC236}">
              <a16:creationId xmlns:a16="http://schemas.microsoft.com/office/drawing/2014/main" id="{DE5DF763-77C3-AD8F-BC72-CD7DF4BAB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273843</xdr:colOff>
      <xdr:row>123</xdr:row>
      <xdr:rowOff>12501</xdr:rowOff>
    </xdr:from>
    <xdr:to>
      <xdr:col>22</xdr:col>
      <xdr:colOff>3968</xdr:colOff>
      <xdr:row>140</xdr:row>
      <xdr:rowOff>56951</xdr:rowOff>
    </xdr:to>
    <xdr:graphicFrame macro="">
      <xdr:nvGraphicFramePr>
        <xdr:cNvPr id="7" name="Chart 6">
          <a:extLst>
            <a:ext uri="{FF2B5EF4-FFF2-40B4-BE49-F238E27FC236}">
              <a16:creationId xmlns:a16="http://schemas.microsoft.com/office/drawing/2014/main" id="{97986D37-72F3-6A87-B331-0FDABBF0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581420</xdr:colOff>
      <xdr:row>151</xdr:row>
      <xdr:rowOff>12501</xdr:rowOff>
    </xdr:from>
    <xdr:to>
      <xdr:col>17</xdr:col>
      <xdr:colOff>426640</xdr:colOff>
      <xdr:row>167</xdr:row>
      <xdr:rowOff>39688</xdr:rowOff>
    </xdr:to>
    <xdr:graphicFrame macro="">
      <xdr:nvGraphicFramePr>
        <xdr:cNvPr id="8" name="Chart 7">
          <a:extLst>
            <a:ext uri="{FF2B5EF4-FFF2-40B4-BE49-F238E27FC236}">
              <a16:creationId xmlns:a16="http://schemas.microsoft.com/office/drawing/2014/main" id="{6773988C-F15F-BB92-49E7-851D958D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263922</xdr:colOff>
      <xdr:row>5</xdr:row>
      <xdr:rowOff>91875</xdr:rowOff>
    </xdr:from>
    <xdr:to>
      <xdr:col>20</xdr:col>
      <xdr:colOff>390922</xdr:colOff>
      <xdr:row>21</xdr:row>
      <xdr:rowOff>136325</xdr:rowOff>
    </xdr:to>
    <xdr:graphicFrame macro="">
      <xdr:nvGraphicFramePr>
        <xdr:cNvPr id="10" name="Chart 9">
          <a:extLst>
            <a:ext uri="{FF2B5EF4-FFF2-40B4-BE49-F238E27FC236}">
              <a16:creationId xmlns:a16="http://schemas.microsoft.com/office/drawing/2014/main" id="{E394A9C4-9CB2-6987-62DB-EF5141C51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283765</xdr:colOff>
      <xdr:row>28</xdr:row>
      <xdr:rowOff>12501</xdr:rowOff>
    </xdr:from>
    <xdr:to>
      <xdr:col>20</xdr:col>
      <xdr:colOff>410765</xdr:colOff>
      <xdr:row>44</xdr:row>
      <xdr:rowOff>66873</xdr:rowOff>
    </xdr:to>
    <xdr:graphicFrame macro="">
      <xdr:nvGraphicFramePr>
        <xdr:cNvPr id="11" name="Chart 10">
          <a:extLst>
            <a:ext uri="{FF2B5EF4-FFF2-40B4-BE49-F238E27FC236}">
              <a16:creationId xmlns:a16="http://schemas.microsoft.com/office/drawing/2014/main" id="{7855191F-A8B5-D361-BC7D-821697BE4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632298</xdr:colOff>
      <xdr:row>197</xdr:row>
      <xdr:rowOff>141997</xdr:rowOff>
    </xdr:from>
    <xdr:to>
      <xdr:col>14</xdr:col>
      <xdr:colOff>191851</xdr:colOff>
      <xdr:row>212</xdr:row>
      <xdr:rowOff>54313</xdr:rowOff>
    </xdr:to>
    <xdr:graphicFrame macro="">
      <xdr:nvGraphicFramePr>
        <xdr:cNvPr id="3" name="Chart 2">
          <a:extLst>
            <a:ext uri="{FF2B5EF4-FFF2-40B4-BE49-F238E27FC236}">
              <a16:creationId xmlns:a16="http://schemas.microsoft.com/office/drawing/2014/main" id="{8703AE2D-0805-EC49-555C-3CDCFB5DC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915052</xdr:colOff>
      <xdr:row>229</xdr:row>
      <xdr:rowOff>48195</xdr:rowOff>
    </xdr:from>
    <xdr:to>
      <xdr:col>5</xdr:col>
      <xdr:colOff>1115647</xdr:colOff>
      <xdr:row>243</xdr:row>
      <xdr:rowOff>102330</xdr:rowOff>
    </xdr:to>
    <mc:AlternateContent xmlns:mc="http://schemas.openxmlformats.org/markup-compatibility/2006" xmlns:a14="http://schemas.microsoft.com/office/drawing/2010/main">
      <mc:Choice Requires="a14">
        <xdr:graphicFrame macro="">
          <xdr:nvGraphicFramePr>
            <xdr:cNvPr id="2" name="Sektor">
              <a:extLst>
                <a:ext uri="{FF2B5EF4-FFF2-40B4-BE49-F238E27FC236}">
                  <a16:creationId xmlns:a16="http://schemas.microsoft.com/office/drawing/2014/main" id="{2C6878F1-81EC-5E57-5CBF-B9E7540DAB2C}"/>
                </a:ext>
              </a:extLst>
            </xdr:cNvPr>
            <xdr:cNvGraphicFramePr/>
          </xdr:nvGraphicFramePr>
          <xdr:xfrm>
            <a:off x="0" y="0"/>
            <a:ext cx="0" cy="0"/>
          </xdr:xfrm>
          <a:graphic>
            <a:graphicData uri="http://schemas.microsoft.com/office/drawing/2010/slicer">
              <sle:slicer xmlns:sle="http://schemas.microsoft.com/office/drawing/2010/slicer" name="Sektor"/>
            </a:graphicData>
          </a:graphic>
        </xdr:graphicFrame>
      </mc:Choice>
      <mc:Fallback xmlns="">
        <xdr:sp macro="" textlink="">
          <xdr:nvSpPr>
            <xdr:cNvPr id="0" name=""/>
            <xdr:cNvSpPr>
              <a:spLocks noTextEdit="1"/>
            </xdr:cNvSpPr>
          </xdr:nvSpPr>
          <xdr:spPr>
            <a:xfrm>
              <a:off x="10415629" y="39076272"/>
              <a:ext cx="1828800" cy="233362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24</xdr:col>
      <xdr:colOff>1270000</xdr:colOff>
      <xdr:row>41</xdr:row>
      <xdr:rowOff>84667</xdr:rowOff>
    </xdr:from>
    <xdr:to>
      <xdr:col>28</xdr:col>
      <xdr:colOff>397933</xdr:colOff>
      <xdr:row>57</xdr:row>
      <xdr:rowOff>76200</xdr:rowOff>
    </xdr:to>
    <xdr:graphicFrame macro="">
      <xdr:nvGraphicFramePr>
        <xdr:cNvPr id="4" name="Chart 3">
          <a:extLst>
            <a:ext uri="{FF2B5EF4-FFF2-40B4-BE49-F238E27FC236}">
              <a16:creationId xmlns:a16="http://schemas.microsoft.com/office/drawing/2014/main" id="{0FF41DBD-3A53-0148-0211-E1AEE0C76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77982</xdr:colOff>
      <xdr:row>66</xdr:row>
      <xdr:rowOff>178246</xdr:rowOff>
    </xdr:from>
    <xdr:to>
      <xdr:col>29</xdr:col>
      <xdr:colOff>213450</xdr:colOff>
      <xdr:row>78</xdr:row>
      <xdr:rowOff>105553</xdr:rowOff>
    </xdr:to>
    <mc:AlternateContent xmlns:mc="http://schemas.openxmlformats.org/markup-compatibility/2006" xmlns:a14="http://schemas.microsoft.com/office/drawing/2010/main">
      <mc:Choice Requires="a14">
        <xdr:graphicFrame macro="">
          <xdr:nvGraphicFramePr>
            <xdr:cNvPr id="5" name="Bulan 2">
              <a:extLst>
                <a:ext uri="{FF2B5EF4-FFF2-40B4-BE49-F238E27FC236}">
                  <a16:creationId xmlns:a16="http://schemas.microsoft.com/office/drawing/2014/main" id="{A990C2FF-A863-437D-AC9C-5DFF60A83A87}"/>
                </a:ext>
              </a:extLst>
            </xdr:cNvPr>
            <xdr:cNvGraphicFramePr/>
          </xdr:nvGraphicFramePr>
          <xdr:xfrm>
            <a:off x="0" y="0"/>
            <a:ext cx="0" cy="0"/>
          </xdr:xfrm>
          <a:graphic>
            <a:graphicData uri="http://schemas.microsoft.com/office/drawing/2010/slicer">
              <sle:slicer xmlns:sle="http://schemas.microsoft.com/office/drawing/2010/slicer" name="Bulan 2"/>
            </a:graphicData>
          </a:graphic>
        </xdr:graphicFrame>
      </mc:Choice>
      <mc:Fallback xmlns="">
        <xdr:sp macro="" textlink="">
          <xdr:nvSpPr>
            <xdr:cNvPr id="0" name=""/>
            <xdr:cNvSpPr>
              <a:spLocks noTextEdit="1"/>
            </xdr:cNvSpPr>
          </xdr:nvSpPr>
          <xdr:spPr>
            <a:xfrm>
              <a:off x="27332585" y="11668722"/>
              <a:ext cx="1828802" cy="234635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281851</xdr:colOff>
      <xdr:row>79</xdr:row>
      <xdr:rowOff>171338</xdr:rowOff>
    </xdr:from>
    <xdr:to>
      <xdr:col>34</xdr:col>
      <xdr:colOff>624757</xdr:colOff>
      <xdr:row>96</xdr:row>
      <xdr:rowOff>174113</xdr:rowOff>
    </xdr:to>
    <xdr:graphicFrame macro="">
      <xdr:nvGraphicFramePr>
        <xdr:cNvPr id="6" name="Chart 5">
          <a:extLst>
            <a:ext uri="{FF2B5EF4-FFF2-40B4-BE49-F238E27FC236}">
              <a16:creationId xmlns:a16="http://schemas.microsoft.com/office/drawing/2014/main" id="{F1383C09-B94D-0107-FA91-C57C1E9B3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ATA%202"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ATA%20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3"/>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16087961" backgroundQuery="1" createdVersion="8" refreshedVersion="8" minRefreshableVersion="3" recordCount="0" supportSubquery="1" supportAdvancedDrill="1" xr:uid="{96C5081D-A63A-4403-BDC2-F63B1B5CE9F9}">
  <cacheSource type="external" connectionId="1"/>
  <cacheFields count="5">
    <cacheField name="[Range 28].[Lokasi].[Lokasi]" caption="Lokasi" numFmtId="0" hierarchy="34" level="1">
      <sharedItems count="16">
        <s v="Bali"/>
        <s v="Bangka Belitung"/>
        <s v="Banten"/>
        <s v="D.I Yogyakarta"/>
        <s v="DKI Jakarta"/>
        <s v="Jawa Tengah"/>
        <s v="Jawa Timur"/>
        <s v="Kalimantan Barat"/>
        <s v="Kalimantan Timur"/>
        <s v="Kalimantan Utara"/>
        <s v="Kepulauan Riau"/>
        <s v="Papua"/>
        <s v="Riau"/>
        <s v="Sulawesi Barat"/>
        <s v="Sulawesi Utara"/>
        <s v="Sumatera Utara"/>
      </sharedItems>
    </cacheField>
    <cacheField name="[Range 28].[Kategori].[Kategori]" caption="Kategori" numFmtId="0" hierarchy="35" level="1">
      <sharedItems count="2">
        <s v="BPR"/>
        <s v="BU"/>
      </sharedItems>
    </cacheField>
    <cacheField name="[Measures].[Sum of Nilai 7]" caption="Sum of Nilai 7" numFmtId="0" hierarchy="107" level="32767"/>
    <cacheField name="[Range 12].[Provinsi].[Provinsi]" caption="Provinsi" numFmtId="0" hierarchy="12" level="1">
      <sharedItems containsSemiMixedTypes="0" containsNonDate="0" containsString="0"/>
    </cacheField>
    <cacheField name="[Range 6].[Kategori].[Kategori]" caption="Kategori" numFmtId="0" hierarchy="56" level="1">
      <sharedItems containsSemiMixedTypes="0" containsNonDate="0" containsString="0"/>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2" memberValueDatatype="130" unbalanced="0">
      <fieldsUsage count="2">
        <fieldUsage x="-1"/>
        <fieldUsage x="3"/>
      </fieldsUsage>
    </cacheHierarchy>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2" memberValueDatatype="130" unbalanced="0">
      <fieldsUsage count="2">
        <fieldUsage x="-1"/>
        <fieldUsage x="0"/>
      </fieldsUsage>
    </cacheHierarchy>
    <cacheHierarchy uniqueName="[Range 28].[Kategori]" caption="Kategori" attribute="1" defaultMemberUniqueName="[Range 28].[Kategori].[All]" allUniqueName="[Range 28].[Kategori].[All]" dimensionUniqueName="[Range 28]" displayFolder="" count="2" memberValueDatatype="130" unbalanced="0">
      <fieldsUsage count="2">
        <fieldUsage x="-1"/>
        <fieldUsage x="1"/>
      </fieldsUsage>
    </cacheHierarchy>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2" memberValueDatatype="130" unbalanced="0">
      <fieldsUsage count="2">
        <fieldUsage x="-1"/>
        <fieldUsage x="4"/>
      </fieldsUsage>
    </cacheHierarchy>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02199075" backgroundQuery="1" createdVersion="8" refreshedVersion="8" minRefreshableVersion="3" recordCount="0" supportSubquery="1" supportAdvancedDrill="1" xr:uid="{9737C934-F46B-48D7-BDFD-3D2C60FAF4E2}">
  <cacheSource type="external" connectionId="1"/>
  <cacheFields count="5">
    <cacheField name="[Range 26].[Lokasi].[Lokasi]" caption="Lokasi" numFmtId="0" hierarchy="28" level="1">
      <sharedItems count="17">
        <s v="Bengkulu"/>
        <s v="Gorontalo"/>
        <s v="Kalimantan Tengah"/>
        <s v="Kalimantan Timur"/>
        <s v="Lampung"/>
        <s v="Maluku"/>
        <s v="Maluku Utara"/>
        <s v="Nusa Tenggara Barat"/>
        <s v="Nusa Tenggara Timur"/>
        <s v="Papua"/>
        <s v="Sulawesi Barat"/>
        <s v="Sulawesi Selatan"/>
        <s v="Sulawesi Tengah"/>
        <s v="Sulawesi Tenggara"/>
        <s v="Sulawesi Utara"/>
        <s v="Sumatera Barat"/>
        <s v="Sumatera Selatan"/>
      </sharedItems>
    </cacheField>
    <cacheField name="[Range 26].[Kategori].[Kategori]" caption="Kategori" numFmtId="0" hierarchy="29" level="1">
      <sharedItems count="2">
        <s v="BPR"/>
        <s v="BU"/>
      </sharedItems>
    </cacheField>
    <cacheField name="[Measures].[Sum of Nilai 5]" caption="Sum of Nilai 5" numFmtId="0" hierarchy="105" level="32767"/>
    <cacheField name="[Range 12].[Provinsi].[Provinsi]" caption="Provinsi" numFmtId="0" hierarchy="12" level="1">
      <sharedItems containsSemiMixedTypes="0" containsNonDate="0" containsString="0"/>
    </cacheField>
    <cacheField name="[Range 6].[Kategori].[Kategori]" caption="Kategori" numFmtId="0" hierarchy="56" level="1">
      <sharedItems containsSemiMixedTypes="0" containsNonDate="0" containsString="0"/>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2" memberValueDatatype="130" unbalanced="0">
      <fieldsUsage count="2">
        <fieldUsage x="-1"/>
        <fieldUsage x="3"/>
      </fieldsUsage>
    </cacheHierarchy>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2" memberValueDatatype="130" unbalanced="0">
      <fieldsUsage count="2">
        <fieldUsage x="-1"/>
        <fieldUsage x="0"/>
      </fieldsUsage>
    </cacheHierarchy>
    <cacheHierarchy uniqueName="[Range 26].[Kategori]" caption="Kategori" attribute="1" defaultMemberUniqueName="[Range 26].[Kategori].[All]" allUniqueName="[Range 26].[Kategori].[All]" dimensionUniqueName="[Range 26]" displayFolder="" count="2" memberValueDatatype="130" unbalanced="0">
      <fieldsUsage count="2">
        <fieldUsage x="-1"/>
        <fieldUsage x="1"/>
      </fieldsUsage>
    </cacheHierarchy>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2" memberValueDatatype="130" unbalanced="0">
      <fieldsUsage count="2">
        <fieldUsage x="-1"/>
        <fieldUsage x="4"/>
      </fieldsUsage>
    </cacheHierarchy>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7071759" backgroundQuery="1" createdVersion="8" refreshedVersion="8" minRefreshableVersion="3" recordCount="0" supportSubquery="1" supportAdvancedDrill="1" xr:uid="{0D04C365-0A19-46F1-9386-5DE5DFB000F4}">
  <cacheSource type="external" connectionId="1"/>
  <cacheFields count="1">
    <cacheField name="[Range 32].[Sektor].[Sektor]" caption="Sektor" numFmtId="0" hierarchy="52" level="1">
      <sharedItems count="20">
        <s v="Administrasi Pemerintahan, Pertahanan, dan Jaminan Sosial Wajib"/>
        <s v="Badan Internasional dan Badan Ekstra Internasional Lainnya"/>
        <s v="Industri Pengolahan"/>
        <s v="Jasa Kemasyarakatan, Sosial Budaya, Hiburan dan Perorangan Lainnya"/>
        <s v="Jasa Kesehatan dan Kegiatan Sosial"/>
        <s v="Jasa Pendidikan"/>
        <s v="Jasa Perorangan yang Melayani Rumah Tangga"/>
        <s v="Kegiatan yang Belum Jelas Batasannya"/>
        <s v="Konstruksi"/>
        <s v="Listrik, Gas dan Air"/>
        <s v="Penerima Kredit Bukan Lapangan Usaha"/>
        <s v="Penyediaan Akomodasi dan Penyediaan Makan Minum"/>
        <s v="Perantara Keuangan"/>
        <s v="Perdagangan Besar dan Eceran"/>
        <s v="Perikanan"/>
        <s v="Pertambangan dan Penggalian"/>
        <s v="Pertanian, Perburuan dan Kehutanan"/>
        <s v="Real Estate, Usaha Persewaan, dan Jasa Perusahaan"/>
        <s v="Sektor Ekonomi"/>
        <s v="Transportasi, Pergudangan dan Komunikasi"/>
      </sharedItems>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2" memberValueDatatype="130" unbalanced="0">
      <fieldsUsage count="2">
        <fieldUsage x="-1"/>
        <fieldUsage x="0"/>
      </fieldsUsage>
    </cacheHierarchy>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0" memberValueDatatype="13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398379627" backgroundQuery="1" createdVersion="8" refreshedVersion="8" minRefreshableVersion="3" recordCount="0" supportSubquery="1" supportAdvancedDrill="1" xr:uid="{FEF7DBB1-E8C8-4B49-ABD5-E006DC73AD45}">
  <cacheSource type="external" connectionId="1"/>
  <cacheFields count="5">
    <cacheField name="[Range 29].[Lokasi].[Lokasi]" caption="Lokasi" numFmtId="0" hierarchy="37" level="1">
      <sharedItems count="17">
        <s v="Bengkulu"/>
        <s v="Gorontalo"/>
        <s v="Kalimantan Tengah"/>
        <s v="Kalimantan Timur"/>
        <s v="Lampung"/>
        <s v="Maluku"/>
        <s v="Maluku Utara"/>
        <s v="Nusa Tenggara Barat"/>
        <s v="Nusa Tenggara Timur"/>
        <s v="Papua"/>
        <s v="Sulawesi Barat"/>
        <s v="Sulawesi Selatan"/>
        <s v="Sulawesi Tengah"/>
        <s v="Sulawesi Tenggara"/>
        <s v="Sulawesi Utara"/>
        <s v="Sumatera Barat"/>
        <s v="Sumatera Selatan"/>
      </sharedItems>
    </cacheField>
    <cacheField name="[Range 29].[Kategori].[Kategori]" caption="Kategori" numFmtId="0" hierarchy="38" level="1">
      <sharedItems count="2">
        <s v="BPR"/>
        <s v="BU"/>
      </sharedItems>
    </cacheField>
    <cacheField name="[Measures].[Sum of Nilai 8]" caption="Sum of Nilai 8" numFmtId="0" hierarchy="108" level="32767"/>
    <cacheField name="[Range 12].[Provinsi].[Provinsi]" caption="Provinsi" numFmtId="0" hierarchy="12" level="1">
      <sharedItems containsSemiMixedTypes="0" containsNonDate="0" containsString="0"/>
    </cacheField>
    <cacheField name="[Range 6].[Kategori].[Kategori]" caption="Kategori" numFmtId="0" hierarchy="56" level="1">
      <sharedItems containsSemiMixedTypes="0" containsNonDate="0" containsString="0"/>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2" memberValueDatatype="130" unbalanced="0">
      <fieldsUsage count="2">
        <fieldUsage x="-1"/>
        <fieldUsage x="3"/>
      </fieldsUsage>
    </cacheHierarchy>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2" memberValueDatatype="130" unbalanced="0">
      <fieldsUsage count="2">
        <fieldUsage x="-1"/>
        <fieldUsage x="0"/>
      </fieldsUsage>
    </cacheHierarchy>
    <cacheHierarchy uniqueName="[Range 29].[Kategori]" caption="Kategori" attribute="1" defaultMemberUniqueName="[Range 29].[Kategori].[All]" allUniqueName="[Range 29].[Kategori].[All]" dimensionUniqueName="[Range 29]" displayFolder="" count="2" memberValueDatatype="130" unbalanced="0">
      <fieldsUsage count="2">
        <fieldUsage x="-1"/>
        <fieldUsage x="1"/>
      </fieldsUsage>
    </cacheHierarchy>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2" memberValueDatatype="130" unbalanced="0">
      <fieldsUsage count="2">
        <fieldUsage x="-1"/>
        <fieldUsage x="4"/>
      </fieldsUsage>
    </cacheHierarchy>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12731482" backgroundQuery="1" createdVersion="8" refreshedVersion="8" minRefreshableVersion="3" recordCount="0" supportSubquery="1" supportAdvancedDrill="1" xr:uid="{CF8561C2-4FC6-489D-B587-3C46F47B30FF}">
  <cacheSource type="external" connectionId="1"/>
  <cacheFields count="4">
    <cacheField name="[Range 25].[Lokasi].[Lokasi]" caption="Lokasi" numFmtId="0" hierarchy="25" level="1">
      <sharedItems count="18">
        <s v="Bali"/>
        <s v="Bengkulu"/>
        <s v="D.I Yogyakarta"/>
        <s v="DKI Jakarta"/>
        <s v="Jambi"/>
        <s v="Jawa Barat"/>
        <s v="Jawa Tengah"/>
        <s v="Jawa Timur"/>
        <s v="Kalimantan Barat"/>
        <s v="Kalimantan Tengah"/>
        <s v="Lampung"/>
        <s v="Nusa Tenggara Barat"/>
        <s v="Papua Barat"/>
        <s v="Sulawesi Barat"/>
        <s v="Sulawesi Selatan"/>
        <s v="Sulawesi Tengah"/>
        <s v="Sulawesi Tenggara"/>
        <s v="Sumatera Barat"/>
      </sharedItems>
    </cacheField>
    <cacheField name="[Range 25].[Kategori].[Kategori]" caption="Kategori" numFmtId="0" hierarchy="26" level="1">
      <sharedItems count="2">
        <s v="BPR"/>
        <s v="BU"/>
      </sharedItems>
    </cacheField>
    <cacheField name="[Measures].[Sum of Nilai 4]" caption="Sum of Nilai 4" numFmtId="0" hierarchy="113" level="32767"/>
    <cacheField name="[Range 6].[Kategori].[Kategori]" caption="Kategori" numFmtId="0" hierarchy="56" level="1">
      <sharedItems containsSemiMixedTypes="0" containsNonDate="0" containsString="0"/>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2" memberValueDatatype="130" unbalanced="0">
      <fieldsUsage count="2">
        <fieldUsage x="-1"/>
        <fieldUsage x="0"/>
      </fieldsUsage>
    </cacheHierarchy>
    <cacheHierarchy uniqueName="[Range 25].[Kategori]" caption="Kategori" attribute="1" defaultMemberUniqueName="[Range 25].[Kategori].[All]" allUniqueName="[Range 25].[Kategori].[All]" dimensionUniqueName="[Range 25]" displayFolder="" count="2" memberValueDatatype="130" unbalanced="0">
      <fieldsUsage count="2">
        <fieldUsage x="-1"/>
        <fieldUsage x="1"/>
      </fieldsUsage>
    </cacheHierarchy>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2" memberValueDatatype="130" unbalanced="0">
      <fieldsUsage count="2">
        <fieldUsage x="-1"/>
        <fieldUsage x="3"/>
      </fieldsUsage>
    </cacheHierarchy>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794.237226041667" backgroundQuery="1" createdVersion="8" refreshedVersion="8" minRefreshableVersion="3" recordCount="0" supportSubquery="1" supportAdvancedDrill="1" xr:uid="{6669A7AF-6031-4488-9F89-830723B438EA}">
  <cacheSource type="external" connectionId="1"/>
  <cacheFields count="4">
    <cacheField name="[Range 30].[Lokasi].[Lokasi]" caption="Lokasi" numFmtId="0" hierarchy="44" level="1">
      <sharedItems count="34">
        <s v="Aceh"/>
        <s v="Bali"/>
        <s v="Bangka Belitung"/>
        <s v="Banten"/>
        <s v="Bengkulu"/>
        <s v="D.I Yogyakarta"/>
        <s v="DKI Jakarta"/>
        <s v="Gorontalo"/>
        <s v="Jambi"/>
        <s v="Jawa Barat"/>
        <s v="Jawa Tengah"/>
        <s v="Jawa Timur"/>
        <s v="Kalimantan Barat"/>
        <s v="Kalimantan Selatan"/>
        <s v="Kalimantan Tengah"/>
        <s v="Kalimantan Timur"/>
        <s v="Kalimantan Utara"/>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sharedItems>
    </cacheField>
    <cacheField name="[Measures].[Sum of Rasio NPL]" caption="Sum of Rasio NPL" numFmtId="0" hierarchy="109" level="32767"/>
    <cacheField name="[Measures].[Sum of Rasio DPK]" caption="Sum of Rasio DPK" numFmtId="0" hierarchy="110" level="32767"/>
    <cacheField name="[Measures].[Sum of Rasio LDR]" caption="Sum of Rasio LDR" numFmtId="0" hierarchy="111" level="32767"/>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2" memberValueDatatype="130" unbalanced="0">
      <fieldsUsage count="2">
        <fieldUsage x="-1"/>
        <fieldUsage x="0"/>
      </fieldsUsage>
    </cacheHierarchy>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0" memberValueDatatype="13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794.592578124997" backgroundQuery="1" createdVersion="8" refreshedVersion="8" minRefreshableVersion="3" recordCount="0" supportSubquery="1" supportAdvancedDrill="1" xr:uid="{DFEA92A2-AE79-4200-9835-B49B0A17C6F7}">
  <cacheSource type="external" connectionId="1"/>
  <cacheFields count="4">
    <cacheField name="[Range 31].[Lokasi].[Lokasi]" caption="Lokasi" numFmtId="0" hierarchy="48" level="1">
      <sharedItems count="33">
        <s v="Aceh"/>
        <s v="Bali"/>
        <s v="Bangka Belitung"/>
        <s v="Banten"/>
        <s v="Bengkulu"/>
        <s v="D.I Yogyakarta"/>
        <s v="DKI Jakarta"/>
        <s v="Gorontalo"/>
        <s v="Jambi"/>
        <s v="Jawa Barat"/>
        <s v="Jawa Tengah"/>
        <s v="Jawa Timur"/>
        <s v="Kalimantan Barat"/>
        <s v="Kalimantan Selatan"/>
        <s v="Kalimantan Tengah"/>
        <s v="Kalimantan Timur"/>
        <s v="Kalimantan Utara"/>
        <s v="Kepulauan Riau"/>
        <s v="Lampung"/>
        <s v="Maluku"/>
        <s v="Maluku Utara"/>
        <s v="Nusa Tenggara Barat"/>
        <s v="Nusa Tenggara Timur"/>
        <s v="Papua"/>
        <s v="Papua Barat"/>
        <s v="Riau"/>
        <s v="Sulawesi Barat"/>
        <s v="Sulawesi Selatan"/>
        <s v="Sulawesi Tengah"/>
        <s v="Sulawesi Tenggara"/>
        <s v="Sulawesi Utara"/>
        <s v="Sumatera Barat"/>
        <s v="Sumatera Selatan"/>
      </sharedItems>
    </cacheField>
    <cacheField name="[Measures].[Sum of Rasio NPL 2]" caption="Sum of Rasio NPL 2" numFmtId="0" hierarchy="114" level="32767"/>
    <cacheField name="[Measures].[Sum of Rasio DPK 2]" caption="Sum of Rasio DPK 2" numFmtId="0" hierarchy="115" level="32767"/>
    <cacheField name="[Measures].[Sum of Rasio LDR 2]" caption="Sum of Rasio LDR 2" numFmtId="0" hierarchy="116" level="32767"/>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2" memberValueDatatype="130" unbalanced="0">
      <fieldsUsage count="2">
        <fieldUsage x="-1"/>
        <fieldUsage x="0"/>
      </fieldsUsage>
    </cacheHierarchy>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0" memberValueDatatype="13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oneField="1" hidden="1">
      <fieldsUsage count="1">
        <fieldUsage x="1"/>
      </fieldsUsage>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oneField="1" hidden="1">
      <fieldsUsage count="1">
        <fieldUsage x="3"/>
      </fieldsUsage>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09143518" backgroundQuery="1" createdVersion="8" refreshedVersion="8" minRefreshableVersion="3" recordCount="0" supportSubquery="1" supportAdvancedDrill="1" xr:uid="{6D46AC9D-BB11-4A32-B085-E0ABBAA2B149}">
  <cacheSource type="external" connectionId="1"/>
  <cacheFields count="4">
    <cacheField name="[Range 24].[Lokasi].[Lokasi]" caption="Lokasi" numFmtId="0" hierarchy="22" level="1">
      <sharedItems count="19">
        <s v="Aceh"/>
        <s v="Bangka Belitung"/>
        <s v="Bengkulu"/>
        <s v="D.I Yogyakarta"/>
        <s v="Gorontalo"/>
        <s v="Kalimantan Barat"/>
        <s v="Kalimantan Selatan"/>
        <s v="Kalimantan Tengah"/>
        <s v="Kepulauan Riau"/>
        <s v="Lampung"/>
        <s v="Maluku Utara"/>
        <s v="Malulu"/>
        <s v="Papua"/>
        <s v="Riau"/>
        <s v="Sulawesi Barat"/>
        <s v="Sulawesi Selatan"/>
        <s v="Sulawesi Tengah"/>
        <s v="Sulawesi Utara"/>
        <s v="Sumatera Selatan"/>
      </sharedItems>
    </cacheField>
    <cacheField name="[Range 24].[Kategori].[Kategori]" caption="Kategori" numFmtId="0" hierarchy="23" level="1">
      <sharedItems count="2">
        <s v="BPR"/>
        <s v="BU"/>
      </sharedItems>
    </cacheField>
    <cacheField name="[Measures].[Sum of Nilai 3]" caption="Sum of Nilai 3" numFmtId="0" hierarchy="112" level="32767"/>
    <cacheField name="[Range 6].[Kategori].[Kategori]" caption="Kategori" numFmtId="0" hierarchy="56" level="1">
      <sharedItems containsSemiMixedTypes="0" containsNonDate="0" containsString="0"/>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2" memberValueDatatype="130" unbalanced="0">
      <fieldsUsage count="2">
        <fieldUsage x="-1"/>
        <fieldUsage x="0"/>
      </fieldsUsage>
    </cacheHierarchy>
    <cacheHierarchy uniqueName="[Range 24].[Kategori]" caption="Kategori" attribute="1" defaultMemberUniqueName="[Range 24].[Kategori].[All]" allUniqueName="[Range 24].[Kategori].[All]" dimensionUniqueName="[Range 24]" displayFolder="" count="2" memberValueDatatype="130" unbalanced="0">
      <fieldsUsage count="2">
        <fieldUsage x="-1"/>
        <fieldUsage x="1"/>
      </fieldsUsage>
    </cacheHierarchy>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2" memberValueDatatype="130" unbalanced="0">
      <fieldsUsage count="2">
        <fieldUsage x="-1"/>
        <fieldUsage x="3"/>
      </fieldsUsage>
    </cacheHierarchy>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05671293" backgroundQuery="1" createdVersion="8" refreshedVersion="8" minRefreshableVersion="3" recordCount="0" supportSubquery="1" supportAdvancedDrill="1" xr:uid="{48EF63B5-8703-4DFD-8FAA-A7AF4257480C}">
  <cacheSource type="external" connectionId="1"/>
  <cacheFields count="5">
    <cacheField name="[Range 27].[Lokasi].[Lokasi]" caption="Lokasi" numFmtId="0" hierarchy="31" level="1">
      <sharedItems count="16">
        <s v="Bali"/>
        <s v="Bangka Belitung"/>
        <s v="Banten"/>
        <s v="D.I Yogyakarta"/>
        <s v="DKI Jakarta"/>
        <s v="Jawa Tengah"/>
        <s v="Jawa Timur"/>
        <s v="Kalimantan Barat"/>
        <s v="Kalimantan Timur"/>
        <s v="Kalimantan Utara"/>
        <s v="Kepulaian Riau"/>
        <s v="Papua"/>
        <s v="Riau"/>
        <s v="Sulawesi Barat"/>
        <s v="Sulawesi Utara"/>
        <s v="Sumatera Utara"/>
      </sharedItems>
    </cacheField>
    <cacheField name="[Range 27].[Kategori].[Kategori]" caption="Kategori" numFmtId="0" hierarchy="32" level="1">
      <sharedItems count="2">
        <s v="BPR"/>
        <s v="BU"/>
      </sharedItems>
    </cacheField>
    <cacheField name="[Measures].[Sum of Nilai 6]" caption="Sum of Nilai 6" numFmtId="0" hierarchy="106" level="32767"/>
    <cacheField name="[Range 12].[Provinsi].[Provinsi]" caption="Provinsi" numFmtId="0" hierarchy="12" level="1">
      <sharedItems containsSemiMixedTypes="0" containsNonDate="0" containsString="0"/>
    </cacheField>
    <cacheField name="[Range 6].[Kategori].[Kategori]" caption="Kategori" numFmtId="0" hierarchy="56" level="1">
      <sharedItems containsSemiMixedTypes="0" containsNonDate="0" containsString="0"/>
    </cacheField>
  </cacheFields>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2" memberValueDatatype="130" unbalanced="0">
      <fieldsUsage count="2">
        <fieldUsage x="-1"/>
        <fieldUsage x="3"/>
      </fieldsUsage>
    </cacheHierarchy>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2" memberValueDatatype="130" unbalanced="0">
      <fieldsUsage count="2">
        <fieldUsage x="-1"/>
        <fieldUsage x="0"/>
      </fieldsUsage>
    </cacheHierarchy>
    <cacheHierarchy uniqueName="[Range 27].[Kategori]" caption="Kategori" attribute="1" defaultMemberUniqueName="[Range 27].[Kategori].[All]" allUniqueName="[Range 27].[Kategori].[All]" dimensionUniqueName="[Range 27]" displayFolder="" count="2" memberValueDatatype="130" unbalanced="0">
      <fieldsUsage count="2">
        <fieldUsage x="-1"/>
        <fieldUsage x="1"/>
      </fieldsUsage>
    </cacheHierarchy>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2" memberValueDatatype="130" unbalanced="0">
      <fieldsUsage count="2">
        <fieldUsage x="-1"/>
        <fieldUsage x="4"/>
      </fieldsUsage>
    </cacheHierarchy>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795.629227430552" backgroundQuery="1" createdVersion="3" refreshedVersion="8" minRefreshableVersion="3" recordCount="0" supportSubquery="1" supportAdvancedDrill="1" xr:uid="{905477A5-67D7-4717-A894-2C09D18D1592}">
  <cacheSource type="external" connectionId="1">
    <extLst>
      <ext xmlns:x14="http://schemas.microsoft.com/office/spreadsheetml/2009/9/main" uri="{F057638F-6D5F-4e77-A914-E7F072B9BCA8}">
        <x14:sourceConnection name="ThisWorkbookDataModel"/>
      </ext>
    </extLst>
  </cacheSource>
  <cacheFields count="0"/>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0" memberValueDatatype="13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licerData="1" pivotCacheId="11306829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392245369" backgroundQuery="1" createdVersion="3" refreshedVersion="8" minRefreshableVersion="3" recordCount="0" supportSubquery="1" supportAdvancedDrill="1" xr:uid="{FFE2C473-D0B4-44FF-97AE-DA62A0A912FF}">
  <cacheSource type="external" connectionId="1">
    <extLst>
      <ext xmlns:x14="http://schemas.microsoft.com/office/spreadsheetml/2009/9/main" uri="{F057638F-6D5F-4e77-A914-E7F072B9BCA8}">
        <x14:sourceConnection name="ThisWorkbookDataModel"/>
      </ext>
    </extLst>
  </cacheSource>
  <cacheFields count="0"/>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0" memberValueDatatype="13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licerData="1" pivotCacheId="195438239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45468518519" backgroundQuery="1" createdVersion="3" refreshedVersion="8" minRefreshableVersion="3" recordCount="0" supportSubquery="1" supportAdvancedDrill="1" xr:uid="{B29A0621-C7C2-4C3A-AF61-08C82F162FAD}">
  <cacheSource type="external" connectionId="1">
    <extLst>
      <ext xmlns:x14="http://schemas.microsoft.com/office/spreadsheetml/2009/9/main" uri="{F057638F-6D5F-4e77-A914-E7F072B9BCA8}">
        <x14:sourceConnection name="ThisWorkbookDataModel"/>
      </ext>
    </extLst>
  </cacheSource>
  <cacheFields count="0"/>
  <cacheHierarchies count="117">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2].[Provinsi]" caption="Provinsi" attribute="1" defaultMemberUniqueName="[Range 12].[Provinsi].[All]" allUniqueName="[Range 12].[Provinsi].[All]" dimensionUniqueName="[Range 12]" displayFolder="" count="0" memberValueDatatype="13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6].[Kategori]" caption="Kategori" attribute="1" defaultMemberUniqueName="[Range 6].[Kategori].[All]" allUniqueName="[Range 6].[Kategori].[All]" dimensionUniqueName="[Range 6]" displayFolder="" count="0" memberValueDatatype="13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2]" caption="__XL_Count Range 12" measure="1" displayFolder="" measureGroup="Range 12"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59"/>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61"/>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71"/>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54"/>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55"/>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42"/>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43"/>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1"/>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0"/>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33"/>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36"/>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39"/>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45"/>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46"/>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47"/>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24"/>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27"/>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49"/>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0"/>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1"/>
        </ext>
      </extLst>
    </cacheHierarchy>
  </cacheHierarchies>
  <kpis count="0"/>
  <dimensions count="24">
    <dimension measure="1" name="Measures" uniqueName="[Measures]" caption="Measures"/>
    <dimension name="Range" uniqueName="[Range]" caption="Range"/>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6" uniqueName="[Range 6]" caption="Range 6"/>
    <dimension name="Range 8" uniqueName="[Range 8]" caption="Range 8"/>
    <dimension name="Table25" uniqueName="[Table25]" caption="Table25"/>
  </dimensions>
  <measureGroups count="23">
    <measureGroup name="Range" caption="Range"/>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6" caption="Range 6"/>
    <measureGroup name="Range 8" caption="Range 8"/>
    <measureGroup name="Table25" caption="Table25"/>
  </measureGroups>
  <maps count="30">
    <map measureGroup="0" dimension="1"/>
    <map measureGroup="1" dimension="2"/>
    <map measureGroup="2" dimension="3"/>
    <map measureGroup="3" dimension="4"/>
    <map measureGroup="4" dimension="5"/>
    <map measureGroup="5" dimension="6"/>
    <map measureGroup="6" dimension="7"/>
    <map measureGroup="7" dimension="8"/>
    <map measureGroup="8" dimension="5"/>
    <map measureGroup="8" dimension="9"/>
    <map measureGroup="9" dimension="10"/>
    <map measureGroup="9" dimension="21"/>
    <map measureGroup="10" dimension="11"/>
    <map measureGroup="10" dimension="21"/>
    <map measureGroup="11" dimension="12"/>
    <map measureGroup="11" dimension="21"/>
    <map measureGroup="12" dimension="13"/>
    <map measureGroup="12" dimension="21"/>
    <map measureGroup="13" dimension="14"/>
    <map measureGroup="13" dimension="21"/>
    <map measureGroup="14" dimension="15"/>
    <map measureGroup="14" dimension="21"/>
    <map measureGroup="15" dimension="16"/>
    <map measureGroup="16" dimension="17"/>
    <map measureGroup="17" dimension="18"/>
    <map measureGroup="18" dimension="19"/>
    <map measureGroup="19" dimension="20"/>
    <map measureGroup="20" dimension="21"/>
    <map measureGroup="21" dimension="22"/>
    <map measureGroup="22" dimension="23"/>
  </maps>
  <extLst>
    <ext xmlns:x14="http://schemas.microsoft.com/office/spreadsheetml/2009/9/main" uri="{725AE2AE-9491-48be-B2B4-4EB974FC3084}">
      <x14:pivotCacheDefinition slicerData="1" pivotCacheId="4148061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A7DB10-5E37-4AEE-AAF7-A98FD706B3EB}" name="PivotTable10" cacheId="154" applyNumberFormats="0" applyBorderFormats="0" applyFontFormats="0" applyPatternFormats="0" applyAlignmentFormats="0" applyWidthHeightFormats="1" dataCaption="Values" tag="93569c86-d525-4b34-8a5b-300fd9e96ac1" updatedVersion="8" minRefreshableVersion="3" useAutoFormatting="1" subtotalHiddenItems="1" itemPrintTitles="1" createdVersion="8" indent="0" outline="1" outlineData="1" multipleFieldFilters="0" chartFormat="9">
  <location ref="K99:N117" firstHeaderRow="1" firstDataRow="2" firstDataCol="1"/>
  <pivotFields count="5">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98:$C$138">
        <x15:activeTabTopLevelEntity name="[Range 28]"/>
        <x15:activeTabTopLevelEntity name="[Range 6]"/>
        <x15:activeTabTopLevelEntity name="[Range 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629119-51E8-401C-9F86-787196E3EE50}" name="PivotTable8" cacheId="155" applyNumberFormats="0" applyBorderFormats="0" applyFontFormats="0" applyPatternFormats="0" applyAlignmentFormats="0" applyWidthHeightFormats="1" dataCaption="Values" tag="cd39411f-4ec8-4cae-a6a3-d7314d788720" updatedVersion="8" minRefreshableVersion="3" useAutoFormatting="1" subtotalHiddenItems="1" itemPrintTitles="1" createdVersion="8" indent="0" outline="1" outlineData="1" multipleFieldFilters="0" chartFormat="12">
  <location ref="K51:N70" firstHeaderRow="1" firstDataRow="2" firstDataCol="1"/>
  <pivotFields count="5">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50:$C$90">
        <x15:activeTabTopLevelEntity name="[Range 26]"/>
        <x15:activeTabTopLevelEntity name="[Range 6]"/>
        <x15:activeTabTopLevelEntity name="[Range 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D7DC99-092E-459A-B8C0-1CC4C31F5633}" name="PivotTable4" cacheId="1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29:C250" firstHeaderRow="1" firstDataRow="1" firstDataCol="1"/>
  <pivotFields count="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1">
    <field x="0"/>
  </rowFields>
  <rowItems count="21">
    <i>
      <x/>
    </i>
    <i>
      <x v="1"/>
    </i>
    <i>
      <x v="2"/>
    </i>
    <i>
      <x v="3"/>
    </i>
    <i>
      <x v="4"/>
    </i>
    <i>
      <x v="5"/>
    </i>
    <i>
      <x v="6"/>
    </i>
    <i>
      <x v="7"/>
    </i>
    <i>
      <x v="8"/>
    </i>
    <i>
      <x v="9"/>
    </i>
    <i>
      <x v="10"/>
    </i>
    <i>
      <x v="11"/>
    </i>
    <i>
      <x v="12"/>
    </i>
    <i>
      <x v="13"/>
    </i>
    <i>
      <x v="14"/>
    </i>
    <i>
      <x v="15"/>
    </i>
    <i>
      <x v="16"/>
    </i>
    <i>
      <x v="17"/>
    </i>
    <i>
      <x v="18"/>
    </i>
    <i>
      <x v="19"/>
    </i>
    <i t="grand">
      <x/>
    </i>
  </rowItem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229:$A$249">
        <x15:activeTabTopLevelEntity name="[Range 3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247737-1A44-4FFE-B63C-694C300D1279}" name="PivotTable11" cacheId="157" applyNumberFormats="0" applyBorderFormats="0" applyFontFormats="0" applyPatternFormats="0" applyAlignmentFormats="0" applyWidthHeightFormats="1" dataCaption="Values" tag="06309d90-5c41-4f09-9f8a-d06ffc5ed317" updatedVersion="8" minRefreshableVersion="3" useAutoFormatting="1" subtotalHiddenItems="1" itemPrintTitles="1" createdVersion="8" indent="0" outline="1" outlineData="1" multipleFieldFilters="0" chartFormat="10">
  <location ref="K123:N142" firstHeaderRow="1" firstDataRow="2" firstDataCol="1"/>
  <pivotFields count="5">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G$98:$I$138">
        <x15:activeTabTopLevelEntity name="[Range 29]"/>
        <x15:activeTabTopLevelEntity name="[Range 6]"/>
        <x15:activeTabTopLevelEntity name="[Range 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1FEEB2-FC03-40D2-A644-D73AAF0D8B13}" name="PivotTable3" cacheId="1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28:M48" firstHeaderRow="1" firstDataRow="2" firstDataCol="1"/>
  <pivotFields count="4">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9">
    <i>
      <x/>
    </i>
    <i>
      <x v="1"/>
    </i>
    <i>
      <x v="2"/>
    </i>
    <i>
      <x v="3"/>
    </i>
    <i>
      <x v="4"/>
    </i>
    <i>
      <x v="5"/>
    </i>
    <i>
      <x v="6"/>
    </i>
    <i>
      <x v="7"/>
    </i>
    <i>
      <x v="8"/>
    </i>
    <i>
      <x v="9"/>
    </i>
    <i>
      <x v="10"/>
    </i>
    <i>
      <x v="11"/>
    </i>
    <i>
      <x v="12"/>
    </i>
    <i>
      <x v="13"/>
    </i>
    <i>
      <x v="14"/>
    </i>
    <i>
      <x v="15"/>
    </i>
    <i>
      <x v="16"/>
    </i>
    <i>
      <x v="17"/>
    </i>
    <i t="grand">
      <x/>
    </i>
  </rowItems>
  <colFields count="1">
    <field x="1"/>
  </colFields>
  <colItems count="3">
    <i>
      <x/>
    </i>
    <i>
      <x v="1"/>
    </i>
    <i t="grand">
      <x/>
    </i>
  </colItems>
  <dataFields count="1">
    <dataField name="Sum of Nilai" fld="2"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F$3:$H$43">
        <x15:activeTabTopLevelEntity name="[Range 25]"/>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C4FE78-E368-4B46-B942-2A306E7E409A}" name="PivotTable12" cacheId="159" applyNumberFormats="0" applyBorderFormats="0" applyFontFormats="0" applyPatternFormats="0" applyAlignmentFormats="0" applyWidthHeightFormats="1" dataCaption="Values" tag="55851934-8792-4ff4-9886-b688e45d904d" updatedVersion="8" minRefreshableVersion="3" useAutoFormatting="1" subtotalHiddenItems="1" itemPrintTitles="1" createdVersion="8" indent="0" outline="1" outlineData="1" multipleFieldFilters="0" chartFormat="11">
  <location ref="F150:I185" firstHeaderRow="0" firstDataRow="1" firstDataCol="1"/>
  <pivotFields count="4">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 dataField="1" subtotalTop="0" showAll="0" defaultSubtotal="0"/>
    <pivotField dataField="1" subtotalTop="0" showAll="0" defaultSubtota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3">
    <i>
      <x/>
    </i>
    <i i="1">
      <x v="1"/>
    </i>
    <i i="2">
      <x v="2"/>
    </i>
  </colItems>
  <dataFields count="3">
    <dataField name="Sum of Rasio NPL" fld="1" baseField="0" baseItem="0"/>
    <dataField name="Sum of Rasio DPK" fld="2" baseField="0" baseItem="0"/>
    <dataField name="Sum of Rasio LDR"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149:$D$183">
        <x15:activeTabTopLevelEntity name="[Range 3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60620B-D7F0-4B0D-9221-77334D20CD88}" name="PivotTable2" cacheId="1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192:I226" firstHeaderRow="0" firstDataRow="1" firstDataCol="1"/>
  <pivotFields count="4">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dataField="1" subtotalTop="0" showAll="0" defaultSubtotal="0"/>
    <pivotField dataField="1" subtotalTop="0" showAll="0" defaultSubtota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3">
    <i>
      <x/>
    </i>
    <i i="1">
      <x v="1"/>
    </i>
    <i i="2">
      <x v="2"/>
    </i>
  </colItems>
  <dataFields count="3">
    <dataField name="Sum of Rasio NPL" fld="1" baseField="0" baseItem="0"/>
    <dataField name="Sum of Rasio DPK" fld="2" baseField="0" baseItem="0"/>
    <dataField name="Sum of Rasio LDR" fld="3" baseField="0" baseItem="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8" format="9"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191:$D$224">
        <x15:activeTabTopLevelEntity name="[Range 3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F5173B-C759-458C-8A25-44110822AC89}" name="PivotTable1" cacheId="1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J4:M25" firstHeaderRow="1" firstDataRow="2" firstDataCol="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3:$C$43">
        <x15:activeTabTopLevelEntity name="[Range 24]"/>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45F84F-91D1-44F2-B599-4E30455CAFCE}" name="PivotTable9" cacheId="162" applyNumberFormats="0" applyBorderFormats="0" applyFontFormats="0" applyPatternFormats="0" applyAlignmentFormats="0" applyWidthHeightFormats="1" dataCaption="Values" tag="52d5268a-2ef8-41e7-9eb9-64b157e8551a" updatedVersion="8" minRefreshableVersion="3" useAutoFormatting="1" subtotalHiddenItems="1" itemPrintTitles="1" createdVersion="8" indent="0" outline="1" outlineData="1" multipleFieldFilters="0" chartFormat="10">
  <location ref="K73:N91" firstHeaderRow="1" firstDataRow="2" firstDataCol="1"/>
  <pivotFields count="5">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G$50:$I$90">
        <x15:activeTabTopLevelEntity name="[Range 27]"/>
        <x15:activeTabTopLevelEntity name="[Range 6]"/>
        <x15:activeTabTopLevelEntity name="[Range 1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44E42553-EF81-4DE4-85B7-0341B7B0D375}" sourceName="[Range 6].[Kategori]">
  <pivotTables>
    <pivotTable tabId="36" name="PivotTable10"/>
    <pivotTable tabId="36" name="PivotTable11"/>
    <pivotTable tabId="36" name="PivotTable8"/>
    <pivotTable tabId="36" name="PivotTable9"/>
    <pivotTable tabId="36" name="PivotTable1"/>
    <pivotTable tabId="36" name="PivotTable3"/>
  </pivotTables>
  <data>
    <olap pivotCacheId="1954382392">
      <levels count="2">
        <level uniqueName="[Range 6].[Kategori].[(All)]" sourceCaption="(All)" count="0"/>
        <level uniqueName="[Range 6].[Kategori].[Kategori]" sourceCaption="Kategori" count="2">
          <ranges>
            <range startItem="0">
              <i n="[Range 6].[Kategori].&amp;[BPR]" c="BPR"/>
              <i n="[Range 6].[Kategori].&amp;[BU]" c="BU"/>
            </range>
          </ranges>
        </level>
      </levels>
      <selections count="1">
        <selection n="[Range 6].[Kategori].[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si" xr10:uid="{7B00FAB1-7F28-4F26-9927-7AC556D73F5D}" sourceName="[Range 12].[Provinsi]">
  <pivotTables>
    <pivotTable tabId="36" name="PivotTable10"/>
    <pivotTable tabId="36" name="PivotTable11"/>
    <pivotTable tabId="36" name="PivotTable8"/>
    <pivotTable tabId="36" name="PivotTable9"/>
  </pivotTables>
  <data>
    <olap pivotCacheId="1954382392">
      <levels count="2">
        <level uniqueName="[Range 12].[Provinsi].[(All)]" sourceCaption="(All)" count="0"/>
        <level uniqueName="[Range 12].[Provinsi].[Provinsi]" sourceCaption="Provinsi" count="33">
          <ranges>
            <range startItem="0">
              <i n="[Range 12].[Provinsi].&amp;[Aceh]" c="Aceh"/>
              <i n="[Range 12].[Provinsi].&amp;[Bali]" c="Bali"/>
              <i n="[Range 12].[Provinsi].&amp;[Bangka Belitung]" c="Bangka Belitung"/>
              <i n="[Range 12].[Provinsi].&amp;[Banten]" c="Banten"/>
              <i n="[Range 12].[Provinsi].&amp;[Bengkulu]" c="Bengkulu"/>
              <i n="[Range 12].[Provinsi].&amp;[D.I Yogyakarta]" c="D.I Yogyakarta"/>
              <i n="[Range 12].[Provinsi].&amp;[DKI Jakarta]" c="DKI Jakarta"/>
              <i n="[Range 12].[Provinsi].&amp;[Gorontalo]" c="Gorontalo"/>
              <i n="[Range 12].[Provinsi].&amp;[Jambi]" c="Jambi"/>
              <i n="[Range 12].[Provinsi].&amp;[Jawa Barat]" c="Jawa Barat"/>
              <i n="[Range 12].[Provinsi].&amp;[Jawa Tengah]" c="Jawa Tengah"/>
              <i n="[Range 12].[Provinsi].&amp;[Jawa Timur]" c="Jawa Timur"/>
              <i n="[Range 12].[Provinsi].&amp;[Kalimantan Barat]" c="Kalimantan Barat"/>
              <i n="[Range 12].[Provinsi].&amp;[Kalimantan Selatan]" c="Kalimantan Selatan"/>
              <i n="[Range 12].[Provinsi].&amp;[Kalimantan Tengah]" c="Kalimantan Tengah"/>
              <i n="[Range 12].[Provinsi].&amp;[Kalimantan Timur]" c="Kalimantan Timur"/>
              <i n="[Range 12].[Provinsi].&amp;[Kepulauan Riau]" c="Kepulauan Riau"/>
              <i n="[Range 12].[Provinsi].&amp;[Lampung]" c="Lampung"/>
              <i n="[Range 12].[Provinsi].&amp;[Maluku]" c="Maluku"/>
              <i n="[Range 12].[Provinsi].&amp;[Maluku Utara]" c="Maluku Utara"/>
              <i n="[Range 12].[Provinsi].&amp;[Nusa Tenggara Barat]" c="Nusa Tenggara Barat"/>
              <i n="[Range 12].[Provinsi].&amp;[Nusa Tenggara Timur]" c="Nusa Tenggara Timur"/>
              <i n="[Range 12].[Provinsi].&amp;[Papua]" c="Papua"/>
              <i n="[Range 12].[Provinsi].&amp;[Papua Barat]" c="Papua Barat"/>
              <i n="[Range 12].[Provinsi].&amp;[Riau]" c="Riau"/>
              <i n="[Range 12].[Provinsi].&amp;[Sulawesi Barat]" c="Sulawesi Barat"/>
              <i n="[Range 12].[Provinsi].&amp;[Sulawesi Selatan]" c="Sulawesi Selatan"/>
              <i n="[Range 12].[Provinsi].&amp;[Sulawesi Tengah]" c="Sulawesi Tengah"/>
              <i n="[Range 12].[Provinsi].&amp;[Sulawesi Tenggara]" c="Sulawesi Tenggara"/>
              <i n="[Range 12].[Provinsi].&amp;[Sulawesi Utara]" c="Sulawesi Utara"/>
              <i n="[Range 12].[Provinsi].&amp;[Sumatera Barat]" c="Sumatera Barat"/>
              <i n="[Range 12].[Provinsi].&amp;[Sumatera Selatan]" c="Sumatera Selatan"/>
              <i n="[Range 12].[Provinsi].&amp;[Sumatera Utara]" c="Sumatera Utara"/>
            </range>
          </ranges>
        </level>
      </levels>
      <selections count="1">
        <selection n="[Range 12].[Provinsi].[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lan" xr10:uid="{7180B11F-0FD6-4656-9A6C-79AB5196B785}" sourceName="[Range 18].[Bulan]">
  <data>
    <olap pivotCacheId="113068299">
      <levels count="2">
        <level uniqueName="[Range 18].[Bulan].[(All)]" sourceCaption="(All)" count="0"/>
        <level uniqueName="[Range 18].[Bulan].[Bulan]" sourceCaption="Bulan" count="11">
          <ranges>
            <range startItem="0">
              <i n="[Range 18].[Bulan].&amp;[Agustus]" c="Agustus"/>
              <i n="[Range 18].[Bulan].&amp;[April]" c="April"/>
              <i n="[Range 18].[Bulan].&amp;[Februari]" c="Februari"/>
              <i n="[Range 18].[Bulan].&amp;[Januari]" c="Januari"/>
              <i n="[Range 18].[Bulan].&amp;[Juli]" c="Juli"/>
              <i n="[Range 18].[Bulan].&amp;[Juni]" c="Juni"/>
              <i n="[Range 18].[Bulan].&amp;[Maret]" c="Maret"/>
              <i n="[Range 18].[Bulan].&amp;[Mei]" c="Mei"/>
              <i n="[Range 18].[Bulan].&amp;[Oktober]" c="Oktober"/>
              <i n="[Range 18].[Bulan].&amp;[September]" c="September"/>
              <i n="[Range 18].[Bulan].&amp;" c="(blank)"/>
            </range>
          </ranges>
        </level>
      </levels>
      <selections count="1">
        <selection n="[Range 18].[Bula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ktor" xr10:uid="{4C6F5530-C68C-49B1-BF5F-021A282AD285}" sourceName="[Range 32].[Sektor]">
  <pivotTables>
    <pivotTable tabId="36" name="PivotTable4"/>
  </pivotTables>
  <data>
    <olap pivotCacheId="414806162">
      <levels count="2">
        <level uniqueName="[Range 32].[Sektor].[(All)]" sourceCaption="(All)" count="0"/>
        <level uniqueName="[Range 32].[Sektor].[Sektor]" sourceCaption="Sektor" count="20">
          <ranges>
            <range startItem="0">
              <i n="[Range 32].[Sektor].&amp;[Administrasi Pemerintahan, Pertahanan, dan Jaminan Sosial Wajib]" c="Administrasi Pemerintahan, Pertahanan, dan Jaminan Sosial Wajib"/>
              <i n="[Range 32].[Sektor].&amp;[Badan Internasional dan Badan Ekstra Internasional Lainnya]" c="Badan Internasional dan Badan Ekstra Internasional Lainnya"/>
              <i n="[Range 32].[Sektor].&amp;[Industri Pengolahan]" c="Industri Pengolahan"/>
              <i n="[Range 32].[Sektor].&amp;[Jasa Kemasyarakatan, Sosial Budaya, Hiburan dan Perorangan Lainnya]" c="Jasa Kemasyarakatan, Sosial Budaya, Hiburan dan Perorangan Lainnya"/>
              <i n="[Range 32].[Sektor].&amp;[Jasa Kesehatan dan Kegiatan Sosial]" c="Jasa Kesehatan dan Kegiatan Sosial"/>
              <i n="[Range 32].[Sektor].&amp;[Jasa Pendidikan]" c="Jasa Pendidikan"/>
              <i n="[Range 32].[Sektor].&amp;[Jasa Perorangan yang Melayani Rumah Tangga]" c="Jasa Perorangan yang Melayani Rumah Tangga"/>
              <i n="[Range 32].[Sektor].&amp;[Kegiatan yang Belum Jelas Batasannya]" c="Kegiatan yang Belum Jelas Batasannya"/>
              <i n="[Range 32].[Sektor].&amp;[Konstruksi]" c="Konstruksi"/>
              <i n="[Range 32].[Sektor].&amp;[Listrik, Gas dan Air]" c="Listrik, Gas dan Air"/>
              <i n="[Range 32].[Sektor].&amp;[Penerima Kredit Bukan Lapangan Usaha]" c="Penerima Kredit Bukan Lapangan Usaha"/>
              <i n="[Range 32].[Sektor].&amp;[Penyediaan Akomodasi dan Penyediaan Makan Minum]" c="Penyediaan Akomodasi dan Penyediaan Makan Minum"/>
              <i n="[Range 32].[Sektor].&amp;[Perantara Keuangan]" c="Perantara Keuangan"/>
              <i n="[Range 32].[Sektor].&amp;[Perdagangan Besar dan Eceran]" c="Perdagangan Besar dan Eceran"/>
              <i n="[Range 32].[Sektor].&amp;[Perikanan]" c="Perikanan"/>
              <i n="[Range 32].[Sektor].&amp;[Pertambangan dan Penggalian]" c="Pertambangan dan Penggalian"/>
              <i n="[Range 32].[Sektor].&amp;[Pertanian, Perburuan dan Kehutanan]" c="Pertanian, Perburuan dan Kehutanan"/>
              <i n="[Range 32].[Sektor].&amp;[Real Estate, Usaha Persewaan, dan Jasa Perusahaan]" c="Real Estate, Usaha Persewaan, dan Jasa Perusahaan"/>
              <i n="[Range 32].[Sektor].&amp;[Sektor Ekonomi]" c="Sektor Ekonomi"/>
              <i n="[Range 32].[Sektor].&amp;[Transportasi, Pergudangan dan Komunikasi]" c="Transportasi, Pergudangan dan Komunikasi"/>
            </range>
          </ranges>
        </level>
      </levels>
      <selections count="1">
        <selection n="[Range 32].[Sekto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ategori 1" xr10:uid="{D615F74B-7426-4EB0-80A7-5C55166E3D05}" cache="Slicer_Kategori" caption="Kategori" level="1" style="SlicerStyleLight5" rowHeight="220133"/>
  <slicer name="Provinsi 1" xr10:uid="{BADC8A8E-0298-4273-AFEA-83D7E9459ACC}" cache="Slicer_Provinsi" caption="Provinsi" level="1" style="SlicerStyleLight5" rowHeight="220133"/>
  <slicer name="Bulan 1" xr10:uid="{D5DF4027-D15D-44F4-913B-AAEF9E74FBB0}" cache="Slicer_Bulan" caption="Bulan" level="1" style="SlicerStyleLight5" rowHeight="220133"/>
  <slicer name="Sektor 1" xr10:uid="{830F668D-C22E-44E7-B2FC-62C9FAB927C6}" cache="Slicer_Sektor" caption="Sektor" level="1" style="SlicerStyleLight5"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ktor" xr10:uid="{F156FF58-872E-4880-BA31-D8EEEA67C050}" cache="Slicer_Sektor" caption="Sektor" level="1"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lan 2" xr10:uid="{118F1525-14C3-45CF-AEDF-39E7E57BFE7F}" cache="Slicer_Bulan" caption="Bulan" level="1"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2BCAF6-B211-434C-AAA5-3E48D69F9E5C}" name="Table15" displayName="Table15" ref="B4:L38" totalsRowShown="0" headerRowDxfId="157" dataDxfId="156" tableBorderDxfId="155">
  <autoFilter ref="B4:L38" xr:uid="{C32BCAF6-B211-434C-AAA5-3E48D69F9E5C}"/>
  <tableColumns count="11">
    <tableColumn id="1" xr3:uid="{9BBD86BA-77D5-46F7-87E0-A22DD37F125D}" name="Lokasi / Location" dataDxfId="154"/>
    <tableColumn id="2" xr3:uid="{BB0DEA18-AFF5-47D5-A462-05AC5E984536}" name="Jan" dataDxfId="153">
      <calculatedColumnFormula>('A_NPL BPR'!C4/'A_Kredit BPR'!C4)*100%</calculatedColumnFormula>
    </tableColumn>
    <tableColumn id="3" xr3:uid="{173B0626-ED23-4D93-A303-5D96C6CE19CA}" name="Feb" dataDxfId="152">
      <calculatedColumnFormula>('A_NPL BPR'!D4/'A_Kredit BPR'!D4)*100%</calculatedColumnFormula>
    </tableColumn>
    <tableColumn id="4" xr3:uid="{6AC5B321-B009-42F3-8D99-6B0AF256EE36}" name="Mar" dataDxfId="151">
      <calculatedColumnFormula>('A_NPL BPR'!E4/'A_Kredit BPR'!E4)*100%</calculatedColumnFormula>
    </tableColumn>
    <tableColumn id="5" xr3:uid="{52036BC5-53BD-4D9A-A9FB-375944741655}" name="Apr" dataDxfId="150">
      <calculatedColumnFormula>('A_NPL BPR'!F4/'A_Kredit BPR'!F4)*100%</calculatedColumnFormula>
    </tableColumn>
    <tableColumn id="6" xr3:uid="{2ECF429A-7D75-42C6-ADB5-BC2DBAE5B2C5}" name="Mei" dataDxfId="149">
      <calculatedColumnFormula>('A_NPL BPR'!G4/'A_Kredit BPR'!G4)*100%</calculatedColumnFormula>
    </tableColumn>
    <tableColumn id="7" xr3:uid="{3CFD5280-CE53-481C-A081-C6BAED14D73B}" name="Jun" dataDxfId="148">
      <calculatedColumnFormula>('A_NPL BPR'!H4/'A_Kredit BPR'!H4)*100%</calculatedColumnFormula>
    </tableColumn>
    <tableColumn id="8" xr3:uid="{8047932B-0782-4DD0-A2CC-CF164E0C949E}" name="Jul" dataDxfId="147">
      <calculatedColumnFormula>('A_NPL BPR'!I4/'A_Kredit BPR'!I4)*100%</calculatedColumnFormula>
    </tableColumn>
    <tableColumn id="9" xr3:uid="{E6614DA4-A04D-4238-A2E9-78E914814E67}" name="Agt" dataDxfId="146">
      <calculatedColumnFormula>('A_NPL BPR'!J4/'A_Kredit BPR'!J4)*100%</calculatedColumnFormula>
    </tableColumn>
    <tableColumn id="10" xr3:uid="{4B1945C3-C176-4571-8507-B6A9494D7EC0}" name="Sep" dataDxfId="145">
      <calculatedColumnFormula>('A_NPL BPR'!K4/'A_Kredit BPR'!K4)*100%</calculatedColumnFormula>
    </tableColumn>
    <tableColumn id="11" xr3:uid="{FE52B6DE-045B-4E94-AC05-C23DA9C673C1}" name="Okt" dataDxfId="144">
      <calculatedColumnFormula>('A_NPL BPR'!L4/'A_Kredit BPR'!L4)*100%</calculatedColumnFormula>
    </tableColumn>
  </tableColumns>
  <tableStyleInfo name="TableStyleMedium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03AC0D5-8049-4D25-98D1-E98BCC126B42}" name="Table25" displayName="Table25" ref="B44:M78" totalsRowShown="0" headerRowDxfId="143" dataDxfId="142" tableBorderDxfId="141">
  <autoFilter ref="B44:M78" xr:uid="{203AC0D5-8049-4D25-98D1-E98BCC126B42}"/>
  <tableColumns count="12">
    <tableColumn id="1" xr3:uid="{461C74DD-5644-4F2B-BFFA-B122653132E7}" name="Lokasi / Location" dataDxfId="140"/>
    <tableColumn id="2" xr3:uid="{FCA037CB-C222-4973-9EEC-F20CB179715E}" name="Jan" dataDxfId="139"/>
    <tableColumn id="3" xr3:uid="{BEAB6313-3EF1-435D-A6CF-FC4C2048FD6F}" name="Feb" dataDxfId="138"/>
    <tableColumn id="4" xr3:uid="{28D3A474-6794-485F-BC23-E1DEE11C8E65}" name="Mar" dataDxfId="137"/>
    <tableColumn id="5" xr3:uid="{C1EFDB0E-AF28-4451-96D5-D295AEBDDBC6}" name="Apr" dataDxfId="136"/>
    <tableColumn id="6" xr3:uid="{18E30043-79BA-4273-AFC7-CC11232F9FE1}" name="Mei" dataDxfId="135"/>
    <tableColumn id="7" xr3:uid="{46B88038-0FCF-49AA-ABBE-82F4E94EDD90}" name="Jun" dataDxfId="134"/>
    <tableColumn id="8" xr3:uid="{29947E13-12FB-4F1F-8C56-B3933660B8E6}" name="Jul" dataDxfId="133"/>
    <tableColumn id="9" xr3:uid="{435D39B3-8F0C-442A-BFF8-0477FC542CD2}" name="Agt" dataDxfId="132"/>
    <tableColumn id="10" xr3:uid="{FAE86BE1-D0EB-4AAB-B55C-07ECBA743ED7}" name="Sep" dataDxfId="131"/>
    <tableColumn id="11" xr3:uid="{D1BFB62A-489D-4269-9634-0316C68773D3}" name="Okt" dataDxfId="130"/>
    <tableColumn id="12" xr3:uid="{272D4C0D-B16E-4B2B-AFFC-FB9865A16B99}" name="NPL" dataDxfId="129">
      <calculatedColumnFormula>SUM(C45:L45)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F0947DA-8BB2-4A5F-81ED-E0E11BA2F967}" name="Table16" displayName="Table16" ref="B4:D38" totalsRowShown="0" tableBorderDxfId="128">
  <autoFilter ref="B4:D38" xr:uid="{5F0947DA-8BB2-4A5F-81ED-E0E11BA2F967}"/>
  <tableColumns count="3">
    <tableColumn id="1" xr3:uid="{4AFC415E-6CE8-4007-B89D-76A4405AAF8B}" name="Lokasi / Location" dataDxfId="127"/>
    <tableColumn id="2" xr3:uid="{B53658A2-D116-4764-AFA7-65A434676514}" name="Jumlah_x000a_ Kantor _x000a_Pusat" dataDxfId="126">
      <calculatedColumnFormula>SUM('A_KP BPR'!C5:L5)</calculatedColumnFormula>
    </tableColumn>
    <tableColumn id="3" xr3:uid="{1EA53EA7-D974-4BBC-85E5-C10F6E5D4013}" name="Jumlah_x000a_ Kantor _x000a_Cabang" dataDxfId="125">
      <calculatedColumnFormula>SUM('A_KC BPR'!C5:L5)</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919C771-FE13-4885-96C5-9804D4D40B5C}" name="Table18" displayName="Table18" ref="B4:D38" totalsRowShown="0" tableBorderDxfId="124">
  <autoFilter ref="B4:D38" xr:uid="{7919C771-FE13-4885-96C5-9804D4D40B5C}"/>
  <tableColumns count="3">
    <tableColumn id="1" xr3:uid="{D44950D2-8DDB-481B-89CA-34B8A35A3CBD}" name="Lokasi / Location" dataDxfId="123"/>
    <tableColumn id="2" xr3:uid="{FB3B6DE8-88F8-450D-8607-A52D236F97D3}" name="Bank Perekonomian Rakyat (BPR)" dataDxfId="122">
      <calculatedColumnFormula>('A_NPL BPR'!M4/'A_Kredit BPR'!M4)*100%</calculatedColumnFormula>
    </tableColumn>
    <tableColumn id="3" xr3:uid="{D5550DC4-BC78-42D1-86A1-50C89BB099B7}" name="Bank Umum (BU)" dataDxfId="12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59AF760-6C39-4485-90EB-C59AC74AA59B}" name="Table22" displayName="Table22" ref="L4:N38" totalsRowShown="0" tableBorderDxfId="120">
  <autoFilter ref="L4:N38" xr:uid="{D59AF760-6C39-4485-90EB-C59AC74AA59B}"/>
  <tableColumns count="3">
    <tableColumn id="1" xr3:uid="{04ACD2DD-B83A-4CAB-86AC-EEC40CA9A064}" name="Lokasi / Location" dataDxfId="119"/>
    <tableColumn id="2" xr3:uid="{CBC69C6F-9B09-4B96-B248-F29799C7B7F4}" name="Bank Perekonomian Rakyat (BPR)" dataDxfId="118">
      <calculatedColumnFormula>SUM('Rasio NPL_BPR &amp; BU Bulan'!C5:L5)</calculatedColumnFormula>
    </tableColumn>
    <tableColumn id="3" xr3:uid="{C41024CB-B163-4CE6-A543-6D355305B2F7}" name="Bank Umum (BU)" dataDxfId="117">
      <calculatedColumnFormula>SUM('Rasio NPL_BPR &amp; BU Bulan'!C44:L44)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79FCE3A-715B-44D7-A970-25B9FD1BF9AF}" name="Table23" displayName="Table23" ref="B70:D104" totalsRowShown="0" tableBorderDxfId="116">
  <autoFilter ref="B70:D104" xr:uid="{B79FCE3A-715B-44D7-A970-25B9FD1BF9AF}"/>
  <tableColumns count="3">
    <tableColumn id="1" xr3:uid="{3B4CD462-F59B-49F5-B03F-5204D181E968}" name="Lokasi / Location" dataDxfId="115"/>
    <tableColumn id="2" xr3:uid="{3831BAA4-2F6C-4DA2-926B-3BBD9E24C629}" name="Jumlah_x000a_ Kantor _x000a_Pusat" dataDxfId="114">
      <calculatedColumnFormula>SUM('A_KP BPR'!C5:L5)</calculatedColumnFormula>
    </tableColumn>
    <tableColumn id="3" xr3:uid="{2802FC8D-3855-4380-9937-CCAA01B59BBA}" name="Jumlah_x000a_ Kantor _x000a_Cabang" dataDxfId="113">
      <calculatedColumnFormula>SUM('A_KC BPR'!C5:L5)</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D736C1E-A220-408C-8126-86AFC7354992}" name="Table24" displayName="Table24" ref="B45:C65" totalsRowShown="0" tableBorderDxfId="112">
  <autoFilter ref="B45:C65" xr:uid="{9D736C1E-A220-408C-8126-86AFC7354992}"/>
  <tableColumns count="2">
    <tableColumn id="1" xr3:uid="{7A60C0AE-6275-4DE5-B609-FE861F582600}" name="Usaha Mikro Kecil dan Menengah (UMKM) / Micro, Small and Medium Enterprises" dataDxfId="111"/>
    <tableColumn id="2" xr3:uid="{4A458ABD-9743-4260-85E1-5C7D06A153A7}" name="Rasio" dataDxfId="1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2:C36" totalsRowShown="0" headerRowDxfId="109" headerRowBorderDxfId="108" tableBorderDxfId="107" totalsRowBorderDxfId="106">
  <autoFilter ref="B2:C36" xr:uid="{00000000-0009-0000-0100-000001000000}"/>
  <tableColumns count="2">
    <tableColumn id="1" xr3:uid="{00000000-0010-0000-0000-000001000000}" name="Rasio Provinsi DPK Bank Umum" dataDxfId="105"/>
    <tableColumn id="2" xr3:uid="{00000000-0010-0000-0000-000002000000}" name="Total" dataDxfId="104">
      <calculatedColumnFormula>SUM('hasil DPK BU-BPR per bulan'!C5:L5)</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J2:K36" totalsRowShown="0" headerRowDxfId="103" headerRowBorderDxfId="102" tableBorderDxfId="101" totalsRowBorderDxfId="100">
  <autoFilter ref="J2:K36" xr:uid="{00000000-0009-0000-0100-000002000000}"/>
  <tableColumns count="2">
    <tableColumn id="1" xr3:uid="{00000000-0010-0000-0100-000001000000}" name="Rasio Provinsi DPK BPR" dataDxfId="99"/>
    <tableColumn id="2" xr3:uid="{00000000-0010-0000-0100-000002000000}" name="Total" dataDxfId="98">
      <calculatedColumnFormula>SUM('hasil DPK BU-BPR per bulan'!C48:L48)</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B40:C74" totalsRowShown="0" headerRowDxfId="97" headerRowBorderDxfId="96" tableBorderDxfId="95" totalsRowBorderDxfId="94">
  <autoFilter ref="B40:C74" xr:uid="{00000000-0009-0000-0100-000003000000}"/>
  <tableColumns count="2">
    <tableColumn id="1" xr3:uid="{00000000-0010-0000-0200-000001000000}" name="Rasio Provinsi LDR Bank Umum" dataDxfId="93"/>
    <tableColumn id="2" xr3:uid="{00000000-0010-0000-0200-000002000000}" name="Total" dataDxfId="92">
      <calculatedColumnFormula>SUM(#REF!)</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J40:K74" totalsRowShown="0" headerRowDxfId="91" headerRowBorderDxfId="90" tableBorderDxfId="89" totalsRowBorderDxfId="88">
  <autoFilter ref="J40:K74" xr:uid="{00000000-0009-0000-0100-000004000000}"/>
  <tableColumns count="2">
    <tableColumn id="1" xr3:uid="{00000000-0010-0000-0300-000001000000}" name="Rasio ProvinsiLDR BPR" dataDxfId="87"/>
    <tableColumn id="2" xr3:uid="{00000000-0010-0000-0300-000002000000}" name="Total" dataDxfId="86">
      <calculatedColumnFormula>SUM(#REF!)</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B80:C98" totalsRowShown="0" headerRowDxfId="85" headerRowBorderDxfId="84" tableBorderDxfId="83" totalsRowBorderDxfId="82">
  <autoFilter ref="B80:C98" xr:uid="{00000000-0009-0000-0100-000005000000}"/>
  <tableColumns count="2">
    <tableColumn id="1" xr3:uid="{00000000-0010-0000-0400-000001000000}" name="Lapangan Usaha" dataDxfId="81"/>
    <tableColumn id="2" xr3:uid="{00000000-0010-0000-0400-000002000000}" name="Total per Provinsi" dataDxfId="8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8" displayName="Table8" ref="B107:M141" totalsRowShown="0" headerRowDxfId="79" dataDxfId="78" headerRowCellStyle="Normal 2 2" dataCellStyle="Comma">
  <autoFilter ref="B107:M141" xr:uid="{00000000-0009-0000-0100-000006000000}"/>
  <tableColumns count="12">
    <tableColumn id="1" xr3:uid="{00000000-0010-0000-0500-000001000000}" name="Lokasi / Location" dataDxfId="77" dataCellStyle="Normal 5 2"/>
    <tableColumn id="2" xr3:uid="{00000000-0010-0000-0500-000002000000}" name="Jan" dataDxfId="76" dataCellStyle="Comma"/>
    <tableColumn id="3" xr3:uid="{00000000-0010-0000-0500-000003000000}" name="Feb" dataDxfId="75" dataCellStyle="Comma"/>
    <tableColumn id="4" xr3:uid="{00000000-0010-0000-0500-000004000000}" name="Mar" dataDxfId="74" dataCellStyle="Comma"/>
    <tableColumn id="5" xr3:uid="{00000000-0010-0000-0500-000005000000}" name="Apr" dataDxfId="73" dataCellStyle="Comma"/>
    <tableColumn id="6" xr3:uid="{00000000-0010-0000-0500-000006000000}" name="Mei" dataDxfId="72" dataCellStyle="Comma"/>
    <tableColumn id="7" xr3:uid="{00000000-0010-0000-0500-000007000000}" name="Jun" dataDxfId="71" dataCellStyle="Comma"/>
    <tableColumn id="8" xr3:uid="{00000000-0010-0000-0500-000008000000}" name="Jul" dataDxfId="70" dataCellStyle="Comma"/>
    <tableColumn id="9" xr3:uid="{00000000-0010-0000-0500-000009000000}" name="Agt" dataDxfId="69" dataCellStyle="Comma"/>
    <tableColumn id="10" xr3:uid="{00000000-0010-0000-0500-00000A000000}" name="Sep" dataDxfId="68" dataCellStyle="Comma"/>
    <tableColumn id="11" xr3:uid="{00000000-0010-0000-0500-00000B000000}" name="Okt" dataDxfId="67" dataCellStyle="Comma"/>
    <tableColumn id="12" xr3:uid="{00000000-0010-0000-0500-00000C000000}" name="Total" dataDxfId="66">
      <calculatedColumnFormula>SUM(C108,L108)</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0" displayName="Table10" ref="B4:B38" totalsRowShown="0" headerRowDxfId="65" dataDxfId="64" tableBorderDxfId="63">
  <autoFilter ref="B4:B38" xr:uid="{00000000-0009-0000-0100-000007000000}"/>
  <tableColumns count="1">
    <tableColumn id="1" xr3:uid="{00000000-0010-0000-0600-000001000000}" name="Lokasi / Location" dataDxfId="6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12" displayName="Table12" ref="B47:B82" totalsRowShown="0" headerRowDxfId="61" dataDxfId="60" tableBorderDxfId="59">
  <autoFilter ref="B47:B82" xr:uid="{00000000-0009-0000-0100-000009000000}"/>
  <tableColumns count="1">
    <tableColumn id="1" xr3:uid="{00000000-0010-0000-0800-000001000000}" name="Lokasi / Location" dataDxfId="5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69DDEC6-A25F-4F17-BC09-BE2B0EB42DAC}" name="Table17" displayName="Table17" ref="B3:M37" totalsRowShown="0" headerRowDxfId="57" tableBorderDxfId="56">
  <autoFilter ref="B3:M37" xr:uid="{E69DDEC6-A25F-4F17-BC09-BE2B0EB42DAC}"/>
  <tableColumns count="12">
    <tableColumn id="1" xr3:uid="{0E0D1A22-6654-409C-A79B-E117E6062BC2}" name="Lokasi / Location" dataDxfId="55"/>
    <tableColumn id="2" xr3:uid="{CF383DCC-1470-4EDE-A69C-685C3D798540}" name="Januari" dataDxfId="54"/>
    <tableColumn id="3" xr3:uid="{E753A5B6-6DF5-4013-8DEE-0A898FB1759E}" name="Februari" dataDxfId="53"/>
    <tableColumn id="4" xr3:uid="{16F7EA95-3C5F-43FF-9BC9-A40B418BBED6}" name="Maret" dataDxfId="52"/>
    <tableColumn id="5" xr3:uid="{E47412CC-E4EB-44CF-A6B4-3FEF4424D423}" name="April" dataDxfId="51"/>
    <tableColumn id="6" xr3:uid="{B67A87E1-234A-4F87-92A4-86C5306602E2}" name="Mei"/>
    <tableColumn id="7" xr3:uid="{E5750F32-5899-4F75-87A5-5D78D5966CD6}" name="Juni" dataDxfId="50"/>
    <tableColumn id="8" xr3:uid="{033F8BC0-1026-4545-99AF-3414F4DB176D}" name="Juli"/>
    <tableColumn id="9" xr3:uid="{4904D522-6A12-4C04-9C81-42C5CF508E12}" name="Agustus"/>
    <tableColumn id="10" xr3:uid="{7234EE0C-4FB6-4C48-A919-8A2D5BF1FFAA}" name="September "/>
    <tableColumn id="11" xr3:uid="{94A1E381-CC64-44A5-A803-B115058AB9E9}" name="Oktober"/>
    <tableColumn id="12" xr3:uid="{063DD731-EC56-4764-8BB7-33A9DA8CA58A}" name="Rasio Total LDR" dataDxfId="4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B202107-0FC3-4191-BBF8-6B506D902CCE}" name="Table19" displayName="Table19" ref="B44:M78" totalsRowShown="0" headerRowDxfId="48" dataDxfId="46" headerRowBorderDxfId="47" tableBorderDxfId="45" totalsRowBorderDxfId="44">
  <autoFilter ref="B44:M78" xr:uid="{EB202107-0FC3-4191-BBF8-6B506D902CCE}"/>
  <tableColumns count="12">
    <tableColumn id="1" xr3:uid="{5C974D26-642A-4CCF-B235-B00BEC1426C9}" name="Lokasi / Location" dataDxfId="43"/>
    <tableColumn id="2" xr3:uid="{A2C1FDF3-BD7A-49BB-A787-EDC06AA0D7A0}" name="Januari" dataDxfId="42">
      <calculatedColumnFormula>('A_Kredit BPR'!C4/'A_DPK BPR'!C4)*100%</calculatedColumnFormula>
    </tableColumn>
    <tableColumn id="3" xr3:uid="{B39205BE-83AD-4B91-BB26-94EF7ACBA643}" name="Februari" dataDxfId="41">
      <calculatedColumnFormula>('A_Kredit BPR'!D4/'A_DPK BPR'!D4)*100%</calculatedColumnFormula>
    </tableColumn>
    <tableColumn id="4" xr3:uid="{CD4DC34C-D986-4C99-A094-46348CEFE992}" name="Maret" dataDxfId="40">
      <calculatedColumnFormula>('A_Kredit BPR'!E4/'A_DPK BPR'!E4)*100%</calculatedColumnFormula>
    </tableColumn>
    <tableColumn id="5" xr3:uid="{27EE79A2-BE78-441C-8BBB-809FEAF40EC5}" name="April" dataDxfId="39">
      <calculatedColumnFormula>('A_Kredit BPR'!F4/'A_DPK BPR'!F4)*100%</calculatedColumnFormula>
    </tableColumn>
    <tableColumn id="6" xr3:uid="{EA81B396-DDE3-4933-9EAE-90226D09A40E}" name="Mei" dataDxfId="38">
      <calculatedColumnFormula>('A_Kredit BPR'!G4/'A_DPK BPR'!G4)*100%</calculatedColumnFormula>
    </tableColumn>
    <tableColumn id="7" xr3:uid="{2BFE0E23-F716-4C6B-940D-B2C55BBB7DB5}" name="Juni" dataDxfId="37">
      <calculatedColumnFormula>('A_Kredit BPR'!H4/'A_DPK BPR'!H4)*100%</calculatedColumnFormula>
    </tableColumn>
    <tableColumn id="8" xr3:uid="{85D6FA25-1D36-46D9-B197-E423D807C662}" name="Juli" dataDxfId="36">
      <calculatedColumnFormula>('A_Kredit BPR'!I4/'A_DPK BPR'!I4)*100%</calculatedColumnFormula>
    </tableColumn>
    <tableColumn id="9" xr3:uid="{8572835E-9554-464A-85CB-24C4EBCEA6DD}" name="Agustus" dataDxfId="35">
      <calculatedColumnFormula>('A_Kredit BPR'!J4/'A_DPK BPR'!J4)*100%</calculatedColumnFormula>
    </tableColumn>
    <tableColumn id="10" xr3:uid="{B5270A08-C855-44DF-A50D-CE534E7FB872}" name="September " dataDxfId="34">
      <calculatedColumnFormula>('A_Kredit BPR'!K4/'A_DPK BPR'!K4)*100%</calculatedColumnFormula>
    </tableColumn>
    <tableColumn id="11" xr3:uid="{85D9E2F1-ECA9-416F-B54D-C410791391EE}" name="Oktober" dataDxfId="33">
      <calculatedColumnFormula>('A_Kredit BPR'!L4/'A_DPK BPR'!L4)*100%</calculatedColumnFormula>
    </tableColumn>
    <tableColumn id="12" xr3:uid="{0C7152BA-7D32-4D97-890F-12C63C0C60FE}" name="Rasio Total LDR" dataDxfId="32">
      <calculatedColumnFormula>SUM(C45:L45)</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221CCE8-8678-4182-95A7-990ED53827F5}" name="Table20" displayName="Table20" ref="A3:S37" totalsRowShown="0" headerRowDxfId="31" dataDxfId="29" headerRowBorderDxfId="30" tableBorderDxfId="28">
  <autoFilter ref="A3:S37" xr:uid="{A221CCE8-8678-4182-95A7-990ED53827F5}"/>
  <tableColumns count="19">
    <tableColumn id="1" xr3:uid="{926F70EC-79A9-4BB1-BE79-873525A79B20}" name="Lokasi/Wilayah" dataDxfId="27"/>
    <tableColumn id="2" xr3:uid="{036A8B9C-6C35-4CDD-82FE-4DFDB8196E33}" name="Pertanian, perburuan dan Kehutanan " dataDxfId="26">
      <calculatedColumnFormula>OFFSET('A_NPL LU'!B$4, (ROW(A1)-1)*2+1, 0) / OFFSET('A_NPL LU'!B$4, (ROW(A1)-1)*2, 0) * 100%</calculatedColumnFormula>
    </tableColumn>
    <tableColumn id="3" xr3:uid="{6551188A-C966-4C0F-AE23-BFB585C81B07}" name="Perikanan" dataDxfId="25">
      <calculatedColumnFormula>OFFSET('A_NPL LU'!C$4, (ROW(A1)-1)*2+1, 0) / OFFSET('A_NPL LU'!C$4, (ROW(A1)-1)*2, 0) * 100%</calculatedColumnFormula>
    </tableColumn>
    <tableColumn id="4" xr3:uid="{498A5D1C-CF51-46AF-B2FF-23BAEEE484E4}" name="Pertambangan dan Penggalian" dataDxfId="24">
      <calculatedColumnFormula>OFFSET('A_NPL LU'!D$4, (ROW(C1)-1)*2+1, 0) / OFFSET('A_NPL LU'!D$4, (ROW(C1)-1)*2, 0) * 100%</calculatedColumnFormula>
    </tableColumn>
    <tableColumn id="5" xr3:uid="{96D53BE4-4F1A-4B01-928E-F8F0ED4641CE}" name="Industri Pengolahan " dataDxfId="23">
      <calculatedColumnFormula>OFFSET('A_NPL LU'!E$4, (ROW(C1)-1)*2+1, 0) / OFFSET('A_NPL LU'!E$4, (ROW(C1)-1)*2, 0) * 100%</calculatedColumnFormula>
    </tableColumn>
    <tableColumn id="6" xr3:uid="{C00E404A-15AA-4772-A150-9E8FCEC1D586}" name="Listrik, gas dan air " dataDxfId="22">
      <calculatedColumnFormula>OFFSET('A_NPL LU'!F$4, (ROW(E1)-1)*2+1, 0) / OFFSET('A_NPL LU'!F$4, (ROW(E1)-1)*2, 0) * 100%</calculatedColumnFormula>
    </tableColumn>
    <tableColumn id="7" xr3:uid="{2574EF05-AC3B-4565-A840-3AB12A0FF7B0}" name="Konstruksi " dataDxfId="21">
      <calculatedColumnFormula>OFFSET('A_NPL LU'!G$4, (ROW(E1)-1)*2+1, 0) / OFFSET('A_NPL LU'!G$4, (ROW(E1)-1)*2, 0) * 100%</calculatedColumnFormula>
    </tableColumn>
    <tableColumn id="8" xr3:uid="{314880E0-A801-4B05-903F-26CB9EA040F2}" name="Perdagangan Besar dan Eceran" dataDxfId="20">
      <calculatedColumnFormula>OFFSET('A_NPL LU'!H$4, (ROW(G1)-1)*2+1, 0) / OFFSET('A_NPL LU'!H$4, (ROW(G1)-1)*2, 0) * 100%</calculatedColumnFormula>
    </tableColumn>
    <tableColumn id="9" xr3:uid="{1A64E8D6-75FC-46DD-8376-D3C1B3340905}" name="Penyediaan akomodasi dan penyediaan makan minum" dataDxfId="19">
      <calculatedColumnFormula>OFFSET('A_NPL LU'!I$4, (ROW(G1)-1)*2+1, 0) / OFFSET('A_NPL LU'!I$4, (ROW(G1)-1)*2, 0) * 100%</calculatedColumnFormula>
    </tableColumn>
    <tableColumn id="10" xr3:uid="{6D7B21E4-6F5F-4A77-A5D1-0F42B5D664C4}" name="Transportasi, pergudangan dan komunikasi " dataDxfId="18">
      <calculatedColumnFormula>OFFSET('A_NPL LU'!J$4, (ROW(I1)-1)*2+1, 0) / OFFSET('A_NPL LU'!J$4, (ROW(I1)-1)*2, 0) * 100%</calculatedColumnFormula>
    </tableColumn>
    <tableColumn id="11" xr3:uid="{BF6ED883-84D7-4F0D-A470-C1A31B4C20F9}" name="Perantara Keuangan " dataDxfId="17">
      <calculatedColumnFormula>OFFSET('A_NPL LU'!K$4, (ROW(I1)-1)*2+1, 0) / OFFSET('A_NPL LU'!K$4, (ROW(I1)-1)*2, 0) * 100%</calculatedColumnFormula>
    </tableColumn>
    <tableColumn id="12" xr3:uid="{5083CDBC-D19B-4705-84CC-EA36F9ECE53A}" name="Real Estate, Usaha Persewaan, dan Jasa Perusahaan" dataDxfId="16">
      <calculatedColumnFormula>OFFSET('A_NPL LU'!L$4, (ROW(K1)-1)*2+1, 0) / OFFSET('A_NPL LU'!L$4, (ROW(K1)-1)*2, 0) * 100%</calculatedColumnFormula>
    </tableColumn>
    <tableColumn id="13" xr3:uid="{18125B17-11D4-479C-B7FE-68AB85A16E1F}" name="Admistrasi Pemerintahan, Pertahanan dan Jaminan Sosial Wajib" dataDxfId="15">
      <calculatedColumnFormula>OFFSET('A_NPL LU'!M$4, (ROW(K1)-1)*2+1, 0) / OFFSET('A_NPL LU'!M$4, (ROW(K1)-1)*2, 0) * 100%</calculatedColumnFormula>
    </tableColumn>
    <tableColumn id="14" xr3:uid="{AB3F2118-81D4-4A72-BAB3-DCC835C89E82}" name="Jasa Pendidikan" dataDxfId="14">
      <calculatedColumnFormula>OFFSET('A_NPL LU'!N$4, (ROW(M1)-1)*2+1, 0) / OFFSET('A_NPL LU'!N$4, (ROW(M1)-1)*2, 0) * 100%</calculatedColumnFormula>
    </tableColumn>
    <tableColumn id="15" xr3:uid="{828AE1F9-E317-46DA-B759-9BC2B0E5EED6}" name="Jasa Kesehatan dan Kegiatan Sosial " dataDxfId="13">
      <calculatedColumnFormula>OFFSET('A_NPL LU'!O$4, (ROW(M1)-1)*2+1, 0) / OFFSET('A_NPL LU'!O$4, (ROW(M1)-1)*2, 0) * 100%</calculatedColumnFormula>
    </tableColumn>
    <tableColumn id="16" xr3:uid="{5C6F854C-5228-4A05-B623-E8B9B863F63C}" name="Jasa Kemasyarakatan, Sosial Budaya, Hiburan dan Perorangan lainnya" dataDxfId="12">
      <calculatedColumnFormula>OFFSET('A_NPL LU'!P$4, (ROW(O1)-1)*2+1, 0) / OFFSET('A_NPL LU'!P$4, (ROW(O1)-1)*2, 0) * 100%</calculatedColumnFormula>
    </tableColumn>
    <tableColumn id="17" xr3:uid="{2BC4FA97-213C-4BFE-8F69-C62BE920FA99}" name="Jasa Perorangan yang Melayani Rumah Tangga" dataDxfId="11">
      <calculatedColumnFormula>OFFSET('A_NPL LU'!Q$4, (ROW(O1)-1)*2+1, 0) / OFFSET('A_NPL LU'!Q$4, (ROW(O1)-1)*2, 0) * 100%</calculatedColumnFormula>
    </tableColumn>
    <tableColumn id="18" xr3:uid="{FFAFA018-19CC-461A-B4E4-FF08A85EAFB4}" name="Badan Internasional dan Badan Ekstra Internasional Lainnya" dataDxfId="10">
      <calculatedColumnFormula>OFFSET('A_NPL LU'!R$4, (ROW(Q1)-1)*2+1, 0) / OFFSET('A_NPL LU'!R$4, (ROW(Q1)-1)*2, 0) * 100%</calculatedColumnFormula>
    </tableColumn>
    <tableColumn id="19" xr3:uid="{C283BF66-4B70-4507-9AEF-8E89D5025D04}" name="Kegiatan yang belum jelas batasannya" dataDxfId="9">
      <calculatedColumnFormula>OFFSET('A_NPL LU'!S$4, (ROW(Q1)-1)*2+1, 0) / OFFSET('A_NPL LU'!S$4, (ROW(Q1)-1)*2, 0) * 100%</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4" displayName="Table14" ref="B2:B35" totalsRowShown="0" headerRowDxfId="8" dataDxfId="7">
  <autoFilter ref="B2:B35" xr:uid="{00000000-0009-0000-0100-00000B000000}"/>
  <tableColumns count="1">
    <tableColumn id="1" xr3:uid="{00000000-0010-0000-0A00-000001000000}" name="Lokasi / Location" dataDxfId="6"/>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AF9979D-D605-477F-AE60-46185EB6CCF6}" name="Table1426" displayName="Table1426" ref="A42:A75" totalsRowShown="0" headerRowDxfId="5" dataDxfId="4">
  <autoFilter ref="A42:A75" xr:uid="{8AF9979D-D605-477F-AE60-46185EB6CCF6}"/>
  <tableColumns count="1">
    <tableColumn id="1" xr3:uid="{F0C5FBEC-0AFD-40FC-8E99-C13990ABE91E}" name="Lokasi / Location" dataDxfId="3"/>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49FFB17-D40A-4B6B-8598-D4110D5CACD1}" name="Table149" displayName="Table149" ref="Q3:Q36" totalsRowShown="0" headerRowDxfId="2" dataDxfId="1">
  <autoFilter ref="Q3:Q36" xr:uid="{F49FFB17-D40A-4B6B-8598-D4110D5CACD1}"/>
  <tableColumns count="1">
    <tableColumn id="1" xr3:uid="{53570655-BD6B-44FF-AAB3-6F3845B8142A}" name="Lokasi / Location"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 Id="rId4"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table" Target="../tables/table1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table" Target="../tables/table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8E864-1A55-47B9-BB38-2C221A4C212F}">
  <dimension ref="A1"/>
  <sheetViews>
    <sheetView showGridLines="0" topLeftCell="A44" zoomScale="46" zoomScaleNormal="70" workbookViewId="0">
      <selection activeCell="BF30" sqref="BF30"/>
    </sheetView>
  </sheetViews>
  <sheetFormatPr defaultRowHeight="12.5"/>
  <cols>
    <col min="31" max="31" width="12.179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F52B1-1ACA-479F-8BF7-C454BEBDB043}">
  <dimension ref="A1:N250"/>
  <sheetViews>
    <sheetView zoomScale="51" workbookViewId="0">
      <selection activeCell="G17" sqref="G17"/>
    </sheetView>
  </sheetViews>
  <sheetFormatPr defaultRowHeight="12.5"/>
  <cols>
    <col min="1" max="1" width="57.6328125" customWidth="1"/>
    <col min="2" max="2" width="17.54296875" customWidth="1"/>
    <col min="3" max="3" width="60.7265625" bestFit="1" customWidth="1"/>
    <col min="4" max="4" width="14.54296875" customWidth="1"/>
    <col min="6" max="6" width="18.81640625" bestFit="1" customWidth="1"/>
    <col min="7" max="7" width="20.1796875" bestFit="1" customWidth="1"/>
    <col min="8" max="8" width="20.36328125" bestFit="1" customWidth="1"/>
    <col min="9" max="9" width="20.1796875" bestFit="1" customWidth="1"/>
    <col min="10" max="10" width="18.6328125" bestFit="1" customWidth="1"/>
    <col min="11" max="11" width="15.26953125" bestFit="1" customWidth="1"/>
    <col min="12" max="12" width="17.453125" bestFit="1" customWidth="1"/>
    <col min="13" max="13" width="7.26953125" bestFit="1" customWidth="1"/>
    <col min="14" max="14" width="11.36328125" bestFit="1" customWidth="1"/>
  </cols>
  <sheetData>
    <row r="1" spans="1:13">
      <c r="A1" s="267" t="s">
        <v>373</v>
      </c>
      <c r="B1" s="267"/>
      <c r="C1" s="267"/>
      <c r="F1" s="267" t="s">
        <v>374</v>
      </c>
      <c r="G1" s="267"/>
      <c r="H1" s="267"/>
    </row>
    <row r="2" spans="1:13">
      <c r="A2" s="267"/>
      <c r="B2" s="267"/>
      <c r="C2" s="267"/>
      <c r="F2" s="267"/>
      <c r="G2" s="267"/>
      <c r="H2" s="267"/>
    </row>
    <row r="3" spans="1:13" ht="13">
      <c r="A3" s="253" t="s">
        <v>328</v>
      </c>
      <c r="B3" s="253" t="s">
        <v>330</v>
      </c>
      <c r="C3" s="253" t="s">
        <v>357</v>
      </c>
      <c r="F3" s="253" t="s">
        <v>328</v>
      </c>
      <c r="G3" s="253" t="s">
        <v>330</v>
      </c>
      <c r="H3" s="253" t="s">
        <v>357</v>
      </c>
    </row>
    <row r="4" spans="1:13" ht="13.5">
      <c r="A4" s="52" t="s">
        <v>56</v>
      </c>
      <c r="B4" t="s">
        <v>264</v>
      </c>
      <c r="C4" s="206">
        <v>4.3E-3</v>
      </c>
      <c r="F4" s="49" t="s">
        <v>34</v>
      </c>
      <c r="G4" t="s">
        <v>264</v>
      </c>
      <c r="H4" s="50">
        <v>0.12130000000000001</v>
      </c>
      <c r="J4" s="183" t="s">
        <v>359</v>
      </c>
      <c r="K4" s="183" t="s">
        <v>329</v>
      </c>
    </row>
    <row r="5" spans="1:13" ht="13.5">
      <c r="A5" s="52" t="s">
        <v>56</v>
      </c>
      <c r="B5" t="s">
        <v>257</v>
      </c>
      <c r="F5" s="49" t="s">
        <v>34</v>
      </c>
      <c r="G5" t="s">
        <v>257</v>
      </c>
      <c r="J5" s="183" t="s">
        <v>258</v>
      </c>
      <c r="K5" t="s">
        <v>264</v>
      </c>
      <c r="L5" t="s">
        <v>257</v>
      </c>
      <c r="M5" t="s">
        <v>151</v>
      </c>
    </row>
    <row r="6" spans="1:13" ht="13.5">
      <c r="A6" s="49" t="s">
        <v>78</v>
      </c>
      <c r="B6" t="s">
        <v>264</v>
      </c>
      <c r="C6" s="206">
        <v>1.44E-2</v>
      </c>
      <c r="F6" s="49" t="s">
        <v>20</v>
      </c>
      <c r="G6" t="s">
        <v>264</v>
      </c>
      <c r="H6" s="50">
        <v>0.1244</v>
      </c>
      <c r="J6" s="202" t="s">
        <v>30</v>
      </c>
      <c r="K6" s="351"/>
      <c r="L6" s="351">
        <v>1.6500000000000001E-2</v>
      </c>
      <c r="M6" s="351">
        <v>1.6500000000000001E-2</v>
      </c>
    </row>
    <row r="7" spans="1:13" ht="13.5">
      <c r="A7" s="49" t="s">
        <v>78</v>
      </c>
      <c r="B7" t="s">
        <v>257</v>
      </c>
      <c r="F7" s="49" t="s">
        <v>20</v>
      </c>
      <c r="G7" t="s">
        <v>257</v>
      </c>
      <c r="J7" s="202" t="s">
        <v>42</v>
      </c>
      <c r="K7" s="351"/>
      <c r="L7" s="351">
        <v>1.67E-2</v>
      </c>
      <c r="M7" s="351">
        <v>1.67E-2</v>
      </c>
    </row>
    <row r="8" spans="1:13" ht="13.5">
      <c r="A8" s="49" t="s">
        <v>76</v>
      </c>
      <c r="B8" t="s">
        <v>264</v>
      </c>
      <c r="C8" s="206">
        <v>1.4999999999999999E-2</v>
      </c>
      <c r="F8" s="49" t="s">
        <v>14</v>
      </c>
      <c r="G8" t="s">
        <v>264</v>
      </c>
      <c r="H8" s="50">
        <v>0.1245</v>
      </c>
      <c r="J8" s="202" t="s">
        <v>26</v>
      </c>
      <c r="K8" s="351">
        <v>5.33E-2</v>
      </c>
      <c r="L8" s="351"/>
      <c r="M8" s="351">
        <v>5.33E-2</v>
      </c>
    </row>
    <row r="9" spans="1:13" ht="13.5">
      <c r="A9" s="49" t="s">
        <v>76</v>
      </c>
      <c r="B9" t="s">
        <v>257</v>
      </c>
      <c r="F9" s="49" t="s">
        <v>14</v>
      </c>
      <c r="G9" t="s">
        <v>257</v>
      </c>
      <c r="J9" s="202" t="s">
        <v>20</v>
      </c>
      <c r="K9" s="351"/>
      <c r="L9" s="351">
        <v>1.66E-2</v>
      </c>
      <c r="M9" s="351">
        <v>1.66E-2</v>
      </c>
    </row>
    <row r="10" spans="1:13" ht="13.5">
      <c r="A10" s="49" t="s">
        <v>64</v>
      </c>
      <c r="B10" t="s">
        <v>264</v>
      </c>
      <c r="C10" s="206">
        <v>2.1700000000000001E-2</v>
      </c>
      <c r="F10" s="49" t="s">
        <v>68</v>
      </c>
      <c r="G10" t="s">
        <v>264</v>
      </c>
      <c r="H10" s="50">
        <v>0.1411</v>
      </c>
      <c r="J10" s="202" t="s">
        <v>66</v>
      </c>
      <c r="K10" s="351">
        <v>2.5100000000000001E-2</v>
      </c>
      <c r="L10" s="351"/>
      <c r="M10" s="351">
        <v>2.5100000000000001E-2</v>
      </c>
    </row>
    <row r="11" spans="1:13" ht="13.5">
      <c r="A11" s="49" t="s">
        <v>64</v>
      </c>
      <c r="B11" t="s">
        <v>257</v>
      </c>
      <c r="F11" s="49" t="s">
        <v>68</v>
      </c>
      <c r="G11" t="s">
        <v>257</v>
      </c>
      <c r="J11" s="202" t="s">
        <v>48</v>
      </c>
      <c r="K11" s="351"/>
      <c r="L11" s="351">
        <v>1.9400000000000001E-2</v>
      </c>
      <c r="M11" s="351">
        <v>1.9400000000000001E-2</v>
      </c>
    </row>
    <row r="12" spans="1:13" ht="13.5">
      <c r="A12" s="49" t="s">
        <v>66</v>
      </c>
      <c r="B12" t="s">
        <v>264</v>
      </c>
      <c r="C12" s="206">
        <v>2.5100000000000001E-2</v>
      </c>
      <c r="F12" s="49" t="s">
        <v>48</v>
      </c>
      <c r="G12" t="s">
        <v>264</v>
      </c>
      <c r="H12" s="50">
        <v>0.1444</v>
      </c>
      <c r="J12" s="202" t="s">
        <v>46</v>
      </c>
      <c r="K12" s="351">
        <v>4.7899999999999998E-2</v>
      </c>
      <c r="L12" s="351"/>
      <c r="M12" s="351">
        <v>4.7899999999999998E-2</v>
      </c>
    </row>
    <row r="13" spans="1:13" ht="13.5">
      <c r="A13" s="49" t="s">
        <v>66</v>
      </c>
      <c r="B13" t="s">
        <v>257</v>
      </c>
      <c r="F13" s="49" t="s">
        <v>48</v>
      </c>
      <c r="G13" t="s">
        <v>257</v>
      </c>
      <c r="J13" s="202" t="s">
        <v>52</v>
      </c>
      <c r="K13" s="351">
        <v>4.6399999999999997E-2</v>
      </c>
      <c r="L13" s="351"/>
      <c r="M13" s="351">
        <v>4.6399999999999997E-2</v>
      </c>
    </row>
    <row r="14" spans="1:13" ht="13.5">
      <c r="A14" s="49" t="s">
        <v>44</v>
      </c>
      <c r="B14" t="s">
        <v>264</v>
      </c>
      <c r="C14" s="206">
        <v>2.53E-2</v>
      </c>
      <c r="F14" s="49" t="s">
        <v>18</v>
      </c>
      <c r="G14" t="s">
        <v>264</v>
      </c>
      <c r="H14" s="50">
        <v>0.1457</v>
      </c>
      <c r="J14" s="202" t="s">
        <v>38</v>
      </c>
      <c r="K14" s="351"/>
      <c r="L14" s="351">
        <v>1.8100000000000002E-2</v>
      </c>
      <c r="M14" s="351">
        <v>1.8100000000000002E-2</v>
      </c>
    </row>
    <row r="15" spans="1:13" ht="13.5">
      <c r="A15" s="49" t="s">
        <v>44</v>
      </c>
      <c r="B15" t="s">
        <v>257</v>
      </c>
      <c r="F15" s="49" t="s">
        <v>18</v>
      </c>
      <c r="G15" t="s">
        <v>257</v>
      </c>
      <c r="J15" s="202" t="s">
        <v>44</v>
      </c>
      <c r="K15" s="351">
        <v>2.53E-2</v>
      </c>
      <c r="L15" s="351"/>
      <c r="M15" s="351">
        <v>2.53E-2</v>
      </c>
    </row>
    <row r="16" spans="1:13" ht="13.5">
      <c r="A16" s="52" t="s">
        <v>58</v>
      </c>
      <c r="B16" t="s">
        <v>264</v>
      </c>
      <c r="C16" s="206">
        <v>2.86E-2</v>
      </c>
      <c r="F16" s="49" t="s">
        <v>70</v>
      </c>
      <c r="G16" t="s">
        <v>264</v>
      </c>
      <c r="H16" s="50">
        <v>0.154</v>
      </c>
      <c r="J16" s="202" t="s">
        <v>78</v>
      </c>
      <c r="K16" s="351">
        <v>1.44E-2</v>
      </c>
      <c r="L16" s="351"/>
      <c r="M16" s="351">
        <v>1.44E-2</v>
      </c>
    </row>
    <row r="17" spans="1:13" ht="13.5">
      <c r="A17" s="52" t="s">
        <v>58</v>
      </c>
      <c r="B17" t="s">
        <v>257</v>
      </c>
      <c r="F17" s="49" t="s">
        <v>70</v>
      </c>
      <c r="G17" t="s">
        <v>257</v>
      </c>
      <c r="J17" s="202" t="s">
        <v>375</v>
      </c>
      <c r="K17" s="351"/>
      <c r="L17" s="351">
        <v>1.89E-2</v>
      </c>
      <c r="M17" s="351">
        <v>1.89E-2</v>
      </c>
    </row>
    <row r="18" spans="1:13" ht="13.5">
      <c r="A18" s="49" t="s">
        <v>52</v>
      </c>
      <c r="B18" t="s">
        <v>264</v>
      </c>
      <c r="C18" s="206">
        <v>4.6399999999999997E-2</v>
      </c>
      <c r="F18" s="49" t="s">
        <v>22</v>
      </c>
      <c r="G18" t="s">
        <v>264</v>
      </c>
      <c r="H18" s="50">
        <v>0.155</v>
      </c>
      <c r="J18" s="202" t="s">
        <v>76</v>
      </c>
      <c r="K18" s="351">
        <v>1.4999999999999999E-2</v>
      </c>
      <c r="L18" s="351">
        <v>1.6199999999999999E-2</v>
      </c>
      <c r="M18" s="351">
        <v>3.1199999999999999E-2</v>
      </c>
    </row>
    <row r="19" spans="1:13" ht="13.5">
      <c r="A19" s="49" t="s">
        <v>52</v>
      </c>
      <c r="B19" t="s">
        <v>257</v>
      </c>
      <c r="F19" s="49" t="s">
        <v>22</v>
      </c>
      <c r="G19" t="s">
        <v>257</v>
      </c>
      <c r="J19" s="202" t="s">
        <v>36</v>
      </c>
      <c r="K19" s="351"/>
      <c r="L19" s="351">
        <v>1.9400000000000001E-2</v>
      </c>
      <c r="M19" s="351">
        <v>1.9400000000000001E-2</v>
      </c>
    </row>
    <row r="20" spans="1:13" ht="13.5">
      <c r="A20" s="49" t="s">
        <v>46</v>
      </c>
      <c r="B20" t="s">
        <v>264</v>
      </c>
      <c r="C20" s="206">
        <v>4.7899999999999998E-2</v>
      </c>
      <c r="F20" s="49" t="s">
        <v>28</v>
      </c>
      <c r="G20" t="s">
        <v>264</v>
      </c>
      <c r="H20" s="50">
        <v>0.1618</v>
      </c>
      <c r="J20" s="202" t="s">
        <v>64</v>
      </c>
      <c r="K20" s="351">
        <v>2.1700000000000001E-2</v>
      </c>
      <c r="L20" s="351"/>
      <c r="M20" s="351">
        <v>2.1700000000000001E-2</v>
      </c>
    </row>
    <row r="21" spans="1:13" ht="13.5">
      <c r="A21" s="49" t="s">
        <v>46</v>
      </c>
      <c r="B21" t="s">
        <v>257</v>
      </c>
      <c r="F21" s="49" t="s">
        <v>28</v>
      </c>
      <c r="G21" t="s">
        <v>257</v>
      </c>
      <c r="J21" s="202" t="s">
        <v>58</v>
      </c>
      <c r="K21" s="351">
        <v>2.86E-2</v>
      </c>
      <c r="L21" s="351"/>
      <c r="M21" s="351">
        <v>2.86E-2</v>
      </c>
    </row>
    <row r="22" spans="1:13" ht="13.5">
      <c r="A22" s="49" t="s">
        <v>26</v>
      </c>
      <c r="B22" t="s">
        <v>264</v>
      </c>
      <c r="C22" s="206">
        <v>5.33E-2</v>
      </c>
      <c r="F22" s="49" t="s">
        <v>80</v>
      </c>
      <c r="G22" t="s">
        <v>264</v>
      </c>
      <c r="H22" s="50">
        <v>0.58620000000000005</v>
      </c>
      <c r="J22" s="202" t="s">
        <v>56</v>
      </c>
      <c r="K22" s="351">
        <v>4.3E-3</v>
      </c>
      <c r="L22" s="351"/>
      <c r="M22" s="351">
        <v>4.3E-3</v>
      </c>
    </row>
    <row r="23" spans="1:13" ht="13.5">
      <c r="A23" s="49" t="s">
        <v>26</v>
      </c>
      <c r="B23" t="s">
        <v>257</v>
      </c>
      <c r="F23" s="49" t="s">
        <v>80</v>
      </c>
      <c r="G23" t="s">
        <v>257</v>
      </c>
      <c r="J23" s="202" t="s">
        <v>60</v>
      </c>
      <c r="K23" s="351"/>
      <c r="L23" s="351">
        <v>1.7100000000000001E-2</v>
      </c>
      <c r="M23" s="351">
        <v>1.7100000000000001E-2</v>
      </c>
    </row>
    <row r="24" spans="1:13" ht="13.5">
      <c r="A24" s="49" t="s">
        <v>76</v>
      </c>
      <c r="B24" t="s">
        <v>264</v>
      </c>
      <c r="F24" s="49" t="s">
        <v>26</v>
      </c>
      <c r="G24" t="s">
        <v>264</v>
      </c>
      <c r="J24" s="202" t="s">
        <v>40</v>
      </c>
      <c r="K24" s="351"/>
      <c r="L24" s="351">
        <v>1.6500000000000001E-2</v>
      </c>
      <c r="M24" s="351">
        <v>1.6500000000000001E-2</v>
      </c>
    </row>
    <row r="25" spans="1:13" ht="13.5">
      <c r="A25" s="49" t="s">
        <v>76</v>
      </c>
      <c r="B25" t="s">
        <v>257</v>
      </c>
      <c r="C25" s="254">
        <v>1.6199999999999999E-2</v>
      </c>
      <c r="F25" s="49" t="s">
        <v>26</v>
      </c>
      <c r="G25" t="s">
        <v>257</v>
      </c>
      <c r="H25" s="50">
        <v>2.86E-2</v>
      </c>
      <c r="J25" s="202" t="s">
        <v>151</v>
      </c>
      <c r="K25" s="351">
        <v>0.28200000000000003</v>
      </c>
      <c r="L25" s="351">
        <v>0.1754</v>
      </c>
      <c r="M25" s="351">
        <v>0.45740000000000003</v>
      </c>
    </row>
    <row r="26" spans="1:13" ht="13.5">
      <c r="A26" s="49" t="s">
        <v>40</v>
      </c>
      <c r="B26" t="s">
        <v>264</v>
      </c>
      <c r="F26" s="49" t="s">
        <v>58</v>
      </c>
      <c r="G26" t="s">
        <v>264</v>
      </c>
    </row>
    <row r="27" spans="1:13" ht="13.5">
      <c r="A27" s="49" t="s">
        <v>40</v>
      </c>
      <c r="B27" t="s">
        <v>257</v>
      </c>
      <c r="C27" s="254">
        <v>1.6500000000000001E-2</v>
      </c>
      <c r="F27" s="49" t="s">
        <v>58</v>
      </c>
      <c r="G27" t="s">
        <v>257</v>
      </c>
      <c r="H27" s="50">
        <v>0.03</v>
      </c>
    </row>
    <row r="28" spans="1:13" ht="13.5">
      <c r="A28" s="49" t="s">
        <v>30</v>
      </c>
      <c r="B28" t="s">
        <v>264</v>
      </c>
      <c r="F28" s="49" t="s">
        <v>80</v>
      </c>
      <c r="G28" t="s">
        <v>264</v>
      </c>
      <c r="J28" s="183" t="s">
        <v>359</v>
      </c>
      <c r="K28" s="183" t="s">
        <v>329</v>
      </c>
    </row>
    <row r="29" spans="1:13" ht="13.5">
      <c r="A29" s="49" t="s">
        <v>30</v>
      </c>
      <c r="B29" t="s">
        <v>257</v>
      </c>
      <c r="C29" s="254">
        <v>1.6500000000000001E-2</v>
      </c>
      <c r="F29" s="49" t="s">
        <v>80</v>
      </c>
      <c r="G29" t="s">
        <v>257</v>
      </c>
      <c r="H29" s="50">
        <v>0.03</v>
      </c>
      <c r="J29" s="183" t="s">
        <v>258</v>
      </c>
      <c r="K29" t="s">
        <v>264</v>
      </c>
      <c r="L29" t="s">
        <v>257</v>
      </c>
      <c r="M29" t="s">
        <v>151</v>
      </c>
    </row>
    <row r="30" spans="1:13" ht="13.5">
      <c r="A30" s="49" t="s">
        <v>20</v>
      </c>
      <c r="B30" t="s">
        <v>264</v>
      </c>
      <c r="C30" s="176"/>
      <c r="F30" s="49" t="s">
        <v>52</v>
      </c>
      <c r="G30" t="s">
        <v>264</v>
      </c>
      <c r="J30" s="202" t="s">
        <v>70</v>
      </c>
      <c r="K30" s="351">
        <v>0.154</v>
      </c>
      <c r="L30" s="351"/>
      <c r="M30" s="351">
        <v>0.154</v>
      </c>
    </row>
    <row r="31" spans="1:13" ht="13.5">
      <c r="A31" s="49" t="s">
        <v>20</v>
      </c>
      <c r="B31" t="s">
        <v>257</v>
      </c>
      <c r="C31" s="254">
        <v>1.66E-2</v>
      </c>
      <c r="F31" s="49" t="s">
        <v>52</v>
      </c>
      <c r="G31" t="s">
        <v>257</v>
      </c>
      <c r="H31" s="50">
        <v>3.0499999999999999E-2</v>
      </c>
      <c r="J31" s="202" t="s">
        <v>26</v>
      </c>
      <c r="K31" s="351"/>
      <c r="L31" s="351">
        <v>2.86E-2</v>
      </c>
      <c r="M31" s="351">
        <v>2.86E-2</v>
      </c>
    </row>
    <row r="32" spans="1:13" ht="13.5">
      <c r="A32" s="52" t="s">
        <v>42</v>
      </c>
      <c r="B32" t="s">
        <v>264</v>
      </c>
      <c r="F32" s="52" t="s">
        <v>62</v>
      </c>
      <c r="G32" t="s">
        <v>264</v>
      </c>
      <c r="H32" s="176"/>
      <c r="J32" s="202" t="s">
        <v>20</v>
      </c>
      <c r="K32" s="351">
        <v>0.1244</v>
      </c>
      <c r="L32" s="351"/>
      <c r="M32" s="351">
        <v>0.1244</v>
      </c>
    </row>
    <row r="33" spans="1:13" ht="13.5">
      <c r="A33" s="52" t="s">
        <v>42</v>
      </c>
      <c r="B33" t="s">
        <v>257</v>
      </c>
      <c r="C33" s="254">
        <v>1.67E-2</v>
      </c>
      <c r="F33" s="52" t="s">
        <v>62</v>
      </c>
      <c r="G33" t="s">
        <v>257</v>
      </c>
      <c r="H33" s="50">
        <v>3.0499999999999999E-2</v>
      </c>
      <c r="J33" s="202" t="s">
        <v>18</v>
      </c>
      <c r="K33" s="351">
        <v>0.1457</v>
      </c>
      <c r="L33" s="351"/>
      <c r="M33" s="351">
        <v>0.1457</v>
      </c>
    </row>
    <row r="34" spans="1:13" ht="13.5">
      <c r="A34" s="49" t="s">
        <v>60</v>
      </c>
      <c r="B34" t="s">
        <v>264</v>
      </c>
      <c r="F34" s="49" t="s">
        <v>64</v>
      </c>
      <c r="G34" t="s">
        <v>264</v>
      </c>
      <c r="J34" s="202" t="s">
        <v>28</v>
      </c>
      <c r="K34" s="351">
        <v>0.1618</v>
      </c>
      <c r="L34" s="351"/>
      <c r="M34" s="351">
        <v>0.1618</v>
      </c>
    </row>
    <row r="35" spans="1:13" ht="13.5">
      <c r="A35" s="49" t="s">
        <v>60</v>
      </c>
      <c r="B35" t="s">
        <v>257</v>
      </c>
      <c r="C35" s="254">
        <v>1.7100000000000001E-2</v>
      </c>
      <c r="F35" s="49" t="s">
        <v>64</v>
      </c>
      <c r="G35" t="s">
        <v>257</v>
      </c>
      <c r="H35" s="50">
        <v>3.09E-2</v>
      </c>
      <c r="J35" s="202" t="s">
        <v>14</v>
      </c>
      <c r="K35" s="351">
        <v>0.1245</v>
      </c>
      <c r="L35" s="351">
        <v>3.95E-2</v>
      </c>
      <c r="M35" s="351">
        <v>0.16400000000000001</v>
      </c>
    </row>
    <row r="36" spans="1:13" ht="13.5">
      <c r="A36" s="49" t="s">
        <v>38</v>
      </c>
      <c r="B36" t="s">
        <v>264</v>
      </c>
      <c r="F36" s="49" t="s">
        <v>14</v>
      </c>
      <c r="G36" t="s">
        <v>264</v>
      </c>
      <c r="J36" s="202" t="s">
        <v>22</v>
      </c>
      <c r="K36" s="351">
        <v>0.155</v>
      </c>
      <c r="L36" s="351"/>
      <c r="M36" s="351">
        <v>0.155</v>
      </c>
    </row>
    <row r="37" spans="1:13" ht="13.5">
      <c r="A37" s="49" t="s">
        <v>38</v>
      </c>
      <c r="B37" t="s">
        <v>257</v>
      </c>
      <c r="C37" s="254">
        <v>1.8100000000000002E-2</v>
      </c>
      <c r="F37" s="49" t="s">
        <v>14</v>
      </c>
      <c r="G37" t="s">
        <v>257</v>
      </c>
      <c r="H37" s="50">
        <v>3.95E-2</v>
      </c>
      <c r="J37" s="202" t="s">
        <v>24</v>
      </c>
      <c r="K37" s="351"/>
      <c r="L37" s="351">
        <v>4.4200000000000003E-2</v>
      </c>
      <c r="M37" s="351">
        <v>4.4200000000000003E-2</v>
      </c>
    </row>
    <row r="38" spans="1:13" ht="13.5">
      <c r="A38" s="54" t="s">
        <v>74</v>
      </c>
      <c r="B38" t="s">
        <v>264</v>
      </c>
      <c r="F38" s="49" t="s">
        <v>24</v>
      </c>
      <c r="G38" t="s">
        <v>264</v>
      </c>
      <c r="J38" s="202" t="s">
        <v>48</v>
      </c>
      <c r="K38" s="351">
        <v>0.1444</v>
      </c>
      <c r="L38" s="351"/>
      <c r="M38" s="351">
        <v>0.1444</v>
      </c>
    </row>
    <row r="39" spans="1:13" ht="13.5">
      <c r="A39" s="54" t="s">
        <v>375</v>
      </c>
      <c r="B39" t="s">
        <v>257</v>
      </c>
      <c r="C39" s="255">
        <v>1.89E-2</v>
      </c>
      <c r="F39" s="49" t="s">
        <v>24</v>
      </c>
      <c r="G39" t="s">
        <v>257</v>
      </c>
      <c r="H39" s="50">
        <v>4.4200000000000003E-2</v>
      </c>
      <c r="J39" s="202" t="s">
        <v>52</v>
      </c>
      <c r="K39" s="351"/>
      <c r="L39" s="351">
        <v>3.0499999999999999E-2</v>
      </c>
      <c r="M39" s="351">
        <v>3.0499999999999999E-2</v>
      </c>
    </row>
    <row r="40" spans="1:13" ht="13.5">
      <c r="A40" s="256" t="s">
        <v>48</v>
      </c>
      <c r="B40" t="s">
        <v>264</v>
      </c>
      <c r="F40" s="257" t="s">
        <v>56</v>
      </c>
      <c r="G40" t="s">
        <v>264</v>
      </c>
      <c r="J40" s="202" t="s">
        <v>44</v>
      </c>
      <c r="K40" s="351"/>
      <c r="L40" s="351">
        <v>4.6800000000000001E-2</v>
      </c>
      <c r="M40" s="351">
        <v>4.6800000000000001E-2</v>
      </c>
    </row>
    <row r="41" spans="1:13" ht="13.5">
      <c r="A41" s="256" t="s">
        <v>48</v>
      </c>
      <c r="B41" t="s">
        <v>257</v>
      </c>
      <c r="C41" s="254">
        <v>1.9400000000000001E-2</v>
      </c>
      <c r="F41" s="257" t="s">
        <v>56</v>
      </c>
      <c r="G41" t="s">
        <v>257</v>
      </c>
      <c r="H41" s="50">
        <v>4.4200000000000003E-2</v>
      </c>
      <c r="J41" s="202" t="s">
        <v>68</v>
      </c>
      <c r="K41" s="351">
        <v>0.1411</v>
      </c>
      <c r="L41" s="351"/>
      <c r="M41" s="351">
        <v>0.1411</v>
      </c>
    </row>
    <row r="42" spans="1:13" ht="13.5">
      <c r="A42" s="256" t="s">
        <v>36</v>
      </c>
      <c r="B42" t="s">
        <v>264</v>
      </c>
      <c r="F42" s="49" t="s">
        <v>44</v>
      </c>
      <c r="G42" t="s">
        <v>264</v>
      </c>
      <c r="J42" s="202" t="s">
        <v>80</v>
      </c>
      <c r="K42" s="351">
        <v>0.58620000000000005</v>
      </c>
      <c r="L42" s="351">
        <v>0.03</v>
      </c>
      <c r="M42" s="351">
        <v>0.61620000000000008</v>
      </c>
    </row>
    <row r="43" spans="1:13" ht="13.5">
      <c r="A43" s="256" t="s">
        <v>36</v>
      </c>
      <c r="B43" t="s">
        <v>257</v>
      </c>
      <c r="C43" s="254">
        <v>1.9400000000000001E-2</v>
      </c>
      <c r="F43" s="49" t="s">
        <v>44</v>
      </c>
      <c r="G43" t="s">
        <v>257</v>
      </c>
      <c r="H43" s="50">
        <v>4.6800000000000001E-2</v>
      </c>
      <c r="J43" s="202" t="s">
        <v>64</v>
      </c>
      <c r="K43" s="351"/>
      <c r="L43" s="351">
        <v>3.09E-2</v>
      </c>
      <c r="M43" s="351">
        <v>3.09E-2</v>
      </c>
    </row>
    <row r="44" spans="1:13">
      <c r="J44" s="202" t="s">
        <v>58</v>
      </c>
      <c r="K44" s="351"/>
      <c r="L44" s="351">
        <v>0.03</v>
      </c>
      <c r="M44" s="351">
        <v>0.03</v>
      </c>
    </row>
    <row r="45" spans="1:13">
      <c r="J45" s="202" t="s">
        <v>56</v>
      </c>
      <c r="K45" s="351"/>
      <c r="L45" s="351">
        <v>4.4200000000000003E-2</v>
      </c>
      <c r="M45" s="351">
        <v>4.4200000000000003E-2</v>
      </c>
    </row>
    <row r="46" spans="1:13">
      <c r="J46" s="202" t="s">
        <v>62</v>
      </c>
      <c r="K46" s="351"/>
      <c r="L46" s="351">
        <v>3.0499999999999999E-2</v>
      </c>
      <c r="M46" s="351">
        <v>3.0499999999999999E-2</v>
      </c>
    </row>
    <row r="47" spans="1:13">
      <c r="J47" s="202" t="s">
        <v>34</v>
      </c>
      <c r="K47" s="351">
        <v>0.12130000000000001</v>
      </c>
      <c r="L47" s="351"/>
      <c r="M47" s="351">
        <v>0.12130000000000001</v>
      </c>
    </row>
    <row r="48" spans="1:13">
      <c r="A48" s="267" t="s">
        <v>360</v>
      </c>
      <c r="B48" s="267"/>
      <c r="C48" s="267"/>
      <c r="G48" s="267" t="s">
        <v>361</v>
      </c>
      <c r="H48" s="267"/>
      <c r="I48" s="267"/>
      <c r="J48" s="202" t="s">
        <v>151</v>
      </c>
      <c r="K48" s="351">
        <v>1.8583999999999998</v>
      </c>
      <c r="L48" s="351">
        <v>0.35520000000000007</v>
      </c>
      <c r="M48" s="351">
        <v>2.2136</v>
      </c>
    </row>
    <row r="49" spans="1:14">
      <c r="A49" s="267"/>
      <c r="B49" s="267"/>
      <c r="C49" s="267"/>
      <c r="G49" s="267"/>
      <c r="H49" s="267"/>
      <c r="I49" s="267"/>
    </row>
    <row r="50" spans="1:14" ht="13">
      <c r="A50" s="253" t="s">
        <v>328</v>
      </c>
      <c r="B50" s="253" t="s">
        <v>330</v>
      </c>
      <c r="C50" s="253" t="s">
        <v>357</v>
      </c>
      <c r="G50" s="253" t="s">
        <v>328</v>
      </c>
      <c r="H50" s="253" t="s">
        <v>330</v>
      </c>
      <c r="I50" s="253" t="s">
        <v>357</v>
      </c>
    </row>
    <row r="51" spans="1:14" ht="13.5">
      <c r="A51" s="49" t="s">
        <v>78</v>
      </c>
      <c r="B51" t="s">
        <v>264</v>
      </c>
      <c r="C51" s="176">
        <v>0.38550000000000001</v>
      </c>
      <c r="G51" t="s">
        <v>20</v>
      </c>
      <c r="H51" t="s">
        <v>264</v>
      </c>
      <c r="I51" s="176">
        <v>1.0358000000000001</v>
      </c>
      <c r="K51" s="183" t="s">
        <v>359</v>
      </c>
      <c r="L51" s="183" t="s">
        <v>329</v>
      </c>
    </row>
    <row r="52" spans="1:14" ht="13.5">
      <c r="A52" s="49" t="s">
        <v>78</v>
      </c>
      <c r="B52" t="s">
        <v>257</v>
      </c>
      <c r="G52" t="s">
        <v>20</v>
      </c>
      <c r="H52" t="s">
        <v>257</v>
      </c>
      <c r="K52" s="183" t="s">
        <v>258</v>
      </c>
      <c r="L52" t="s">
        <v>264</v>
      </c>
      <c r="M52" t="s">
        <v>257</v>
      </c>
      <c r="N52" t="s">
        <v>151</v>
      </c>
    </row>
    <row r="53" spans="1:14" ht="13.5">
      <c r="A53" s="49" t="s">
        <v>66</v>
      </c>
      <c r="B53" t="s">
        <v>264</v>
      </c>
      <c r="C53" s="176">
        <v>0.39169999999999999</v>
      </c>
      <c r="G53" t="s">
        <v>22</v>
      </c>
      <c r="H53" t="s">
        <v>264</v>
      </c>
      <c r="I53" s="176">
        <v>1.0443</v>
      </c>
      <c r="K53" s="202" t="s">
        <v>26</v>
      </c>
      <c r="L53" s="351"/>
      <c r="M53" s="351">
        <v>0.62470000000000003</v>
      </c>
      <c r="N53" s="351">
        <v>0.62470000000000003</v>
      </c>
    </row>
    <row r="54" spans="1:14" ht="13.5">
      <c r="A54" s="49" t="s">
        <v>66</v>
      </c>
      <c r="B54" t="s">
        <v>257</v>
      </c>
      <c r="G54" t="s">
        <v>22</v>
      </c>
      <c r="H54" t="s">
        <v>257</v>
      </c>
      <c r="K54" s="202" t="s">
        <v>66</v>
      </c>
      <c r="L54" s="351">
        <v>0.39169999999999999</v>
      </c>
      <c r="M54" s="351">
        <v>0.38159999999999999</v>
      </c>
      <c r="N54" s="351">
        <v>0.77329999999999999</v>
      </c>
    </row>
    <row r="55" spans="1:14" ht="13.5">
      <c r="A55" s="52" t="s">
        <v>56</v>
      </c>
      <c r="B55" t="s">
        <v>264</v>
      </c>
      <c r="C55" s="176">
        <v>0.48830000000000001</v>
      </c>
      <c r="G55" t="s">
        <v>32</v>
      </c>
      <c r="H55" t="s">
        <v>264</v>
      </c>
      <c r="I55" s="176">
        <v>1.0516000000000001</v>
      </c>
      <c r="K55" s="202" t="s">
        <v>52</v>
      </c>
      <c r="L55" s="351">
        <v>0.73560000000000003</v>
      </c>
      <c r="M55" s="351"/>
      <c r="N55" s="351">
        <v>0.73560000000000003</v>
      </c>
    </row>
    <row r="56" spans="1:14" ht="13.5">
      <c r="A56" s="52" t="s">
        <v>56</v>
      </c>
      <c r="B56" t="s">
        <v>257</v>
      </c>
      <c r="G56" t="s">
        <v>32</v>
      </c>
      <c r="H56" t="s">
        <v>257</v>
      </c>
      <c r="K56" s="202" t="s">
        <v>50</v>
      </c>
      <c r="L56" s="351">
        <v>0.7571</v>
      </c>
      <c r="M56" s="351"/>
      <c r="N56" s="351">
        <v>0.7571</v>
      </c>
    </row>
    <row r="57" spans="1:14" ht="13.5">
      <c r="A57" s="223" t="s">
        <v>76</v>
      </c>
      <c r="B57" t="s">
        <v>264</v>
      </c>
      <c r="C57" s="176">
        <v>0.50970000000000004</v>
      </c>
      <c r="G57" t="s">
        <v>362</v>
      </c>
      <c r="H57" t="s">
        <v>264</v>
      </c>
      <c r="I57" s="176">
        <v>1.0667</v>
      </c>
      <c r="K57" s="202" t="s">
        <v>44</v>
      </c>
      <c r="L57" s="351">
        <v>0.61960000000000004</v>
      </c>
      <c r="M57" s="351"/>
      <c r="N57" s="351">
        <v>0.61960000000000004</v>
      </c>
    </row>
    <row r="58" spans="1:14" ht="13.5">
      <c r="A58" s="223" t="s">
        <v>76</v>
      </c>
      <c r="B58" t="s">
        <v>257</v>
      </c>
      <c r="G58" t="s">
        <v>362</v>
      </c>
      <c r="H58" t="s">
        <v>257</v>
      </c>
      <c r="K58" s="202" t="s">
        <v>146</v>
      </c>
      <c r="L58" s="351">
        <v>0.71309999999999996</v>
      </c>
      <c r="M58" s="351"/>
      <c r="N58" s="351">
        <v>0.71309999999999996</v>
      </c>
    </row>
    <row r="59" spans="1:14" ht="13.5">
      <c r="A59" s="223" t="s">
        <v>62</v>
      </c>
      <c r="B59" t="s">
        <v>264</v>
      </c>
      <c r="C59" s="176">
        <v>0.54649999999999999</v>
      </c>
      <c r="G59" t="s">
        <v>60</v>
      </c>
      <c r="H59" t="s">
        <v>264</v>
      </c>
      <c r="I59" s="176">
        <v>1.1341000000000001</v>
      </c>
      <c r="K59" s="202" t="s">
        <v>78</v>
      </c>
      <c r="L59" s="351">
        <v>0.38550000000000001</v>
      </c>
      <c r="M59" s="351"/>
      <c r="N59" s="351">
        <v>0.38550000000000001</v>
      </c>
    </row>
    <row r="60" spans="1:14" ht="13.5">
      <c r="A60" s="223" t="s">
        <v>62</v>
      </c>
      <c r="B60" t="s">
        <v>257</v>
      </c>
      <c r="G60" t="s">
        <v>60</v>
      </c>
      <c r="H60" t="s">
        <v>257</v>
      </c>
      <c r="K60" s="202" t="s">
        <v>68</v>
      </c>
      <c r="L60" s="351"/>
      <c r="M60" s="351">
        <v>0.70169999999999999</v>
      </c>
      <c r="N60" s="351">
        <v>0.70169999999999999</v>
      </c>
    </row>
    <row r="61" spans="1:14" ht="13.5">
      <c r="A61" s="223" t="s">
        <v>44</v>
      </c>
      <c r="B61" t="s">
        <v>264</v>
      </c>
      <c r="C61" s="176">
        <v>0.61960000000000004</v>
      </c>
      <c r="G61" t="s">
        <v>54</v>
      </c>
      <c r="H61" t="s">
        <v>264</v>
      </c>
      <c r="I61" s="176">
        <v>1.1479999999999999</v>
      </c>
      <c r="K61" s="202" t="s">
        <v>72</v>
      </c>
      <c r="L61" s="351"/>
      <c r="M61" s="351">
        <v>0.80089999999999995</v>
      </c>
      <c r="N61" s="351">
        <v>0.80089999999999995</v>
      </c>
    </row>
    <row r="62" spans="1:14" ht="13.5">
      <c r="A62" s="223" t="s">
        <v>44</v>
      </c>
      <c r="B62" t="s">
        <v>257</v>
      </c>
      <c r="G62" t="s">
        <v>54</v>
      </c>
      <c r="H62" t="s">
        <v>257</v>
      </c>
      <c r="K62" s="202" t="s">
        <v>76</v>
      </c>
      <c r="L62" s="351">
        <v>0.50970000000000004</v>
      </c>
      <c r="M62" s="351"/>
      <c r="N62" s="351">
        <v>0.50970000000000004</v>
      </c>
    </row>
    <row r="63" spans="1:14" ht="13.5">
      <c r="A63" s="223" t="s">
        <v>74</v>
      </c>
      <c r="B63" t="s">
        <v>264</v>
      </c>
      <c r="C63" s="176">
        <v>0.71309999999999996</v>
      </c>
      <c r="G63" t="s">
        <v>64</v>
      </c>
      <c r="H63" t="s">
        <v>264</v>
      </c>
      <c r="I63" s="176">
        <v>1.1600999999999999</v>
      </c>
      <c r="K63" s="202" t="s">
        <v>64</v>
      </c>
      <c r="L63" s="351"/>
      <c r="M63" s="351">
        <v>0.50160000000000005</v>
      </c>
      <c r="N63" s="351">
        <v>0.50160000000000005</v>
      </c>
    </row>
    <row r="64" spans="1:14" ht="13.5">
      <c r="A64" s="223" t="s">
        <v>146</v>
      </c>
      <c r="B64" t="s">
        <v>257</v>
      </c>
      <c r="C64" s="176"/>
      <c r="G64" t="s">
        <v>64</v>
      </c>
      <c r="H64" t="s">
        <v>257</v>
      </c>
      <c r="K64" s="202" t="s">
        <v>58</v>
      </c>
      <c r="L64" s="351"/>
      <c r="M64" s="351">
        <v>0.81469999999999998</v>
      </c>
      <c r="N64" s="351">
        <v>0.81469999999999998</v>
      </c>
    </row>
    <row r="65" spans="1:14" ht="13.5">
      <c r="A65" s="223" t="s">
        <v>40</v>
      </c>
      <c r="B65" t="s">
        <v>264</v>
      </c>
      <c r="C65" s="176">
        <v>0.72940000000000005</v>
      </c>
      <c r="G65" t="s">
        <v>18</v>
      </c>
      <c r="H65" t="s">
        <v>264</v>
      </c>
      <c r="I65" s="176">
        <v>1.2471000000000001</v>
      </c>
      <c r="K65" s="202" t="s">
        <v>56</v>
      </c>
      <c r="L65" s="351">
        <v>0.48830000000000001</v>
      </c>
      <c r="M65" s="351">
        <v>0.64729999999999999</v>
      </c>
      <c r="N65" s="351">
        <v>1.1355999999999999</v>
      </c>
    </row>
    <row r="66" spans="1:14" ht="13.5">
      <c r="A66" s="223" t="s">
        <v>40</v>
      </c>
      <c r="B66" t="s">
        <v>257</v>
      </c>
      <c r="G66" t="s">
        <v>18</v>
      </c>
      <c r="H66" t="s">
        <v>257</v>
      </c>
      <c r="K66" s="202" t="s">
        <v>62</v>
      </c>
      <c r="L66" s="351">
        <v>0.54649999999999999</v>
      </c>
      <c r="M66" s="351">
        <v>0.83140000000000003</v>
      </c>
      <c r="N66" s="351">
        <v>1.3778999999999999</v>
      </c>
    </row>
    <row r="67" spans="1:14" ht="13.5">
      <c r="A67" s="223" t="s">
        <v>52</v>
      </c>
      <c r="B67" t="s">
        <v>264</v>
      </c>
      <c r="C67" s="176">
        <v>0.73560000000000003</v>
      </c>
      <c r="G67" t="s">
        <v>70</v>
      </c>
      <c r="H67" t="s">
        <v>264</v>
      </c>
      <c r="I67" s="176">
        <v>1.2956000000000001</v>
      </c>
      <c r="K67" s="202" t="s">
        <v>60</v>
      </c>
      <c r="L67" s="351"/>
      <c r="M67" s="351">
        <v>0.6069</v>
      </c>
      <c r="N67" s="351">
        <v>0.6069</v>
      </c>
    </row>
    <row r="68" spans="1:14" ht="13.5">
      <c r="A68" s="223" t="s">
        <v>52</v>
      </c>
      <c r="B68" t="s">
        <v>257</v>
      </c>
      <c r="G68" t="s">
        <v>70</v>
      </c>
      <c r="H68" t="s">
        <v>257</v>
      </c>
      <c r="K68" s="202" t="s">
        <v>34</v>
      </c>
      <c r="L68" s="351"/>
      <c r="M68" s="351">
        <v>0.77849999999999997</v>
      </c>
      <c r="N68" s="351">
        <v>0.77849999999999997</v>
      </c>
    </row>
    <row r="69" spans="1:14" ht="13.5">
      <c r="A69" s="223" t="s">
        <v>50</v>
      </c>
      <c r="B69" t="s">
        <v>264</v>
      </c>
      <c r="C69" s="176">
        <v>0.7571</v>
      </c>
      <c r="G69" t="s">
        <v>48</v>
      </c>
      <c r="H69" t="s">
        <v>264</v>
      </c>
      <c r="I69" s="176">
        <v>1.3124</v>
      </c>
      <c r="K69" s="202" t="s">
        <v>40</v>
      </c>
      <c r="L69" s="351">
        <v>0.72940000000000005</v>
      </c>
      <c r="M69" s="351"/>
      <c r="N69" s="351">
        <v>0.72940000000000005</v>
      </c>
    </row>
    <row r="70" spans="1:14" ht="13.5">
      <c r="A70" s="223" t="s">
        <v>50</v>
      </c>
      <c r="B70" t="s">
        <v>257</v>
      </c>
      <c r="G70" t="s">
        <v>48</v>
      </c>
      <c r="H70" t="s">
        <v>257</v>
      </c>
      <c r="K70" s="202" t="s">
        <v>151</v>
      </c>
      <c r="L70" s="351">
        <v>5.8765000000000001</v>
      </c>
      <c r="M70" s="351">
        <v>6.6893000000000011</v>
      </c>
      <c r="N70" s="351">
        <v>12.565800000000001</v>
      </c>
    </row>
    <row r="71" spans="1:14" ht="13.5">
      <c r="A71" s="223" t="s">
        <v>66</v>
      </c>
      <c r="B71" t="s">
        <v>264</v>
      </c>
      <c r="G71" t="s">
        <v>32</v>
      </c>
      <c r="H71" t="s">
        <v>264</v>
      </c>
    </row>
    <row r="72" spans="1:14" ht="13.5">
      <c r="A72" s="223" t="s">
        <v>66</v>
      </c>
      <c r="B72" t="s">
        <v>257</v>
      </c>
      <c r="C72" s="176">
        <v>0.38159999999999999</v>
      </c>
      <c r="G72" t="s">
        <v>32</v>
      </c>
      <c r="H72" t="s">
        <v>257</v>
      </c>
      <c r="I72" s="176">
        <v>1.2472000000000001</v>
      </c>
    </row>
    <row r="73" spans="1:14" ht="13.5">
      <c r="A73" s="223" t="s">
        <v>64</v>
      </c>
      <c r="B73" t="s">
        <v>264</v>
      </c>
      <c r="G73" t="s">
        <v>76</v>
      </c>
      <c r="H73" t="s">
        <v>264</v>
      </c>
      <c r="K73" s="183" t="s">
        <v>359</v>
      </c>
      <c r="L73" s="183" t="s">
        <v>329</v>
      </c>
    </row>
    <row r="74" spans="1:14" ht="13.5">
      <c r="A74" s="223" t="s">
        <v>64</v>
      </c>
      <c r="B74" t="s">
        <v>257</v>
      </c>
      <c r="C74" s="176">
        <v>0.50160000000000005</v>
      </c>
      <c r="G74" t="s">
        <v>76</v>
      </c>
      <c r="H74" t="s">
        <v>257</v>
      </c>
      <c r="I74" s="176">
        <v>1.2765</v>
      </c>
      <c r="K74" s="183" t="s">
        <v>258</v>
      </c>
      <c r="L74" t="s">
        <v>264</v>
      </c>
      <c r="M74" t="s">
        <v>257</v>
      </c>
      <c r="N74" t="s">
        <v>151</v>
      </c>
    </row>
    <row r="75" spans="1:14" ht="13.5">
      <c r="A75" s="223" t="s">
        <v>60</v>
      </c>
      <c r="B75" t="s">
        <v>264</v>
      </c>
      <c r="G75" t="s">
        <v>36</v>
      </c>
      <c r="H75" t="s">
        <v>264</v>
      </c>
      <c r="K75" s="202" t="s">
        <v>70</v>
      </c>
      <c r="L75" s="351">
        <v>1.2956000000000001</v>
      </c>
      <c r="M75" s="351">
        <v>1.7259</v>
      </c>
      <c r="N75" s="351">
        <v>3.0215000000000001</v>
      </c>
    </row>
    <row r="76" spans="1:14" ht="13.5">
      <c r="A76" s="223" t="s">
        <v>60</v>
      </c>
      <c r="B76" t="s">
        <v>257</v>
      </c>
      <c r="C76" s="176">
        <v>0.6069</v>
      </c>
      <c r="G76" t="s">
        <v>36</v>
      </c>
      <c r="H76" t="s">
        <v>257</v>
      </c>
      <c r="I76" s="176">
        <v>1.2789999999999999</v>
      </c>
      <c r="K76" s="202" t="s">
        <v>42</v>
      </c>
      <c r="L76" s="351"/>
      <c r="M76" s="351">
        <v>1.4251</v>
      </c>
      <c r="N76" s="351">
        <v>1.4251</v>
      </c>
    </row>
    <row r="77" spans="1:14" ht="13.5">
      <c r="A77" s="223" t="s">
        <v>26</v>
      </c>
      <c r="B77" t="s">
        <v>264</v>
      </c>
      <c r="G77" t="s">
        <v>24</v>
      </c>
      <c r="H77" t="s">
        <v>264</v>
      </c>
      <c r="K77" s="202" t="s">
        <v>16</v>
      </c>
      <c r="L77" s="351"/>
      <c r="M77" s="351">
        <v>1.3633</v>
      </c>
      <c r="N77" s="351">
        <v>1.3633</v>
      </c>
    </row>
    <row r="78" spans="1:14" ht="13.5">
      <c r="A78" s="223" t="s">
        <v>26</v>
      </c>
      <c r="B78" t="s">
        <v>257</v>
      </c>
      <c r="C78" s="176">
        <v>0.62470000000000003</v>
      </c>
      <c r="G78" t="s">
        <v>24</v>
      </c>
      <c r="H78" t="s">
        <v>257</v>
      </c>
      <c r="I78" s="176">
        <v>1.3488</v>
      </c>
      <c r="K78" s="202" t="s">
        <v>20</v>
      </c>
      <c r="L78" s="351">
        <v>1.0358000000000001</v>
      </c>
      <c r="M78" s="351">
        <v>1.5669</v>
      </c>
      <c r="N78" s="351">
        <v>2.6027</v>
      </c>
    </row>
    <row r="79" spans="1:14" ht="13.5">
      <c r="A79" s="223" t="s">
        <v>56</v>
      </c>
      <c r="B79" t="s">
        <v>264</v>
      </c>
      <c r="C79" s="176"/>
      <c r="G79" t="s">
        <v>16</v>
      </c>
      <c r="H79" t="s">
        <v>264</v>
      </c>
      <c r="K79" s="202" t="s">
        <v>18</v>
      </c>
      <c r="L79" s="351">
        <v>1.2471000000000001</v>
      </c>
      <c r="M79" s="351"/>
      <c r="N79" s="351">
        <v>1.2471000000000001</v>
      </c>
    </row>
    <row r="80" spans="1:14" ht="13.5">
      <c r="A80" s="223" t="s">
        <v>56</v>
      </c>
      <c r="B80" t="s">
        <v>257</v>
      </c>
      <c r="C80" s="176">
        <v>0.64729999999999999</v>
      </c>
      <c r="G80" t="s">
        <v>16</v>
      </c>
      <c r="H80" t="s">
        <v>257</v>
      </c>
      <c r="I80" s="176">
        <v>1.3633</v>
      </c>
      <c r="K80" s="202" t="s">
        <v>22</v>
      </c>
      <c r="L80" s="351">
        <v>1.0443</v>
      </c>
      <c r="M80" s="351"/>
      <c r="N80" s="351">
        <v>1.0443</v>
      </c>
    </row>
    <row r="81" spans="1:14" ht="13.5">
      <c r="A81" s="223" t="s">
        <v>68</v>
      </c>
      <c r="B81" t="s">
        <v>264</v>
      </c>
      <c r="G81" t="s">
        <v>42</v>
      </c>
      <c r="H81" t="s">
        <v>264</v>
      </c>
      <c r="K81" s="202" t="s">
        <v>24</v>
      </c>
      <c r="L81" s="351"/>
      <c r="M81" s="351">
        <v>1.3488</v>
      </c>
      <c r="N81" s="351">
        <v>1.3488</v>
      </c>
    </row>
    <row r="82" spans="1:14" ht="13.5">
      <c r="A82" s="223" t="s">
        <v>68</v>
      </c>
      <c r="B82" t="s">
        <v>257</v>
      </c>
      <c r="C82" s="176">
        <v>0.70169999999999999</v>
      </c>
      <c r="G82" t="s">
        <v>42</v>
      </c>
      <c r="H82" t="s">
        <v>257</v>
      </c>
      <c r="I82" s="176">
        <v>1.4251</v>
      </c>
      <c r="K82" s="202" t="s">
        <v>48</v>
      </c>
      <c r="L82" s="351">
        <v>1.3124</v>
      </c>
      <c r="M82" s="351"/>
      <c r="N82" s="351">
        <v>1.3124</v>
      </c>
    </row>
    <row r="83" spans="1:14" ht="13.5">
      <c r="A83" s="223" t="s">
        <v>34</v>
      </c>
      <c r="B83" t="s">
        <v>264</v>
      </c>
      <c r="G83" t="s">
        <v>20</v>
      </c>
      <c r="H83" t="s">
        <v>264</v>
      </c>
      <c r="K83" s="202" t="s">
        <v>50</v>
      </c>
      <c r="L83" s="351"/>
      <c r="M83" s="351">
        <v>1.8167</v>
      </c>
      <c r="N83" s="351">
        <v>1.8167</v>
      </c>
    </row>
    <row r="84" spans="1:14" ht="13.5">
      <c r="A84" s="223" t="s">
        <v>34</v>
      </c>
      <c r="B84" t="s">
        <v>257</v>
      </c>
      <c r="C84" s="176">
        <v>0.77849999999999997</v>
      </c>
      <c r="G84" t="s">
        <v>20</v>
      </c>
      <c r="H84" t="s">
        <v>257</v>
      </c>
      <c r="I84" s="176">
        <v>1.5669</v>
      </c>
      <c r="K84" s="202" t="s">
        <v>54</v>
      </c>
      <c r="L84" s="351">
        <v>1.1479999999999999</v>
      </c>
      <c r="M84" s="351"/>
      <c r="N84" s="351">
        <v>1.1479999999999999</v>
      </c>
    </row>
    <row r="85" spans="1:14" ht="13.5">
      <c r="A85" s="223" t="s">
        <v>72</v>
      </c>
      <c r="B85" t="s">
        <v>264</v>
      </c>
      <c r="G85" t="s">
        <v>70</v>
      </c>
      <c r="H85" t="s">
        <v>264</v>
      </c>
      <c r="K85" s="202" t="s">
        <v>362</v>
      </c>
      <c r="L85" s="351">
        <v>1.0667</v>
      </c>
      <c r="M85" s="351">
        <v>1.7410000000000001</v>
      </c>
      <c r="N85" s="351">
        <v>2.8077000000000001</v>
      </c>
    </row>
    <row r="86" spans="1:14" ht="13.5">
      <c r="A86" s="223" t="s">
        <v>72</v>
      </c>
      <c r="B86" t="s">
        <v>257</v>
      </c>
      <c r="C86" s="176">
        <v>0.80089999999999995</v>
      </c>
      <c r="G86" t="s">
        <v>70</v>
      </c>
      <c r="H86" t="s">
        <v>257</v>
      </c>
      <c r="I86" s="176">
        <v>1.7259</v>
      </c>
      <c r="K86" s="202" t="s">
        <v>76</v>
      </c>
      <c r="L86" s="351"/>
      <c r="M86" s="351">
        <v>1.2765</v>
      </c>
      <c r="N86" s="351">
        <v>1.2765</v>
      </c>
    </row>
    <row r="87" spans="1:14" ht="13.5">
      <c r="A87" s="223" t="s">
        <v>58</v>
      </c>
      <c r="B87" t="s">
        <v>264</v>
      </c>
      <c r="G87" t="s">
        <v>362</v>
      </c>
      <c r="H87" t="s">
        <v>264</v>
      </c>
      <c r="K87" s="202" t="s">
        <v>36</v>
      </c>
      <c r="L87" s="351"/>
      <c r="M87" s="351">
        <v>1.2789999999999999</v>
      </c>
      <c r="N87" s="351">
        <v>1.2789999999999999</v>
      </c>
    </row>
    <row r="88" spans="1:14" ht="13.5">
      <c r="A88" s="223" t="s">
        <v>58</v>
      </c>
      <c r="B88" t="s">
        <v>257</v>
      </c>
      <c r="C88" s="176">
        <v>0.81469999999999998</v>
      </c>
      <c r="G88" t="s">
        <v>362</v>
      </c>
      <c r="H88" t="s">
        <v>257</v>
      </c>
      <c r="I88" s="176">
        <v>1.7410000000000001</v>
      </c>
      <c r="K88" s="202" t="s">
        <v>64</v>
      </c>
      <c r="L88" s="351">
        <v>1.1600999999999999</v>
      </c>
      <c r="M88" s="351"/>
      <c r="N88" s="351">
        <v>1.1600999999999999</v>
      </c>
    </row>
    <row r="89" spans="1:14" ht="13.5">
      <c r="A89" s="223" t="s">
        <v>62</v>
      </c>
      <c r="B89" t="s">
        <v>264</v>
      </c>
      <c r="G89" t="s">
        <v>50</v>
      </c>
      <c r="H89" t="s">
        <v>264</v>
      </c>
      <c r="K89" s="202" t="s">
        <v>60</v>
      </c>
      <c r="L89" s="351">
        <v>1.1341000000000001</v>
      </c>
      <c r="M89" s="351"/>
      <c r="N89" s="351">
        <v>1.1341000000000001</v>
      </c>
    </row>
    <row r="90" spans="1:14" ht="13.5">
      <c r="A90" s="223" t="s">
        <v>62</v>
      </c>
      <c r="B90" t="s">
        <v>257</v>
      </c>
      <c r="C90" s="176">
        <v>0.83140000000000003</v>
      </c>
      <c r="G90" t="s">
        <v>50</v>
      </c>
      <c r="H90" t="s">
        <v>257</v>
      </c>
      <c r="I90" s="176">
        <v>1.8167</v>
      </c>
      <c r="K90" s="202" t="s">
        <v>32</v>
      </c>
      <c r="L90" s="351">
        <v>1.0516000000000001</v>
      </c>
      <c r="M90" s="351">
        <v>1.2472000000000001</v>
      </c>
      <c r="N90" s="351">
        <v>2.2988</v>
      </c>
    </row>
    <row r="91" spans="1:14">
      <c r="K91" s="202" t="s">
        <v>151</v>
      </c>
      <c r="L91" s="351">
        <v>11.495699999999999</v>
      </c>
      <c r="M91" s="351">
        <v>14.790399999999998</v>
      </c>
      <c r="N91" s="351">
        <v>26.286099999999998</v>
      </c>
    </row>
    <row r="96" spans="1:14">
      <c r="A96" s="268" t="s">
        <v>363</v>
      </c>
      <c r="B96" s="269"/>
      <c r="C96" s="270"/>
      <c r="G96" s="268" t="s">
        <v>363</v>
      </c>
      <c r="H96" s="269"/>
      <c r="I96" s="270"/>
    </row>
    <row r="97" spans="1:14">
      <c r="A97" s="271"/>
      <c r="B97" s="272"/>
      <c r="C97" s="273"/>
      <c r="G97" s="271"/>
      <c r="H97" s="272"/>
      <c r="I97" s="273"/>
    </row>
    <row r="98" spans="1:14" ht="13">
      <c r="A98" s="258" t="s">
        <v>328</v>
      </c>
      <c r="B98" s="259" t="s">
        <v>330</v>
      </c>
      <c r="C98" s="259" t="s">
        <v>357</v>
      </c>
      <c r="G98" s="258" t="s">
        <v>328</v>
      </c>
      <c r="H98" s="259" t="s">
        <v>330</v>
      </c>
      <c r="I98" s="259" t="s">
        <v>357</v>
      </c>
    </row>
    <row r="99" spans="1:14">
      <c r="A99" t="s">
        <v>48</v>
      </c>
      <c r="B99" t="s">
        <v>264</v>
      </c>
      <c r="C99" s="176">
        <v>0.76200000000000001</v>
      </c>
      <c r="G99" t="s">
        <v>50</v>
      </c>
      <c r="H99" t="s">
        <v>264</v>
      </c>
      <c r="I99" s="176">
        <v>1.3209</v>
      </c>
      <c r="K99" s="183" t="s">
        <v>359</v>
      </c>
      <c r="L99" s="183" t="s">
        <v>329</v>
      </c>
    </row>
    <row r="100" spans="1:14">
      <c r="A100" t="s">
        <v>48</v>
      </c>
      <c r="B100" t="s">
        <v>257</v>
      </c>
      <c r="G100" t="s">
        <v>50</v>
      </c>
      <c r="H100" t="s">
        <v>257</v>
      </c>
      <c r="K100" s="183" t="s">
        <v>258</v>
      </c>
      <c r="L100" t="s">
        <v>264</v>
      </c>
      <c r="M100" t="s">
        <v>257</v>
      </c>
      <c r="N100" t="s">
        <v>151</v>
      </c>
    </row>
    <row r="101" spans="1:14">
      <c r="A101" t="s">
        <v>70</v>
      </c>
      <c r="B101" t="s">
        <v>264</v>
      </c>
      <c r="C101" s="176">
        <v>0.77180000000000004</v>
      </c>
      <c r="G101" t="s">
        <v>52</v>
      </c>
      <c r="H101" t="s">
        <v>264</v>
      </c>
      <c r="I101" s="176">
        <v>1.3593999999999999</v>
      </c>
      <c r="K101" s="202" t="s">
        <v>70</v>
      </c>
      <c r="L101" s="351">
        <v>0.77180000000000004</v>
      </c>
      <c r="M101" s="351">
        <v>0.57940000000000003</v>
      </c>
      <c r="N101" s="351">
        <v>1.3512</v>
      </c>
    </row>
    <row r="102" spans="1:14">
      <c r="A102" t="s">
        <v>70</v>
      </c>
      <c r="B102" t="s">
        <v>257</v>
      </c>
      <c r="G102" t="s">
        <v>364</v>
      </c>
      <c r="H102" t="s">
        <v>257</v>
      </c>
      <c r="K102" s="202" t="s">
        <v>42</v>
      </c>
      <c r="L102" s="351"/>
      <c r="M102" s="351">
        <v>0.70169999999999999</v>
      </c>
      <c r="N102" s="351">
        <v>0.70169999999999999</v>
      </c>
    </row>
    <row r="103" spans="1:14">
      <c r="A103" t="s">
        <v>18</v>
      </c>
      <c r="B103" t="s">
        <v>264</v>
      </c>
      <c r="C103" s="176">
        <v>0.80189999999999995</v>
      </c>
      <c r="G103" t="s">
        <v>40</v>
      </c>
      <c r="H103" t="s">
        <v>264</v>
      </c>
      <c r="I103" s="176">
        <v>1.371</v>
      </c>
      <c r="K103" s="202" t="s">
        <v>16</v>
      </c>
      <c r="L103" s="351"/>
      <c r="M103" s="351">
        <v>0.73350000000000004</v>
      </c>
      <c r="N103" s="351">
        <v>0.73350000000000004</v>
      </c>
    </row>
    <row r="104" spans="1:14">
      <c r="A104" t="s">
        <v>18</v>
      </c>
      <c r="B104" t="s">
        <v>257</v>
      </c>
      <c r="G104" t="s">
        <v>40</v>
      </c>
      <c r="H104" t="s">
        <v>257</v>
      </c>
      <c r="K104" s="202" t="s">
        <v>20</v>
      </c>
      <c r="L104" s="351">
        <v>0.96550000000000002</v>
      </c>
      <c r="M104" s="351">
        <v>0.63819999999999999</v>
      </c>
      <c r="N104" s="351">
        <v>1.6036999999999999</v>
      </c>
    </row>
    <row r="105" spans="1:14">
      <c r="A105" t="s">
        <v>64</v>
      </c>
      <c r="B105" t="s">
        <v>264</v>
      </c>
      <c r="C105" s="176">
        <v>0.86199999999999999</v>
      </c>
      <c r="G105" t="s">
        <v>146</v>
      </c>
      <c r="H105" t="s">
        <v>264</v>
      </c>
      <c r="I105" s="176">
        <v>1.4023000000000001</v>
      </c>
      <c r="K105" s="202" t="s">
        <v>18</v>
      </c>
      <c r="L105" s="351">
        <v>0.80189999999999995</v>
      </c>
      <c r="M105" s="351"/>
      <c r="N105" s="351">
        <v>0.80189999999999995</v>
      </c>
    </row>
    <row r="106" spans="1:14">
      <c r="A106" t="s">
        <v>64</v>
      </c>
      <c r="B106" t="s">
        <v>257</v>
      </c>
      <c r="G106" t="s">
        <v>146</v>
      </c>
      <c r="H106" t="s">
        <v>257</v>
      </c>
      <c r="K106" s="202" t="s">
        <v>22</v>
      </c>
      <c r="L106" s="351">
        <v>0.95760000000000001</v>
      </c>
      <c r="M106" s="351"/>
      <c r="N106" s="351">
        <v>0.95760000000000001</v>
      </c>
    </row>
    <row r="107" spans="1:14">
      <c r="A107" t="s">
        <v>54</v>
      </c>
      <c r="B107" t="s">
        <v>264</v>
      </c>
      <c r="C107" s="176">
        <v>0.87109999999999999</v>
      </c>
      <c r="G107" t="s">
        <v>44</v>
      </c>
      <c r="H107" t="s">
        <v>264</v>
      </c>
      <c r="I107" s="176">
        <v>1.6138999999999999</v>
      </c>
      <c r="K107" s="202" t="s">
        <v>24</v>
      </c>
      <c r="L107" s="351"/>
      <c r="M107" s="351">
        <v>0.74139999999999995</v>
      </c>
      <c r="N107" s="351">
        <v>0.74139999999999995</v>
      </c>
    </row>
    <row r="108" spans="1:14">
      <c r="A108" t="s">
        <v>54</v>
      </c>
      <c r="B108" t="s">
        <v>257</v>
      </c>
      <c r="G108" t="s">
        <v>44</v>
      </c>
      <c r="H108" t="s">
        <v>257</v>
      </c>
      <c r="K108" s="202" t="s">
        <v>48</v>
      </c>
      <c r="L108" s="351">
        <v>0.76200000000000001</v>
      </c>
      <c r="M108" s="351"/>
      <c r="N108" s="351">
        <v>0.76200000000000001</v>
      </c>
    </row>
    <row r="109" spans="1:14">
      <c r="A109" t="s">
        <v>60</v>
      </c>
      <c r="B109" t="s">
        <v>264</v>
      </c>
      <c r="C109" s="176">
        <v>0.88180000000000003</v>
      </c>
      <c r="G109" t="s">
        <v>62</v>
      </c>
      <c r="H109" t="s">
        <v>264</v>
      </c>
      <c r="I109" s="176">
        <v>1.8298000000000001</v>
      </c>
      <c r="K109" s="202" t="s">
        <v>50</v>
      </c>
      <c r="L109" s="351"/>
      <c r="M109" s="351">
        <v>0.5504</v>
      </c>
      <c r="N109" s="351">
        <v>0.5504</v>
      </c>
    </row>
    <row r="110" spans="1:14">
      <c r="A110" t="s">
        <v>60</v>
      </c>
      <c r="B110" t="s">
        <v>257</v>
      </c>
      <c r="G110" t="s">
        <v>62</v>
      </c>
      <c r="H110" t="s">
        <v>257</v>
      </c>
      <c r="K110" s="202" t="s">
        <v>54</v>
      </c>
      <c r="L110" s="351">
        <v>0.87109999999999999</v>
      </c>
      <c r="M110" s="351"/>
      <c r="N110" s="351">
        <v>0.87109999999999999</v>
      </c>
    </row>
    <row r="111" spans="1:14">
      <c r="A111" t="s">
        <v>38</v>
      </c>
      <c r="B111" t="s">
        <v>264</v>
      </c>
      <c r="C111" s="176">
        <v>0.9375</v>
      </c>
      <c r="G111" t="s">
        <v>76</v>
      </c>
      <c r="H111" t="s">
        <v>264</v>
      </c>
      <c r="I111" s="176">
        <v>1.962</v>
      </c>
      <c r="K111" s="202" t="s">
        <v>38</v>
      </c>
      <c r="L111" s="351">
        <v>0.9375</v>
      </c>
      <c r="M111" s="351">
        <v>0.57440000000000002</v>
      </c>
      <c r="N111" s="351">
        <v>1.5119</v>
      </c>
    </row>
    <row r="112" spans="1:14">
      <c r="A112" t="s">
        <v>38</v>
      </c>
      <c r="B112" t="s">
        <v>257</v>
      </c>
      <c r="G112" t="s">
        <v>76</v>
      </c>
      <c r="H112" t="s">
        <v>257</v>
      </c>
      <c r="K112" s="202" t="s">
        <v>76</v>
      </c>
      <c r="L112" s="351"/>
      <c r="M112" s="351">
        <v>0.78339999999999999</v>
      </c>
      <c r="N112" s="351">
        <v>0.78339999999999999</v>
      </c>
    </row>
    <row r="113" spans="1:14">
      <c r="A113" t="s">
        <v>32</v>
      </c>
      <c r="B113" t="s">
        <v>264</v>
      </c>
      <c r="C113" s="176">
        <v>0.95089999999999997</v>
      </c>
      <c r="G113" t="s">
        <v>56</v>
      </c>
      <c r="H113" t="s">
        <v>264</v>
      </c>
      <c r="I113" s="176">
        <v>2.0478999999999998</v>
      </c>
      <c r="K113" s="202" t="s">
        <v>36</v>
      </c>
      <c r="L113" s="351"/>
      <c r="M113" s="351">
        <v>0.78190000000000004</v>
      </c>
      <c r="N113" s="351">
        <v>0.78190000000000004</v>
      </c>
    </row>
    <row r="114" spans="1:14">
      <c r="A114" t="s">
        <v>32</v>
      </c>
      <c r="B114" t="s">
        <v>257</v>
      </c>
      <c r="G114" t="s">
        <v>56</v>
      </c>
      <c r="H114" t="s">
        <v>257</v>
      </c>
      <c r="K114" s="202" t="s">
        <v>64</v>
      </c>
      <c r="L114" s="351">
        <v>0.86199999999999999</v>
      </c>
      <c r="M114" s="351"/>
      <c r="N114" s="351">
        <v>0.86199999999999999</v>
      </c>
    </row>
    <row r="115" spans="1:14">
      <c r="A115" t="s">
        <v>22</v>
      </c>
      <c r="B115" t="s">
        <v>264</v>
      </c>
      <c r="C115" s="176">
        <v>0.95760000000000001</v>
      </c>
      <c r="G115" t="s">
        <v>66</v>
      </c>
      <c r="H115" t="s">
        <v>264</v>
      </c>
      <c r="I115" s="176">
        <v>2.5529000000000002</v>
      </c>
      <c r="K115" s="202" t="s">
        <v>60</v>
      </c>
      <c r="L115" s="351">
        <v>0.88180000000000003</v>
      </c>
      <c r="M115" s="351"/>
      <c r="N115" s="351">
        <v>0.88180000000000003</v>
      </c>
    </row>
    <row r="116" spans="1:14">
      <c r="A116" t="s">
        <v>22</v>
      </c>
      <c r="B116" t="s">
        <v>257</v>
      </c>
      <c r="G116" t="s">
        <v>66</v>
      </c>
      <c r="H116" t="s">
        <v>257</v>
      </c>
      <c r="K116" s="202" t="s">
        <v>32</v>
      </c>
      <c r="L116" s="351">
        <v>0.95089999999999997</v>
      </c>
      <c r="M116" s="351">
        <v>0.80179999999999996</v>
      </c>
      <c r="N116" s="351">
        <v>1.7526999999999999</v>
      </c>
    </row>
    <row r="117" spans="1:14">
      <c r="A117" t="s">
        <v>20</v>
      </c>
      <c r="B117" t="s">
        <v>264</v>
      </c>
      <c r="C117" s="176">
        <v>0.96550000000000002</v>
      </c>
      <c r="G117" t="s">
        <v>78</v>
      </c>
      <c r="H117" t="s">
        <v>264</v>
      </c>
      <c r="I117" s="176">
        <v>2.5937000000000001</v>
      </c>
      <c r="K117" s="202" t="s">
        <v>151</v>
      </c>
      <c r="L117" s="351">
        <v>8.7621000000000002</v>
      </c>
      <c r="M117" s="351">
        <v>6.8861000000000008</v>
      </c>
      <c r="N117" s="351">
        <v>15.648200000000001</v>
      </c>
    </row>
    <row r="118" spans="1:14">
      <c r="A118" t="s">
        <v>20</v>
      </c>
      <c r="B118" t="s">
        <v>257</v>
      </c>
      <c r="G118" t="s">
        <v>78</v>
      </c>
      <c r="H118" t="s">
        <v>257</v>
      </c>
    </row>
    <row r="119" spans="1:14">
      <c r="A119" t="s">
        <v>50</v>
      </c>
      <c r="B119" t="s">
        <v>264</v>
      </c>
      <c r="G119" t="s">
        <v>62</v>
      </c>
      <c r="H119" t="s">
        <v>264</v>
      </c>
    </row>
    <row r="120" spans="1:14">
      <c r="A120" t="s">
        <v>50</v>
      </c>
      <c r="B120" t="s">
        <v>257</v>
      </c>
      <c r="C120" s="176">
        <v>0.5504</v>
      </c>
      <c r="G120" t="s">
        <v>62</v>
      </c>
      <c r="H120" t="s">
        <v>257</v>
      </c>
      <c r="I120" s="176">
        <v>1.2028000000000001</v>
      </c>
    </row>
    <row r="121" spans="1:14">
      <c r="A121" t="s">
        <v>38</v>
      </c>
      <c r="B121" t="s">
        <v>264</v>
      </c>
      <c r="G121" t="s">
        <v>58</v>
      </c>
      <c r="H121" t="s">
        <v>264</v>
      </c>
    </row>
    <row r="122" spans="1:14">
      <c r="A122" t="s">
        <v>38</v>
      </c>
      <c r="B122" t="s">
        <v>257</v>
      </c>
      <c r="C122" s="176">
        <v>0.57440000000000002</v>
      </c>
      <c r="G122" t="s">
        <v>58</v>
      </c>
      <c r="H122" t="s">
        <v>257</v>
      </c>
      <c r="I122" s="176">
        <v>1.2274</v>
      </c>
    </row>
    <row r="123" spans="1:14">
      <c r="A123" t="s">
        <v>70</v>
      </c>
      <c r="B123" t="s">
        <v>264</v>
      </c>
      <c r="G123" t="s">
        <v>72</v>
      </c>
      <c r="H123" t="s">
        <v>264</v>
      </c>
      <c r="K123" s="183" t="s">
        <v>359</v>
      </c>
      <c r="L123" s="183" t="s">
        <v>329</v>
      </c>
    </row>
    <row r="124" spans="1:14">
      <c r="A124" t="s">
        <v>70</v>
      </c>
      <c r="B124" t="s">
        <v>257</v>
      </c>
      <c r="C124" s="201">
        <v>0.57940000000000003</v>
      </c>
      <c r="G124" t="s">
        <v>72</v>
      </c>
      <c r="H124" t="s">
        <v>257</v>
      </c>
      <c r="I124" s="176">
        <v>1.2485999999999999</v>
      </c>
      <c r="K124" s="183" t="s">
        <v>258</v>
      </c>
      <c r="L124" t="s">
        <v>264</v>
      </c>
      <c r="M124" t="s">
        <v>257</v>
      </c>
      <c r="N124" t="s">
        <v>151</v>
      </c>
    </row>
    <row r="125" spans="1:14">
      <c r="A125" t="s">
        <v>20</v>
      </c>
      <c r="B125" t="s">
        <v>264</v>
      </c>
      <c r="G125" t="s">
        <v>34</v>
      </c>
      <c r="H125" t="s">
        <v>264</v>
      </c>
      <c r="K125" s="202" t="s">
        <v>26</v>
      </c>
      <c r="L125" s="351"/>
      <c r="M125" s="351">
        <v>1.6008</v>
      </c>
      <c r="N125" s="351">
        <v>1.6008</v>
      </c>
    </row>
    <row r="126" spans="1:14">
      <c r="A126" t="s">
        <v>20</v>
      </c>
      <c r="B126" t="s">
        <v>257</v>
      </c>
      <c r="C126" s="176">
        <v>0.63819999999999999</v>
      </c>
      <c r="G126" t="s">
        <v>34</v>
      </c>
      <c r="H126" t="s">
        <v>257</v>
      </c>
      <c r="I126" s="176">
        <v>1.2845</v>
      </c>
      <c r="K126" s="202" t="s">
        <v>66</v>
      </c>
      <c r="L126" s="351">
        <v>2.5529000000000002</v>
      </c>
      <c r="M126" s="351">
        <v>2.6202999999999999</v>
      </c>
      <c r="N126" s="351">
        <v>5.1731999999999996</v>
      </c>
    </row>
    <row r="127" spans="1:14">
      <c r="A127" t="s">
        <v>42</v>
      </c>
      <c r="B127" t="s">
        <v>264</v>
      </c>
      <c r="G127" t="s">
        <v>68</v>
      </c>
      <c r="H127" t="s">
        <v>264</v>
      </c>
      <c r="K127" s="202" t="s">
        <v>52</v>
      </c>
      <c r="L127" s="351">
        <v>1.3593999999999999</v>
      </c>
      <c r="M127" s="351"/>
      <c r="N127" s="351">
        <v>1.3593999999999999</v>
      </c>
    </row>
    <row r="128" spans="1:14">
      <c r="A128" t="s">
        <v>42</v>
      </c>
      <c r="B128" t="s">
        <v>257</v>
      </c>
      <c r="C128" s="176">
        <v>0.70169999999999999</v>
      </c>
      <c r="G128" t="s">
        <v>68</v>
      </c>
      <c r="H128" t="s">
        <v>257</v>
      </c>
      <c r="I128" s="176">
        <v>1.4252</v>
      </c>
      <c r="K128" s="202" t="s">
        <v>50</v>
      </c>
      <c r="L128" s="351">
        <v>1.3209</v>
      </c>
      <c r="M128" s="351"/>
      <c r="N128" s="351">
        <v>1.3209</v>
      </c>
    </row>
    <row r="129" spans="1:14">
      <c r="A129" t="s">
        <v>16</v>
      </c>
      <c r="B129" t="s">
        <v>264</v>
      </c>
      <c r="G129" t="s">
        <v>56</v>
      </c>
      <c r="H129" t="s">
        <v>264</v>
      </c>
      <c r="K129" s="202" t="s">
        <v>44</v>
      </c>
      <c r="L129" s="351">
        <v>1.6138999999999999</v>
      </c>
      <c r="M129" s="351"/>
      <c r="N129" s="351">
        <v>1.6138999999999999</v>
      </c>
    </row>
    <row r="130" spans="1:14">
      <c r="A130" t="s">
        <v>16</v>
      </c>
      <c r="B130" t="s">
        <v>257</v>
      </c>
      <c r="C130" s="176">
        <v>0.73350000000000004</v>
      </c>
      <c r="G130" t="s">
        <v>56</v>
      </c>
      <c r="H130" t="s">
        <v>257</v>
      </c>
      <c r="I130" s="176">
        <v>1.5448</v>
      </c>
      <c r="K130" s="202" t="s">
        <v>146</v>
      </c>
      <c r="L130" s="351">
        <v>1.4023000000000001</v>
      </c>
      <c r="M130" s="351"/>
      <c r="N130" s="351">
        <v>1.4023000000000001</v>
      </c>
    </row>
    <row r="131" spans="1:14">
      <c r="A131" t="s">
        <v>24</v>
      </c>
      <c r="B131" t="s">
        <v>264</v>
      </c>
      <c r="G131" t="s">
        <v>26</v>
      </c>
      <c r="H131" t="s">
        <v>264</v>
      </c>
      <c r="K131" s="202" t="s">
        <v>78</v>
      </c>
      <c r="L131" s="351">
        <v>2.5937000000000001</v>
      </c>
      <c r="M131" s="351"/>
      <c r="N131" s="351">
        <v>2.5937000000000001</v>
      </c>
    </row>
    <row r="132" spans="1:14">
      <c r="A132" t="s">
        <v>24</v>
      </c>
      <c r="B132" t="s">
        <v>257</v>
      </c>
      <c r="C132" s="176">
        <v>0.74139999999999995</v>
      </c>
      <c r="G132" t="s">
        <v>26</v>
      </c>
      <c r="H132" t="s">
        <v>257</v>
      </c>
      <c r="I132" s="176">
        <v>1.6008</v>
      </c>
      <c r="K132" s="202" t="s">
        <v>68</v>
      </c>
      <c r="L132" s="351"/>
      <c r="M132" s="351">
        <v>1.4252</v>
      </c>
      <c r="N132" s="351">
        <v>1.4252</v>
      </c>
    </row>
    <row r="133" spans="1:14">
      <c r="A133" t="s">
        <v>36</v>
      </c>
      <c r="B133" t="s">
        <v>264</v>
      </c>
      <c r="G133" t="s">
        <v>60</v>
      </c>
      <c r="H133" t="s">
        <v>264</v>
      </c>
      <c r="K133" s="202" t="s">
        <v>72</v>
      </c>
      <c r="L133" s="351"/>
      <c r="M133" s="351">
        <v>1.2485999999999999</v>
      </c>
      <c r="N133" s="351">
        <v>1.2485999999999999</v>
      </c>
    </row>
    <row r="134" spans="1:14">
      <c r="A134" t="s">
        <v>36</v>
      </c>
      <c r="B134" t="s">
        <v>257</v>
      </c>
      <c r="C134" s="176">
        <v>0.78190000000000004</v>
      </c>
      <c r="G134" t="s">
        <v>60</v>
      </c>
      <c r="H134" t="s">
        <v>257</v>
      </c>
      <c r="I134" s="176">
        <v>1.6477999999999999</v>
      </c>
      <c r="K134" s="202" t="s">
        <v>76</v>
      </c>
      <c r="L134" s="351">
        <v>1.962</v>
      </c>
      <c r="M134" s="351"/>
      <c r="N134" s="351">
        <v>1.962</v>
      </c>
    </row>
    <row r="135" spans="1:14">
      <c r="A135" t="s">
        <v>76</v>
      </c>
      <c r="B135" t="s">
        <v>264</v>
      </c>
      <c r="G135" t="s">
        <v>64</v>
      </c>
      <c r="H135" t="s">
        <v>264</v>
      </c>
      <c r="K135" s="202" t="s">
        <v>64</v>
      </c>
      <c r="L135" s="351"/>
      <c r="M135" s="351">
        <v>1.9937</v>
      </c>
      <c r="N135" s="351">
        <v>1.9937</v>
      </c>
    </row>
    <row r="136" spans="1:14">
      <c r="A136" t="s">
        <v>76</v>
      </c>
      <c r="B136" t="s">
        <v>257</v>
      </c>
      <c r="C136" s="176">
        <v>0.78339999999999999</v>
      </c>
      <c r="G136" t="s">
        <v>64</v>
      </c>
      <c r="H136" t="s">
        <v>257</v>
      </c>
      <c r="I136" s="176">
        <v>1.9937</v>
      </c>
      <c r="K136" s="202" t="s">
        <v>58</v>
      </c>
      <c r="L136" s="351"/>
      <c r="M136" s="351">
        <v>1.2274</v>
      </c>
      <c r="N136" s="351">
        <v>1.2274</v>
      </c>
    </row>
    <row r="137" spans="1:14">
      <c r="A137" t="s">
        <v>32</v>
      </c>
      <c r="B137" t="s">
        <v>264</v>
      </c>
      <c r="G137" t="s">
        <v>66</v>
      </c>
      <c r="H137" t="s">
        <v>264</v>
      </c>
      <c r="K137" s="202" t="s">
        <v>56</v>
      </c>
      <c r="L137" s="351">
        <v>2.0478999999999998</v>
      </c>
      <c r="M137" s="351">
        <v>1.5448</v>
      </c>
      <c r="N137" s="351">
        <v>3.5926999999999998</v>
      </c>
    </row>
    <row r="138" spans="1:14">
      <c r="A138" t="s">
        <v>32</v>
      </c>
      <c r="B138" t="s">
        <v>257</v>
      </c>
      <c r="C138" s="176">
        <v>0.80179999999999996</v>
      </c>
      <c r="G138" t="s">
        <v>66</v>
      </c>
      <c r="H138" t="s">
        <v>257</v>
      </c>
      <c r="I138" s="176">
        <v>2.6202999999999999</v>
      </c>
      <c r="K138" s="202" t="s">
        <v>62</v>
      </c>
      <c r="L138" s="351">
        <v>1.8298000000000001</v>
      </c>
      <c r="M138" s="351">
        <v>1.2028000000000001</v>
      </c>
      <c r="N138" s="351">
        <v>3.0326000000000004</v>
      </c>
    </row>
    <row r="139" spans="1:14">
      <c r="K139" s="202" t="s">
        <v>60</v>
      </c>
      <c r="L139" s="351"/>
      <c r="M139" s="351">
        <v>1.6477999999999999</v>
      </c>
      <c r="N139" s="351">
        <v>1.6477999999999999</v>
      </c>
    </row>
    <row r="140" spans="1:14">
      <c r="K140" s="202" t="s">
        <v>34</v>
      </c>
      <c r="L140" s="351"/>
      <c r="M140" s="351">
        <v>1.2845</v>
      </c>
      <c r="N140" s="351">
        <v>1.2845</v>
      </c>
    </row>
    <row r="141" spans="1:14">
      <c r="K141" s="202" t="s">
        <v>40</v>
      </c>
      <c r="L141" s="351">
        <v>1.371</v>
      </c>
      <c r="M141" s="351"/>
      <c r="N141" s="351">
        <v>1.371</v>
      </c>
    </row>
    <row r="142" spans="1:14">
      <c r="K142" s="202" t="s">
        <v>151</v>
      </c>
      <c r="L142" s="351">
        <v>18.053800000000003</v>
      </c>
      <c r="M142" s="351">
        <v>15.795900000000001</v>
      </c>
      <c r="N142" s="351">
        <v>33.849699999999999</v>
      </c>
    </row>
    <row r="148" spans="1:9">
      <c r="A148" s="266" t="s">
        <v>365</v>
      </c>
      <c r="B148" s="266"/>
      <c r="C148" s="266"/>
      <c r="D148" s="266"/>
    </row>
    <row r="149" spans="1:9">
      <c r="A149" s="260" t="s">
        <v>328</v>
      </c>
      <c r="B149" s="260" t="s">
        <v>366</v>
      </c>
      <c r="C149" s="260" t="s">
        <v>367</v>
      </c>
      <c r="D149" s="260" t="s">
        <v>368</v>
      </c>
    </row>
    <row r="150" spans="1:9" ht="13.5">
      <c r="A150" s="261" t="s">
        <v>30</v>
      </c>
      <c r="B150" s="262">
        <v>0.1188</v>
      </c>
      <c r="C150" s="206">
        <v>0.89329999999999998</v>
      </c>
      <c r="D150" s="206">
        <v>1.1194999999999999</v>
      </c>
      <c r="F150" s="183" t="s">
        <v>258</v>
      </c>
      <c r="G150" t="s">
        <v>370</v>
      </c>
      <c r="H150" t="s">
        <v>371</v>
      </c>
      <c r="I150" t="s">
        <v>372</v>
      </c>
    </row>
    <row r="151" spans="1:9" ht="13.5">
      <c r="A151" s="256" t="s">
        <v>70</v>
      </c>
      <c r="B151" s="262">
        <v>0.154</v>
      </c>
      <c r="C151" s="206">
        <v>1.2956000000000001</v>
      </c>
      <c r="D151" s="206">
        <v>0.77180000000000004</v>
      </c>
      <c r="F151" s="202" t="s">
        <v>30</v>
      </c>
      <c r="G151">
        <v>0.1188</v>
      </c>
      <c r="H151">
        <v>0.89329999999999998</v>
      </c>
      <c r="I151">
        <v>1.1194999999999999</v>
      </c>
    </row>
    <row r="152" spans="1:9" ht="13.5">
      <c r="A152" s="256" t="s">
        <v>42</v>
      </c>
      <c r="B152" s="262">
        <v>7.0599999999999996E-2</v>
      </c>
      <c r="C152" s="206">
        <v>0.98780000000000001</v>
      </c>
      <c r="D152" s="206">
        <v>1.0123</v>
      </c>
      <c r="F152" s="202" t="s">
        <v>70</v>
      </c>
      <c r="G152">
        <v>0.154</v>
      </c>
      <c r="H152">
        <v>1.2956000000000001</v>
      </c>
      <c r="I152">
        <v>0.77180000000000004</v>
      </c>
    </row>
    <row r="153" spans="1:9" ht="13.5">
      <c r="A153" s="256" t="s">
        <v>16</v>
      </c>
      <c r="B153" s="262">
        <v>0.10290000000000001</v>
      </c>
      <c r="C153" s="206">
        <v>0.79200000000000004</v>
      </c>
      <c r="D153" s="206">
        <v>1.2626999999999999</v>
      </c>
      <c r="F153" s="202" t="s">
        <v>42</v>
      </c>
      <c r="G153">
        <v>7.0599999999999996E-2</v>
      </c>
      <c r="H153">
        <v>0.98780000000000001</v>
      </c>
      <c r="I153">
        <v>1.0123</v>
      </c>
    </row>
    <row r="154" spans="1:9" ht="13.5">
      <c r="A154" s="256" t="s">
        <v>26</v>
      </c>
      <c r="B154" s="262">
        <v>5.33E-2</v>
      </c>
      <c r="C154" s="206">
        <v>0.77690000000000003</v>
      </c>
      <c r="D154" s="206">
        <v>1.2871999999999999</v>
      </c>
      <c r="F154" s="202" t="s">
        <v>16</v>
      </c>
      <c r="G154">
        <v>0.10290000000000001</v>
      </c>
      <c r="H154">
        <v>0.79200000000000004</v>
      </c>
      <c r="I154">
        <v>1.2626999999999999</v>
      </c>
    </row>
    <row r="155" spans="1:9" ht="13.5">
      <c r="A155" s="256" t="s">
        <v>20</v>
      </c>
      <c r="B155" s="262">
        <v>0.1244</v>
      </c>
      <c r="C155" s="206">
        <v>1.0358000000000001</v>
      </c>
      <c r="D155" s="206">
        <v>0.96550000000000002</v>
      </c>
      <c r="F155" s="202" t="s">
        <v>26</v>
      </c>
      <c r="G155">
        <v>5.33E-2</v>
      </c>
      <c r="H155">
        <v>0.77690000000000003</v>
      </c>
      <c r="I155">
        <v>1.2871999999999999</v>
      </c>
    </row>
    <row r="156" spans="1:9" ht="13.5">
      <c r="A156" s="256" t="s">
        <v>18</v>
      </c>
      <c r="B156" s="262">
        <v>0.1457</v>
      </c>
      <c r="C156" s="206">
        <v>1.2471000000000001</v>
      </c>
      <c r="D156" s="206">
        <v>0.80189999999999995</v>
      </c>
      <c r="F156" s="202" t="s">
        <v>20</v>
      </c>
      <c r="G156">
        <v>0.1244</v>
      </c>
      <c r="H156">
        <v>1.0358000000000001</v>
      </c>
      <c r="I156">
        <v>0.96550000000000002</v>
      </c>
    </row>
    <row r="157" spans="1:9" ht="13.5">
      <c r="A157" s="256" t="s">
        <v>66</v>
      </c>
      <c r="B157" s="262">
        <v>2.5100000000000001E-2</v>
      </c>
      <c r="C157" s="206">
        <v>0.39169999999999999</v>
      </c>
      <c r="D157" s="206">
        <v>2.5529000000000002</v>
      </c>
      <c r="F157" s="202" t="s">
        <v>18</v>
      </c>
      <c r="G157">
        <v>0.1457</v>
      </c>
      <c r="H157">
        <v>1.2471000000000001</v>
      </c>
      <c r="I157">
        <v>0.80189999999999995</v>
      </c>
    </row>
    <row r="158" spans="1:9" ht="13.5">
      <c r="A158" s="256" t="s">
        <v>28</v>
      </c>
      <c r="B158" s="262">
        <v>0.1618</v>
      </c>
      <c r="C158" s="206">
        <v>0.92579999999999996</v>
      </c>
      <c r="D158" s="206">
        <v>1.0801000000000001</v>
      </c>
      <c r="F158" s="202" t="s">
        <v>66</v>
      </c>
      <c r="G158">
        <v>2.5100000000000001E-2</v>
      </c>
      <c r="H158">
        <v>0.39169999999999999</v>
      </c>
      <c r="I158">
        <v>2.5529000000000002</v>
      </c>
    </row>
    <row r="159" spans="1:9" ht="13.5">
      <c r="A159" s="256" t="s">
        <v>14</v>
      </c>
      <c r="B159" s="262">
        <v>0.1245</v>
      </c>
      <c r="C159" s="206">
        <v>0.94879999999999998</v>
      </c>
      <c r="D159" s="206">
        <v>1.0539000000000001</v>
      </c>
      <c r="F159" s="202" t="s">
        <v>28</v>
      </c>
      <c r="G159">
        <v>0.1618</v>
      </c>
      <c r="H159">
        <v>0.92579999999999996</v>
      </c>
      <c r="I159">
        <v>1.0801000000000001</v>
      </c>
    </row>
    <row r="160" spans="1:9" ht="13.5">
      <c r="A160" s="256" t="s">
        <v>22</v>
      </c>
      <c r="B160" s="262">
        <v>0.155</v>
      </c>
      <c r="C160" s="206">
        <v>1.0443</v>
      </c>
      <c r="D160" s="206">
        <v>0.95760000000000001</v>
      </c>
      <c r="F160" s="202" t="s">
        <v>14</v>
      </c>
      <c r="G160">
        <v>0.1245</v>
      </c>
      <c r="H160">
        <v>0.94879999999999998</v>
      </c>
      <c r="I160">
        <v>1.0539000000000001</v>
      </c>
    </row>
    <row r="161" spans="1:9" ht="13.5">
      <c r="A161" s="256" t="s">
        <v>24</v>
      </c>
      <c r="B161" s="262">
        <v>0.1118</v>
      </c>
      <c r="C161" s="206">
        <v>0.98529999999999995</v>
      </c>
      <c r="D161" s="206">
        <v>1.0149999999999999</v>
      </c>
      <c r="F161" s="202" t="s">
        <v>22</v>
      </c>
      <c r="G161">
        <v>0.155</v>
      </c>
      <c r="H161">
        <v>1.0443</v>
      </c>
      <c r="I161">
        <v>0.95760000000000001</v>
      </c>
    </row>
    <row r="162" spans="1:9" ht="13.5">
      <c r="A162" s="256" t="s">
        <v>48</v>
      </c>
      <c r="B162" s="262">
        <v>0.1444</v>
      </c>
      <c r="C162" s="206">
        <v>1.3124</v>
      </c>
      <c r="D162" s="206">
        <v>0.76200000000000001</v>
      </c>
      <c r="F162" s="202" t="s">
        <v>24</v>
      </c>
      <c r="G162">
        <v>0.1118</v>
      </c>
      <c r="H162">
        <v>0.98529999999999995</v>
      </c>
      <c r="I162">
        <v>1.0149999999999999</v>
      </c>
    </row>
    <row r="163" spans="1:9" ht="13.5">
      <c r="A163" s="256" t="s">
        <v>46</v>
      </c>
      <c r="B163" s="262">
        <v>4.7899999999999998E-2</v>
      </c>
      <c r="C163" s="206">
        <v>0.9012</v>
      </c>
      <c r="D163" s="206">
        <v>1.1095999999999999</v>
      </c>
      <c r="F163" s="202" t="s">
        <v>48</v>
      </c>
      <c r="G163">
        <v>0.1444</v>
      </c>
      <c r="H163">
        <v>1.3124</v>
      </c>
      <c r="I163">
        <v>0.76200000000000001</v>
      </c>
    </row>
    <row r="164" spans="1:9" ht="13.5">
      <c r="A164" s="256" t="s">
        <v>52</v>
      </c>
      <c r="B164" s="262">
        <v>4.6399999999999997E-2</v>
      </c>
      <c r="C164" s="206">
        <v>0.73560000000000003</v>
      </c>
      <c r="D164" s="206">
        <v>1.3593999999999999</v>
      </c>
      <c r="F164" s="202" t="s">
        <v>46</v>
      </c>
      <c r="G164">
        <v>4.7899999999999998E-2</v>
      </c>
      <c r="H164">
        <v>0.9012</v>
      </c>
      <c r="I164">
        <v>1.1095999999999999</v>
      </c>
    </row>
    <row r="165" spans="1:9" ht="13.5">
      <c r="A165" s="256" t="s">
        <v>50</v>
      </c>
      <c r="B165" s="262">
        <v>7.4499999999999997E-2</v>
      </c>
      <c r="C165" s="206">
        <v>0.7571</v>
      </c>
      <c r="D165" s="206">
        <v>1.3209</v>
      </c>
      <c r="F165" s="202" t="s">
        <v>52</v>
      </c>
      <c r="G165">
        <v>4.6399999999999997E-2</v>
      </c>
      <c r="H165">
        <v>0.73560000000000003</v>
      </c>
      <c r="I165">
        <v>1.3593999999999999</v>
      </c>
    </row>
    <row r="166" spans="1:9" ht="13.5">
      <c r="A166" s="256" t="s">
        <v>54</v>
      </c>
      <c r="B166" s="262">
        <v>8.8800000000000004E-2</v>
      </c>
      <c r="C166" s="206">
        <v>1.1479999999999999</v>
      </c>
      <c r="D166" s="206">
        <v>0.87109999999999999</v>
      </c>
      <c r="F166" s="202" t="s">
        <v>50</v>
      </c>
      <c r="G166">
        <v>7.4499999999999997E-2</v>
      </c>
      <c r="H166">
        <v>0.7571</v>
      </c>
      <c r="I166">
        <v>1.3209</v>
      </c>
    </row>
    <row r="167" spans="1:9" ht="13.5">
      <c r="A167" s="256" t="s">
        <v>38</v>
      </c>
      <c r="B167" s="262">
        <v>6.2300000000000001E-2</v>
      </c>
      <c r="C167" s="206">
        <v>1.0667</v>
      </c>
      <c r="D167" s="206">
        <v>0.9375</v>
      </c>
      <c r="F167" s="202" t="s">
        <v>54</v>
      </c>
      <c r="G167">
        <v>8.8800000000000004E-2</v>
      </c>
      <c r="H167">
        <v>1.1479999999999999</v>
      </c>
      <c r="I167">
        <v>0.87109999999999999</v>
      </c>
    </row>
    <row r="168" spans="1:9" ht="13.5">
      <c r="A168" s="256" t="s">
        <v>44</v>
      </c>
      <c r="B168" s="262">
        <v>2.53E-2</v>
      </c>
      <c r="C168" s="206">
        <v>0.61960000000000004</v>
      </c>
      <c r="D168" s="206">
        <v>1.6138999999999999</v>
      </c>
      <c r="F168" s="202" t="s">
        <v>38</v>
      </c>
      <c r="G168">
        <v>6.2300000000000001E-2</v>
      </c>
      <c r="H168">
        <v>1.0667</v>
      </c>
      <c r="I168">
        <v>0.9375</v>
      </c>
    </row>
    <row r="169" spans="1:9" ht="13.5">
      <c r="A169" s="256" t="s">
        <v>74</v>
      </c>
      <c r="B169" s="262">
        <v>5.6300000000000003E-2</v>
      </c>
      <c r="C169" s="206">
        <v>0.71309999999999996</v>
      </c>
      <c r="D169" s="206">
        <v>1.4023000000000001</v>
      </c>
      <c r="F169" s="202" t="s">
        <v>44</v>
      </c>
      <c r="G169">
        <v>2.53E-2</v>
      </c>
      <c r="H169">
        <v>0.61960000000000004</v>
      </c>
      <c r="I169">
        <v>1.6138999999999999</v>
      </c>
    </row>
    <row r="170" spans="1:9" ht="13.5">
      <c r="A170" s="256" t="s">
        <v>78</v>
      </c>
      <c r="B170" s="262">
        <v>1.44E-2</v>
      </c>
      <c r="C170" s="206">
        <v>0.38550000000000001</v>
      </c>
      <c r="D170" s="206">
        <v>2.5937000000000001</v>
      </c>
      <c r="F170" s="202" t="s">
        <v>146</v>
      </c>
      <c r="G170">
        <v>5.6300000000000003E-2</v>
      </c>
      <c r="H170">
        <v>0.71309999999999996</v>
      </c>
      <c r="I170">
        <v>1.4023000000000001</v>
      </c>
    </row>
    <row r="171" spans="1:9" ht="13.5">
      <c r="A171" s="256" t="s">
        <v>68</v>
      </c>
      <c r="B171" s="262">
        <v>0.1411</v>
      </c>
      <c r="C171" s="206">
        <v>0.90280000000000005</v>
      </c>
      <c r="D171" s="206">
        <v>1.1076999999999999</v>
      </c>
      <c r="F171" s="202" t="s">
        <v>78</v>
      </c>
      <c r="G171">
        <v>1.44E-2</v>
      </c>
      <c r="H171">
        <v>0.38550000000000001</v>
      </c>
      <c r="I171">
        <v>2.5937000000000001</v>
      </c>
    </row>
    <row r="172" spans="1:9" ht="13.5">
      <c r="A172" s="256" t="s">
        <v>72</v>
      </c>
      <c r="B172" s="262">
        <v>8.2500000000000004E-2</v>
      </c>
      <c r="C172" s="206">
        <v>0.81530000000000002</v>
      </c>
      <c r="D172" s="206">
        <v>1.2265999999999999</v>
      </c>
      <c r="F172" s="202" t="s">
        <v>68</v>
      </c>
      <c r="G172">
        <v>0.1411</v>
      </c>
      <c r="H172">
        <v>0.90280000000000005</v>
      </c>
      <c r="I172">
        <v>1.1076999999999999</v>
      </c>
    </row>
    <row r="173" spans="1:9" ht="13.5">
      <c r="A173" s="256" t="s">
        <v>76</v>
      </c>
      <c r="B173" s="262">
        <v>1.4999999999999999E-2</v>
      </c>
      <c r="C173" s="206">
        <v>0.50970000000000004</v>
      </c>
      <c r="D173" s="206">
        <v>1.962</v>
      </c>
      <c r="F173" s="202" t="s">
        <v>72</v>
      </c>
      <c r="G173">
        <v>8.2500000000000004E-2</v>
      </c>
      <c r="H173">
        <v>0.81530000000000002</v>
      </c>
      <c r="I173">
        <v>1.2265999999999999</v>
      </c>
    </row>
    <row r="174" spans="1:9" ht="13.5">
      <c r="A174" s="256" t="s">
        <v>80</v>
      </c>
      <c r="B174" s="262">
        <v>0.58620000000000005</v>
      </c>
      <c r="C174" s="206">
        <v>0.76539999999999997</v>
      </c>
      <c r="D174" s="206">
        <v>1.3066</v>
      </c>
      <c r="F174" s="202" t="s">
        <v>76</v>
      </c>
      <c r="G174">
        <v>1.4999999999999999E-2</v>
      </c>
      <c r="H174">
        <v>0.50970000000000004</v>
      </c>
      <c r="I174">
        <v>1.962</v>
      </c>
    </row>
    <row r="175" spans="1:9" ht="13.5">
      <c r="A175" s="256" t="s">
        <v>36</v>
      </c>
      <c r="B175" s="262">
        <v>0.1014</v>
      </c>
      <c r="C175" s="206">
        <v>0.87009999999999998</v>
      </c>
      <c r="D175" s="206">
        <v>1.1493</v>
      </c>
      <c r="F175" s="202" t="s">
        <v>80</v>
      </c>
      <c r="G175">
        <v>0.58620000000000005</v>
      </c>
      <c r="H175">
        <v>0.76539999999999997</v>
      </c>
      <c r="I175">
        <v>1.3066</v>
      </c>
    </row>
    <row r="176" spans="1:9" ht="13.5">
      <c r="A176" s="256" t="s">
        <v>64</v>
      </c>
      <c r="B176" s="262">
        <v>2.1700000000000001E-2</v>
      </c>
      <c r="C176" s="206">
        <v>1.1600999999999999</v>
      </c>
      <c r="D176" s="206">
        <v>0.86199999999999999</v>
      </c>
      <c r="F176" s="202" t="s">
        <v>36</v>
      </c>
      <c r="G176">
        <v>0.1014</v>
      </c>
      <c r="H176">
        <v>0.87009999999999998</v>
      </c>
      <c r="I176">
        <v>1.1493</v>
      </c>
    </row>
    <row r="177" spans="1:9" ht="13.5">
      <c r="A177" s="261" t="s">
        <v>58</v>
      </c>
      <c r="B177" s="262">
        <v>2.86E-2</v>
      </c>
      <c r="C177" s="206">
        <v>0.82630000000000003</v>
      </c>
      <c r="D177" s="206">
        <v>1.2101999999999999</v>
      </c>
      <c r="F177" s="202" t="s">
        <v>64</v>
      </c>
      <c r="G177">
        <v>2.1700000000000001E-2</v>
      </c>
      <c r="H177">
        <v>1.1600999999999999</v>
      </c>
      <c r="I177">
        <v>0.86199999999999999</v>
      </c>
    </row>
    <row r="178" spans="1:9" ht="13.5">
      <c r="A178" s="261" t="s">
        <v>56</v>
      </c>
      <c r="B178" s="262">
        <v>4.3E-3</v>
      </c>
      <c r="C178" s="206">
        <v>0.48830000000000001</v>
      </c>
      <c r="D178" s="206">
        <v>2.0478999999999998</v>
      </c>
      <c r="F178" s="202" t="s">
        <v>58</v>
      </c>
      <c r="G178">
        <v>2.86E-2</v>
      </c>
      <c r="H178">
        <v>0.82630000000000003</v>
      </c>
      <c r="I178">
        <v>1.2101999999999999</v>
      </c>
    </row>
    <row r="179" spans="1:9" ht="13.5">
      <c r="A179" s="256" t="s">
        <v>62</v>
      </c>
      <c r="B179" s="262">
        <v>7.8799999999999995E-2</v>
      </c>
      <c r="C179" s="206">
        <v>0.54649999999999999</v>
      </c>
      <c r="D179" s="206">
        <v>1.8298000000000001</v>
      </c>
      <c r="F179" s="202" t="s">
        <v>56</v>
      </c>
      <c r="G179">
        <v>4.3E-3</v>
      </c>
      <c r="H179">
        <v>0.48830000000000001</v>
      </c>
      <c r="I179">
        <v>2.0478999999999998</v>
      </c>
    </row>
    <row r="180" spans="1:9" ht="13.5">
      <c r="A180" s="261" t="s">
        <v>60</v>
      </c>
      <c r="B180" s="262">
        <v>7.5300000000000006E-2</v>
      </c>
      <c r="C180" s="206">
        <v>1.1341000000000001</v>
      </c>
      <c r="D180" s="206">
        <v>0.88180000000000003</v>
      </c>
      <c r="F180" s="202" t="s">
        <v>62</v>
      </c>
      <c r="G180">
        <v>7.8799999999999995E-2</v>
      </c>
      <c r="H180">
        <v>0.54649999999999999</v>
      </c>
      <c r="I180">
        <v>1.8298000000000001</v>
      </c>
    </row>
    <row r="181" spans="1:9" ht="13.5">
      <c r="A181" s="256" t="s">
        <v>34</v>
      </c>
      <c r="B181" s="262">
        <v>0.12130000000000001</v>
      </c>
      <c r="C181" s="206">
        <v>1.0027999999999999</v>
      </c>
      <c r="D181" s="206">
        <v>0.99729999999999996</v>
      </c>
      <c r="F181" s="202" t="s">
        <v>60</v>
      </c>
      <c r="G181">
        <v>7.5300000000000006E-2</v>
      </c>
      <c r="H181">
        <v>1.1341000000000001</v>
      </c>
      <c r="I181">
        <v>0.88180000000000003</v>
      </c>
    </row>
    <row r="182" spans="1:9" ht="13.5">
      <c r="A182" s="256" t="s">
        <v>40</v>
      </c>
      <c r="B182" s="262">
        <v>6.0100000000000001E-2</v>
      </c>
      <c r="C182" s="206">
        <v>0.72940000000000005</v>
      </c>
      <c r="D182" s="206">
        <v>1.371</v>
      </c>
      <c r="F182" s="202" t="s">
        <v>34</v>
      </c>
      <c r="G182">
        <v>0.12130000000000001</v>
      </c>
      <c r="H182">
        <v>1.0027999999999999</v>
      </c>
      <c r="I182">
        <v>0.99729999999999996</v>
      </c>
    </row>
    <row r="183" spans="1:9" ht="13.5">
      <c r="A183" s="261" t="s">
        <v>32</v>
      </c>
      <c r="B183" s="262">
        <v>8.4500000000000006E-2</v>
      </c>
      <c r="C183" s="206">
        <v>1.0516000000000001</v>
      </c>
      <c r="D183" s="206">
        <v>0.95089999999999997</v>
      </c>
      <c r="F183" s="202" t="s">
        <v>40</v>
      </c>
      <c r="G183">
        <v>6.0100000000000001E-2</v>
      </c>
      <c r="H183">
        <v>0.72940000000000005</v>
      </c>
      <c r="I183">
        <v>1.371</v>
      </c>
    </row>
    <row r="184" spans="1:9">
      <c r="F184" s="202" t="s">
        <v>32</v>
      </c>
      <c r="G184">
        <v>8.4500000000000006E-2</v>
      </c>
      <c r="H184">
        <v>1.0516000000000001</v>
      </c>
      <c r="I184">
        <v>0.95089999999999997</v>
      </c>
    </row>
    <row r="185" spans="1:9">
      <c r="F185" s="202" t="s">
        <v>151</v>
      </c>
      <c r="G185">
        <v>3.3090000000000002</v>
      </c>
      <c r="H185">
        <v>29.765999999999998</v>
      </c>
      <c r="I185">
        <v>42.753900000000002</v>
      </c>
    </row>
    <row r="190" spans="1:9">
      <c r="A190" s="266" t="s">
        <v>369</v>
      </c>
      <c r="B190" s="266"/>
      <c r="C190" s="266"/>
      <c r="D190" s="266"/>
    </row>
    <row r="191" spans="1:9">
      <c r="A191" s="260" t="s">
        <v>328</v>
      </c>
      <c r="B191" s="260" t="s">
        <v>366</v>
      </c>
      <c r="C191" s="260" t="s">
        <v>367</v>
      </c>
      <c r="D191" s="260" t="s">
        <v>368</v>
      </c>
    </row>
    <row r="192" spans="1:9" ht="14.5">
      <c r="A192" s="261" t="s">
        <v>30</v>
      </c>
      <c r="B192" s="262">
        <v>0.03</v>
      </c>
      <c r="C192" s="263">
        <v>1.0634999999999999</v>
      </c>
      <c r="D192" s="206">
        <v>0.94030000000000002</v>
      </c>
      <c r="F192" s="183" t="s">
        <v>258</v>
      </c>
      <c r="G192" t="s">
        <v>370</v>
      </c>
      <c r="H192" t="s">
        <v>371</v>
      </c>
      <c r="I192" t="s">
        <v>372</v>
      </c>
    </row>
    <row r="193" spans="1:9" ht="14.5">
      <c r="A193" s="256" t="s">
        <v>70</v>
      </c>
      <c r="B193" s="262">
        <v>0.02</v>
      </c>
      <c r="C193" s="263">
        <v>1.7259</v>
      </c>
      <c r="D193" s="206">
        <v>0.57940000000000003</v>
      </c>
      <c r="F193" s="202" t="s">
        <v>30</v>
      </c>
      <c r="G193">
        <v>0.03</v>
      </c>
      <c r="H193">
        <v>1.0634999999999999</v>
      </c>
      <c r="I193">
        <v>0.94030000000000002</v>
      </c>
    </row>
    <row r="194" spans="1:9" ht="14.5">
      <c r="A194" s="256" t="s">
        <v>42</v>
      </c>
      <c r="B194" s="262">
        <v>1.89E-2</v>
      </c>
      <c r="C194" s="263">
        <v>1.4251</v>
      </c>
      <c r="D194" s="206">
        <v>0.70169999999999999</v>
      </c>
      <c r="F194" s="202" t="s">
        <v>70</v>
      </c>
      <c r="G194">
        <v>0.02</v>
      </c>
      <c r="H194">
        <v>1.7259</v>
      </c>
      <c r="I194">
        <v>0.57940000000000003</v>
      </c>
    </row>
    <row r="195" spans="1:9" ht="14.5">
      <c r="A195" s="256" t="s">
        <v>16</v>
      </c>
      <c r="B195" s="262">
        <v>3.09E-2</v>
      </c>
      <c r="C195" s="263">
        <v>1.3633</v>
      </c>
      <c r="D195" s="206">
        <v>0.73350000000000004</v>
      </c>
      <c r="F195" s="202" t="s">
        <v>42</v>
      </c>
      <c r="G195">
        <v>1.89E-2</v>
      </c>
      <c r="H195">
        <v>1.4251</v>
      </c>
      <c r="I195">
        <v>0.70169999999999999</v>
      </c>
    </row>
    <row r="196" spans="1:9" ht="14.5">
      <c r="A196" s="256" t="s">
        <v>26</v>
      </c>
      <c r="B196" s="262">
        <v>4.6800000000000001E-2</v>
      </c>
      <c r="C196" s="263">
        <v>0.62470000000000003</v>
      </c>
      <c r="D196" s="206">
        <v>1.6008</v>
      </c>
      <c r="F196" s="202" t="s">
        <v>16</v>
      </c>
      <c r="G196">
        <v>3.09E-2</v>
      </c>
      <c r="H196">
        <v>1.3633</v>
      </c>
      <c r="I196">
        <v>0.73350000000000004</v>
      </c>
    </row>
    <row r="197" spans="1:9" ht="14.5">
      <c r="A197" s="256" t="s">
        <v>20</v>
      </c>
      <c r="B197" s="262">
        <v>0.03</v>
      </c>
      <c r="C197" s="263">
        <v>1.5669</v>
      </c>
      <c r="D197" s="206">
        <v>0.63819999999999999</v>
      </c>
      <c r="F197" s="202" t="s">
        <v>26</v>
      </c>
      <c r="G197">
        <v>4.6800000000000001E-2</v>
      </c>
      <c r="H197">
        <v>0.62470000000000003</v>
      </c>
      <c r="I197">
        <v>1.6008</v>
      </c>
    </row>
    <row r="198" spans="1:9" ht="14.5">
      <c r="A198" s="256" t="s">
        <v>18</v>
      </c>
      <c r="B198" s="262">
        <v>1.9400000000000001E-2</v>
      </c>
      <c r="C198" s="263">
        <v>1.2253000000000001</v>
      </c>
      <c r="D198" s="206">
        <v>0.81610000000000005</v>
      </c>
      <c r="F198" s="202" t="s">
        <v>20</v>
      </c>
      <c r="G198">
        <v>0.03</v>
      </c>
      <c r="H198">
        <v>1.5669</v>
      </c>
      <c r="I198">
        <v>0.63819999999999999</v>
      </c>
    </row>
    <row r="199" spans="1:9" ht="14.5">
      <c r="A199" s="256" t="s">
        <v>66</v>
      </c>
      <c r="B199" s="262">
        <v>1.9400000000000001E-2</v>
      </c>
      <c r="C199" s="263">
        <v>0.38159999999999999</v>
      </c>
      <c r="D199" s="206">
        <v>2.6202999999999999</v>
      </c>
      <c r="F199" s="202" t="s">
        <v>18</v>
      </c>
      <c r="G199">
        <v>1.9400000000000001E-2</v>
      </c>
      <c r="H199">
        <v>1.2253000000000001</v>
      </c>
      <c r="I199">
        <v>0.81610000000000005</v>
      </c>
    </row>
    <row r="200" spans="1:9" ht="14.5">
      <c r="A200" s="256" t="s">
        <v>28</v>
      </c>
      <c r="B200" s="262">
        <v>1.67E-2</v>
      </c>
      <c r="C200" s="263">
        <v>0.86360000000000003</v>
      </c>
      <c r="D200" s="206">
        <v>1.1578999999999999</v>
      </c>
      <c r="F200" s="202" t="s">
        <v>66</v>
      </c>
      <c r="G200">
        <v>1.9400000000000001E-2</v>
      </c>
      <c r="H200">
        <v>0.38159999999999999</v>
      </c>
      <c r="I200">
        <v>2.6202999999999999</v>
      </c>
    </row>
    <row r="201" spans="1:9" ht="14.5">
      <c r="A201" s="256" t="s">
        <v>14</v>
      </c>
      <c r="B201" s="262">
        <v>2.01E-2</v>
      </c>
      <c r="C201" s="263">
        <v>1.1079000000000001</v>
      </c>
      <c r="D201" s="206">
        <v>0.90259999999999996</v>
      </c>
      <c r="F201" s="202" t="s">
        <v>28</v>
      </c>
      <c r="G201">
        <v>1.67E-2</v>
      </c>
      <c r="H201">
        <v>0.86360000000000003</v>
      </c>
      <c r="I201">
        <v>1.1578999999999999</v>
      </c>
    </row>
    <row r="202" spans="1:9" ht="14.5">
      <c r="A202" s="256" t="s">
        <v>22</v>
      </c>
      <c r="B202" s="262">
        <v>2.2200000000000001E-2</v>
      </c>
      <c r="C202" s="263">
        <v>1.1066</v>
      </c>
      <c r="D202" s="206">
        <v>0.90369999999999995</v>
      </c>
      <c r="F202" s="202" t="s">
        <v>14</v>
      </c>
      <c r="G202">
        <v>2.01E-2</v>
      </c>
      <c r="H202">
        <v>1.1079000000000001</v>
      </c>
      <c r="I202">
        <v>0.90259999999999996</v>
      </c>
    </row>
    <row r="203" spans="1:9" ht="14.5">
      <c r="A203" s="256" t="s">
        <v>24</v>
      </c>
      <c r="B203" s="262">
        <v>2.4199999999999999E-2</v>
      </c>
      <c r="C203" s="263">
        <v>1.3488</v>
      </c>
      <c r="D203" s="206">
        <v>0.74139999999999995</v>
      </c>
      <c r="F203" s="202" t="s">
        <v>22</v>
      </c>
      <c r="G203">
        <v>2.2200000000000001E-2</v>
      </c>
      <c r="H203">
        <v>1.1066</v>
      </c>
      <c r="I203">
        <v>0.90369999999999995</v>
      </c>
    </row>
    <row r="204" spans="1:9" ht="14.5">
      <c r="A204" s="256" t="s">
        <v>48</v>
      </c>
      <c r="B204" s="262">
        <v>2.8400000000000002E-2</v>
      </c>
      <c r="C204" s="263">
        <v>1.0936999999999999</v>
      </c>
      <c r="D204" s="206">
        <v>0.9143</v>
      </c>
      <c r="F204" s="202" t="s">
        <v>24</v>
      </c>
      <c r="G204">
        <v>2.4199999999999999E-2</v>
      </c>
      <c r="H204">
        <v>1.3488</v>
      </c>
      <c r="I204">
        <v>0.74139999999999995</v>
      </c>
    </row>
    <row r="205" spans="1:9" ht="14.5">
      <c r="A205" s="256" t="s">
        <v>46</v>
      </c>
      <c r="B205" s="262">
        <v>1.8100000000000002E-2</v>
      </c>
      <c r="C205" s="263">
        <v>1.2343</v>
      </c>
      <c r="D205" s="206">
        <v>0.81020000000000003</v>
      </c>
      <c r="F205" s="202" t="s">
        <v>48</v>
      </c>
      <c r="G205">
        <v>2.8400000000000002E-2</v>
      </c>
      <c r="H205">
        <v>1.0936999999999999</v>
      </c>
      <c r="I205">
        <v>0.9143</v>
      </c>
    </row>
    <row r="206" spans="1:9" ht="14.5">
      <c r="A206" s="256" t="s">
        <v>52</v>
      </c>
      <c r="B206" s="262">
        <v>3.95E-2</v>
      </c>
      <c r="C206" s="263">
        <v>0.92649999999999999</v>
      </c>
      <c r="D206" s="206">
        <v>1.0793999999999999</v>
      </c>
      <c r="F206" s="202" t="s">
        <v>46</v>
      </c>
      <c r="G206">
        <v>1.8100000000000002E-2</v>
      </c>
      <c r="H206">
        <v>1.2343</v>
      </c>
      <c r="I206">
        <v>0.81020000000000003</v>
      </c>
    </row>
    <row r="207" spans="1:9" ht="14.5">
      <c r="A207" s="256" t="s">
        <v>50</v>
      </c>
      <c r="B207" s="262">
        <v>2.6700000000000002E-2</v>
      </c>
      <c r="C207" s="263">
        <v>1.8167</v>
      </c>
      <c r="D207" s="206">
        <v>0.5504</v>
      </c>
      <c r="F207" s="202" t="s">
        <v>52</v>
      </c>
      <c r="G207">
        <v>3.95E-2</v>
      </c>
      <c r="H207">
        <v>0.92649999999999999</v>
      </c>
      <c r="I207">
        <v>1.0793999999999999</v>
      </c>
    </row>
    <row r="208" spans="1:9" ht="14.5">
      <c r="A208" s="256" t="s">
        <v>54</v>
      </c>
      <c r="B208" s="262">
        <v>2.23E-2</v>
      </c>
      <c r="C208" s="263">
        <v>1.7410000000000001</v>
      </c>
      <c r="D208" s="206">
        <v>0.57440000000000002</v>
      </c>
      <c r="F208" s="202" t="s">
        <v>50</v>
      </c>
      <c r="G208">
        <v>2.6700000000000002E-2</v>
      </c>
      <c r="H208">
        <v>1.8167</v>
      </c>
      <c r="I208">
        <v>0.5504</v>
      </c>
    </row>
    <row r="209" spans="1:9" ht="14.5">
      <c r="A209" s="256" t="s">
        <v>38</v>
      </c>
      <c r="B209" s="262">
        <v>2.1600000000000001E-2</v>
      </c>
      <c r="C209" s="263">
        <v>0.91479999999999995</v>
      </c>
      <c r="D209" s="206">
        <v>1.0931999999999999</v>
      </c>
      <c r="F209" s="202" t="s">
        <v>54</v>
      </c>
      <c r="G209">
        <v>2.23E-2</v>
      </c>
      <c r="H209">
        <v>1.7410000000000001</v>
      </c>
      <c r="I209">
        <v>0.57440000000000002</v>
      </c>
    </row>
    <row r="210" spans="1:9" ht="14.5">
      <c r="A210" s="256" t="s">
        <v>44</v>
      </c>
      <c r="B210" s="262">
        <v>1.66E-2</v>
      </c>
      <c r="C210" s="263">
        <v>0.89729999999999999</v>
      </c>
      <c r="D210" s="206">
        <v>1.1144000000000001</v>
      </c>
      <c r="F210" s="202" t="s">
        <v>38</v>
      </c>
      <c r="G210">
        <v>2.1600000000000001E-2</v>
      </c>
      <c r="H210">
        <v>0.91479999999999995</v>
      </c>
      <c r="I210">
        <v>1.0931999999999999</v>
      </c>
    </row>
    <row r="211" spans="1:9" ht="14.5">
      <c r="A211" s="256" t="s">
        <v>74</v>
      </c>
      <c r="B211" s="262">
        <v>1.6199999999999999E-2</v>
      </c>
      <c r="C211" s="263">
        <v>0.87080000000000002</v>
      </c>
      <c r="D211" s="206">
        <v>1.1484000000000001</v>
      </c>
      <c r="F211" s="202" t="s">
        <v>44</v>
      </c>
      <c r="G211">
        <v>1.66E-2</v>
      </c>
      <c r="H211">
        <v>0.89729999999999999</v>
      </c>
      <c r="I211">
        <v>1.1144000000000001</v>
      </c>
    </row>
    <row r="212" spans="1:9" ht="14.5">
      <c r="A212" s="256" t="s">
        <v>78</v>
      </c>
      <c r="B212" s="262">
        <v>3.0499999999999999E-2</v>
      </c>
      <c r="C212" s="263">
        <v>0.70169999999999999</v>
      </c>
      <c r="D212" s="206">
        <v>1.4252</v>
      </c>
      <c r="F212" s="202" t="s">
        <v>146</v>
      </c>
      <c r="G212">
        <v>1.6199999999999999E-2</v>
      </c>
      <c r="H212">
        <v>0.87080000000000002</v>
      </c>
      <c r="I212">
        <v>1.1484000000000001</v>
      </c>
    </row>
    <row r="213" spans="1:9" ht="14.5">
      <c r="A213" s="256" t="s">
        <v>68</v>
      </c>
      <c r="B213" s="262">
        <v>2.3199999999999998E-2</v>
      </c>
      <c r="C213" s="263">
        <v>0.80089999999999995</v>
      </c>
      <c r="D213" s="206">
        <v>1.2485999999999999</v>
      </c>
      <c r="F213" s="202" t="s">
        <v>78</v>
      </c>
      <c r="G213">
        <v>3.0499999999999999E-2</v>
      </c>
      <c r="H213">
        <v>0.70169999999999999</v>
      </c>
      <c r="I213">
        <v>1.4252</v>
      </c>
    </row>
    <row r="214" spans="1:9" ht="14.5">
      <c r="A214" s="256" t="s">
        <v>72</v>
      </c>
      <c r="B214" s="262">
        <v>4.4200000000000003E-2</v>
      </c>
      <c r="C214" s="263">
        <v>1.2765</v>
      </c>
      <c r="D214" s="206">
        <v>0.78339999999999999</v>
      </c>
      <c r="F214" s="202" t="s">
        <v>68</v>
      </c>
      <c r="G214">
        <v>2.3199999999999998E-2</v>
      </c>
      <c r="H214">
        <v>0.80089999999999995</v>
      </c>
      <c r="I214">
        <v>1.2485999999999999</v>
      </c>
    </row>
    <row r="215" spans="1:9" ht="14.5">
      <c r="A215" s="256" t="s">
        <v>76</v>
      </c>
      <c r="B215" s="262">
        <v>2.4400000000000002E-2</v>
      </c>
      <c r="C215" s="263">
        <v>1.0206999999999999</v>
      </c>
      <c r="D215" s="206">
        <v>0.97970000000000002</v>
      </c>
      <c r="F215" s="202" t="s">
        <v>72</v>
      </c>
      <c r="G215">
        <v>4.4200000000000003E-2</v>
      </c>
      <c r="H215">
        <v>1.2765</v>
      </c>
      <c r="I215">
        <v>0.78339999999999999</v>
      </c>
    </row>
    <row r="216" spans="1:9" ht="14.5">
      <c r="A216" s="256" t="s">
        <v>80</v>
      </c>
      <c r="B216" s="262">
        <v>1.7100000000000001E-2</v>
      </c>
      <c r="C216" s="263">
        <v>1.2789999999999999</v>
      </c>
      <c r="D216" s="206">
        <v>0.78190000000000004</v>
      </c>
      <c r="F216" s="202" t="s">
        <v>76</v>
      </c>
      <c r="G216">
        <v>2.4400000000000002E-2</v>
      </c>
      <c r="H216">
        <v>1.0206999999999999</v>
      </c>
      <c r="I216">
        <v>0.97970000000000002</v>
      </c>
    </row>
    <row r="217" spans="1:9" ht="14.5">
      <c r="A217" s="256" t="s">
        <v>36</v>
      </c>
      <c r="B217" s="262">
        <v>1.6500000000000001E-2</v>
      </c>
      <c r="C217" s="263">
        <v>0.50160000000000005</v>
      </c>
      <c r="D217" s="206">
        <v>1.9937</v>
      </c>
      <c r="F217" s="202" t="s">
        <v>80</v>
      </c>
      <c r="G217">
        <v>1.7100000000000001E-2</v>
      </c>
      <c r="H217">
        <v>1.2789999999999999</v>
      </c>
      <c r="I217">
        <v>0.78190000000000004</v>
      </c>
    </row>
    <row r="218" spans="1:9" ht="14.5">
      <c r="A218" s="256" t="s">
        <v>64</v>
      </c>
      <c r="B218" s="262">
        <v>1.66E-2</v>
      </c>
      <c r="C218" s="263">
        <v>0.81469999999999998</v>
      </c>
      <c r="D218" s="206">
        <v>1.2274</v>
      </c>
      <c r="F218" s="202" t="s">
        <v>36</v>
      </c>
      <c r="G218">
        <v>1.6500000000000001E-2</v>
      </c>
      <c r="H218">
        <v>0.50160000000000005</v>
      </c>
      <c r="I218">
        <v>1.9937</v>
      </c>
    </row>
    <row r="219" spans="1:9" ht="14.5">
      <c r="A219" s="261" t="s">
        <v>58</v>
      </c>
      <c r="B219" s="262">
        <v>2.7300000000000001E-2</v>
      </c>
      <c r="C219" s="263">
        <v>0.64729999999999999</v>
      </c>
      <c r="D219" s="206">
        <v>1.5448</v>
      </c>
      <c r="F219" s="202" t="s">
        <v>64</v>
      </c>
      <c r="G219">
        <v>1.66E-2</v>
      </c>
      <c r="H219">
        <v>0.81469999999999998</v>
      </c>
      <c r="I219">
        <v>1.2274</v>
      </c>
    </row>
    <row r="220" spans="1:9" ht="14.5">
      <c r="A220" s="261" t="s">
        <v>56</v>
      </c>
      <c r="B220" s="262">
        <v>2.5899999999999999E-2</v>
      </c>
      <c r="C220" s="263">
        <v>0.83140000000000003</v>
      </c>
      <c r="D220" s="206">
        <v>1.2028000000000001</v>
      </c>
      <c r="F220" s="202" t="s">
        <v>58</v>
      </c>
      <c r="G220">
        <v>2.7300000000000001E-2</v>
      </c>
      <c r="H220">
        <v>0.64729999999999999</v>
      </c>
      <c r="I220">
        <v>1.5448</v>
      </c>
    </row>
    <row r="221" spans="1:9" ht="14.5">
      <c r="A221" s="256" t="s">
        <v>62</v>
      </c>
      <c r="B221" s="262">
        <v>2.8400000000000002E-2</v>
      </c>
      <c r="C221" s="263">
        <v>0.6069</v>
      </c>
      <c r="D221" s="206">
        <v>1.6477999999999999</v>
      </c>
      <c r="F221" s="202" t="s">
        <v>56</v>
      </c>
      <c r="G221">
        <v>2.5899999999999999E-2</v>
      </c>
      <c r="H221">
        <v>0.83140000000000003</v>
      </c>
      <c r="I221">
        <v>1.2028000000000001</v>
      </c>
    </row>
    <row r="222" spans="1:9" ht="14.5">
      <c r="A222" s="261" t="s">
        <v>60</v>
      </c>
      <c r="B222" s="262">
        <v>2.3099999999999999E-2</v>
      </c>
      <c r="C222" s="263">
        <v>0.77849999999999997</v>
      </c>
      <c r="D222" s="206">
        <v>1.2845</v>
      </c>
      <c r="F222" s="202" t="s">
        <v>62</v>
      </c>
      <c r="G222">
        <v>2.8400000000000002E-2</v>
      </c>
      <c r="H222">
        <v>0.6069</v>
      </c>
      <c r="I222">
        <v>1.6477999999999999</v>
      </c>
    </row>
    <row r="223" spans="1:9" ht="14.5">
      <c r="A223" s="256" t="s">
        <v>34</v>
      </c>
      <c r="B223" s="262">
        <v>2.86E-2</v>
      </c>
      <c r="C223" s="263">
        <v>0.96160000000000001</v>
      </c>
      <c r="D223" s="206">
        <v>1.0399</v>
      </c>
      <c r="F223" s="202" t="s">
        <v>60</v>
      </c>
      <c r="G223">
        <v>2.3099999999999999E-2</v>
      </c>
      <c r="H223">
        <v>0.77849999999999997</v>
      </c>
      <c r="I223">
        <v>1.2845</v>
      </c>
    </row>
    <row r="224" spans="1:9" ht="14.5">
      <c r="A224" s="256" t="s">
        <v>40</v>
      </c>
      <c r="B224" s="262">
        <v>3.5999999999999999E-3</v>
      </c>
      <c r="C224" s="263">
        <v>1.2472000000000001</v>
      </c>
      <c r="D224" s="206">
        <v>0.80179999999999996</v>
      </c>
      <c r="F224" s="202" t="s">
        <v>34</v>
      </c>
      <c r="G224">
        <v>2.86E-2</v>
      </c>
      <c r="H224">
        <v>0.96160000000000001</v>
      </c>
      <c r="I224">
        <v>1.0399</v>
      </c>
    </row>
    <row r="225" spans="1:9" ht="13.5">
      <c r="A225" s="261" t="s">
        <v>32</v>
      </c>
      <c r="B225" s="262"/>
      <c r="C225" s="206"/>
      <c r="D225" s="206"/>
      <c r="F225" s="202" t="s">
        <v>40</v>
      </c>
      <c r="G225">
        <v>3.5999999999999999E-3</v>
      </c>
      <c r="H225">
        <v>1.2472000000000001</v>
      </c>
      <c r="I225">
        <v>0.80179999999999996</v>
      </c>
    </row>
    <row r="226" spans="1:9">
      <c r="F226" s="202" t="s">
        <v>151</v>
      </c>
      <c r="G226">
        <v>0.7974</v>
      </c>
      <c r="H226">
        <v>34.766300000000001</v>
      </c>
      <c r="I226">
        <v>35.582099999999997</v>
      </c>
    </row>
    <row r="229" spans="1:9">
      <c r="A229" s="264" t="s">
        <v>376</v>
      </c>
      <c r="C229" s="183" t="s">
        <v>258</v>
      </c>
    </row>
    <row r="230" spans="1:9">
      <c r="A230" s="205" t="s">
        <v>377</v>
      </c>
      <c r="C230" s="202" t="s">
        <v>320</v>
      </c>
    </row>
    <row r="231" spans="1:9">
      <c r="A231" s="205" t="s">
        <v>314</v>
      </c>
      <c r="C231" s="202" t="s">
        <v>212</v>
      </c>
      <c r="G231" s="265"/>
    </row>
    <row r="232" spans="1:9">
      <c r="A232" s="205" t="s">
        <v>197</v>
      </c>
      <c r="C232" s="202" t="s">
        <v>199</v>
      </c>
      <c r="G232" s="16"/>
    </row>
    <row r="233" spans="1:9">
      <c r="A233" s="205" t="s">
        <v>198</v>
      </c>
      <c r="C233" s="202" t="s">
        <v>353</v>
      </c>
      <c r="G233" s="16"/>
    </row>
    <row r="234" spans="1:9">
      <c r="A234" s="205" t="s">
        <v>199</v>
      </c>
      <c r="C234" s="202" t="s">
        <v>209</v>
      </c>
      <c r="G234" s="16"/>
    </row>
    <row r="235" spans="1:9">
      <c r="A235" s="205" t="s">
        <v>354</v>
      </c>
      <c r="C235" s="202" t="s">
        <v>208</v>
      </c>
      <c r="G235" s="16"/>
    </row>
    <row r="236" spans="1:9">
      <c r="A236" s="205" t="s">
        <v>201</v>
      </c>
      <c r="C236" s="202" t="s">
        <v>211</v>
      </c>
      <c r="G236" s="16"/>
    </row>
    <row r="237" spans="1:9">
      <c r="A237" s="205" t="s">
        <v>202</v>
      </c>
      <c r="C237" s="202" t="s">
        <v>324</v>
      </c>
      <c r="G237" s="16"/>
    </row>
    <row r="238" spans="1:9">
      <c r="A238" s="205" t="s">
        <v>317</v>
      </c>
      <c r="C238" s="202" t="s">
        <v>201</v>
      </c>
      <c r="G238" s="16"/>
    </row>
    <row r="239" spans="1:9">
      <c r="A239" s="205" t="s">
        <v>318</v>
      </c>
      <c r="C239" s="202" t="s">
        <v>354</v>
      </c>
      <c r="G239" s="16"/>
    </row>
    <row r="240" spans="1:9">
      <c r="A240" s="205" t="s">
        <v>205</v>
      </c>
      <c r="C240" s="202" t="s">
        <v>355</v>
      </c>
      <c r="G240" s="16"/>
    </row>
    <row r="241" spans="1:7">
      <c r="A241" s="205" t="s">
        <v>206</v>
      </c>
      <c r="C241" s="202" t="s">
        <v>317</v>
      </c>
      <c r="G241" s="16"/>
    </row>
    <row r="242" spans="1:7">
      <c r="A242" s="205" t="s">
        <v>320</v>
      </c>
      <c r="C242" s="202" t="s">
        <v>205</v>
      </c>
      <c r="G242" s="16"/>
    </row>
    <row r="243" spans="1:7">
      <c r="A243" s="205" t="s">
        <v>208</v>
      </c>
      <c r="C243" s="202" t="s">
        <v>202</v>
      </c>
      <c r="G243" s="16"/>
    </row>
    <row r="244" spans="1:7">
      <c r="A244" s="205" t="s">
        <v>209</v>
      </c>
      <c r="C244" s="202" t="s">
        <v>197</v>
      </c>
      <c r="G244" s="16"/>
    </row>
    <row r="245" spans="1:7">
      <c r="A245" s="205" t="s">
        <v>353</v>
      </c>
      <c r="C245" s="202" t="s">
        <v>198</v>
      </c>
      <c r="G245" s="265"/>
    </row>
    <row r="246" spans="1:7">
      <c r="A246" s="205" t="s">
        <v>211</v>
      </c>
      <c r="C246" s="202" t="s">
        <v>314</v>
      </c>
      <c r="G246" s="16"/>
    </row>
    <row r="247" spans="1:7">
      <c r="A247" s="205" t="s">
        <v>212</v>
      </c>
      <c r="C247" s="202" t="s">
        <v>206</v>
      </c>
      <c r="G247" s="16"/>
    </row>
    <row r="248" spans="1:7">
      <c r="A248" s="205" t="s">
        <v>324</v>
      </c>
      <c r="C248" s="202" t="s">
        <v>377</v>
      </c>
      <c r="G248" s="265"/>
    </row>
    <row r="249" spans="1:7">
      <c r="A249" s="205" t="s">
        <v>355</v>
      </c>
      <c r="C249" s="202" t="s">
        <v>318</v>
      </c>
      <c r="G249" s="16"/>
    </row>
    <row r="250" spans="1:7">
      <c r="A250" s="205"/>
      <c r="C250" s="202" t="s">
        <v>151</v>
      </c>
    </row>
  </sheetData>
  <mergeCells count="8">
    <mergeCell ref="A148:D148"/>
    <mergeCell ref="A190:D190"/>
    <mergeCell ref="A1:C2"/>
    <mergeCell ref="F1:H2"/>
    <mergeCell ref="A48:C49"/>
    <mergeCell ref="G48:I49"/>
    <mergeCell ref="A96:C97"/>
    <mergeCell ref="G96:I97"/>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442-A86E-48CA-8B2B-B433942C190B}">
  <dimension ref="A1:AB164"/>
  <sheetViews>
    <sheetView topLeftCell="A58" zoomScale="77" zoomScaleNormal="72" workbookViewId="0">
      <selection activeCell="C73" sqref="C73"/>
    </sheetView>
  </sheetViews>
  <sheetFormatPr defaultRowHeight="12.5"/>
  <cols>
    <col min="1" max="1" width="60.81640625" bestFit="1" customWidth="1"/>
    <col min="2" max="5" width="12.26953125" bestFit="1" customWidth="1"/>
    <col min="6" max="6" width="18.453125" customWidth="1"/>
    <col min="7" max="11" width="12.26953125" bestFit="1" customWidth="1"/>
    <col min="13" max="13" width="9.453125" bestFit="1" customWidth="1"/>
    <col min="14" max="14" width="16.6328125" customWidth="1"/>
    <col min="16" max="16" width="18.81640625" bestFit="1" customWidth="1"/>
    <col min="17" max="18" width="12.26953125" bestFit="1" customWidth="1"/>
    <col min="19" max="19" width="17.1796875" customWidth="1"/>
    <col min="20" max="20" width="12.90625" customWidth="1"/>
    <col min="22" max="22" width="18.54296875" bestFit="1" customWidth="1"/>
    <col min="23" max="23" width="18.08984375" bestFit="1" customWidth="1"/>
    <col min="24" max="24" width="3.54296875" bestFit="1" customWidth="1"/>
    <col min="25" max="25" width="23.7265625" customWidth="1"/>
    <col min="26" max="26" width="16.90625" customWidth="1"/>
    <col min="27" max="27" width="21.08984375" customWidth="1"/>
    <col min="28" max="28" width="16.08984375" customWidth="1"/>
  </cols>
  <sheetData>
    <row r="1" spans="1:28">
      <c r="A1" s="276" t="s">
        <v>331</v>
      </c>
      <c r="B1" s="276"/>
      <c r="C1" s="276"/>
      <c r="F1" s="277" t="s">
        <v>264</v>
      </c>
      <c r="G1" s="277"/>
      <c r="H1" s="277" t="s">
        <v>257</v>
      </c>
      <c r="I1" s="277"/>
      <c r="K1" s="275" t="s">
        <v>338</v>
      </c>
      <c r="L1" s="275"/>
      <c r="M1" s="275"/>
      <c r="N1" s="275"/>
      <c r="P1" s="275" t="s">
        <v>339</v>
      </c>
      <c r="Q1" s="275"/>
      <c r="R1" s="275"/>
      <c r="S1" s="275"/>
      <c r="Y1" s="276" t="s">
        <v>349</v>
      </c>
      <c r="Z1" s="276"/>
      <c r="AA1" s="276"/>
      <c r="AB1" s="276"/>
    </row>
    <row r="2" spans="1:28" ht="14.5" thickBot="1">
      <c r="A2" s="222" t="s">
        <v>1</v>
      </c>
      <c r="B2" t="s">
        <v>264</v>
      </c>
      <c r="C2" t="s">
        <v>257</v>
      </c>
      <c r="F2" s="277"/>
      <c r="G2" s="277"/>
      <c r="H2" s="277"/>
      <c r="I2" s="277"/>
      <c r="K2" s="275"/>
      <c r="L2" s="275"/>
      <c r="M2" s="275"/>
      <c r="N2" s="275"/>
      <c r="P2" s="275"/>
      <c r="Q2" s="275"/>
      <c r="R2" s="275"/>
      <c r="S2" s="275"/>
      <c r="Y2" s="148" t="s">
        <v>1</v>
      </c>
      <c r="Z2" t="s">
        <v>345</v>
      </c>
      <c r="AA2" t="s">
        <v>346</v>
      </c>
      <c r="AB2" t="s">
        <v>347</v>
      </c>
    </row>
    <row r="3" spans="1:28" ht="13.5">
      <c r="A3" s="52" t="s">
        <v>56</v>
      </c>
      <c r="B3" s="176">
        <f>SUM('Rasio NPL_BPR &amp; BU Bulan'!C26:L26)</f>
        <v>4.3131467269066304E-2</v>
      </c>
      <c r="C3" s="176">
        <f>SUM('Rasio NPL_BPR &amp; BU Bulan'!C45:L45)</f>
        <v>0.29974276212000001</v>
      </c>
      <c r="D3" s="176"/>
      <c r="F3" s="52" t="s">
        <v>56</v>
      </c>
      <c r="G3" s="176">
        <f>SUM('Rasio NPL_BPR &amp; BU Bulan'!C26:L26)</f>
        <v>4.3131467269066304E-2</v>
      </c>
      <c r="H3" s="49" t="s">
        <v>80</v>
      </c>
      <c r="I3" s="176">
        <f>SUM('Rasio NPL_BPR &amp; BU Bulan'!C78:L78)</f>
        <v>3.6761887096999998E-2</v>
      </c>
      <c r="K3" t="s">
        <v>336</v>
      </c>
      <c r="L3" t="s">
        <v>330</v>
      </c>
      <c r="M3" t="s">
        <v>337</v>
      </c>
      <c r="N3" t="s">
        <v>150</v>
      </c>
      <c r="P3" t="s">
        <v>336</v>
      </c>
      <c r="Q3" t="s">
        <v>330</v>
      </c>
      <c r="R3" t="s">
        <v>337</v>
      </c>
      <c r="S3" t="s">
        <v>150</v>
      </c>
      <c r="W3" s="2"/>
      <c r="Y3" s="214" t="s">
        <v>14</v>
      </c>
      <c r="Z3" s="176">
        <f>SUM('Rasio NPL_BPR &amp; BU Bulan'!C5:L5)</f>
        <v>1.2441907545606679</v>
      </c>
      <c r="AA3" s="176">
        <f>SUM('hasil LDR BU-BPR per bulan'!C45:L45)</f>
        <v>10.539315010034635</v>
      </c>
      <c r="AB3" s="176">
        <f>SUM('hasil DPK BU-BPR per bulan'!C48:L48)</f>
        <v>9.4908171603860296</v>
      </c>
    </row>
    <row r="4" spans="1:28" ht="13.5">
      <c r="A4" s="214" t="s">
        <v>78</v>
      </c>
      <c r="B4" s="176">
        <f>SUM('Rasio NPL_BPR &amp; BU Bulan'!C37:L37)</f>
        <v>0.14360844358307304</v>
      </c>
      <c r="C4" s="176">
        <f>SUM('Rasio NPL_BPR &amp; BU Bulan'!C46:L46)</f>
        <v>0.19975119883</v>
      </c>
      <c r="D4" s="176"/>
      <c r="F4" s="214" t="s">
        <v>78</v>
      </c>
      <c r="G4" s="176">
        <f>SUM('Rasio NPL_BPR &amp; BU Bulan'!C37:L37)</f>
        <v>0.14360844358307304</v>
      </c>
      <c r="H4" s="49" t="s">
        <v>36</v>
      </c>
      <c r="I4" s="176">
        <f>SUM('Rasio NPL_BPR &amp; BU Bulan'!C65:L65)</f>
        <v>0.16292217919000002</v>
      </c>
      <c r="K4" s="52" t="s">
        <v>56</v>
      </c>
      <c r="L4" t="s">
        <v>264</v>
      </c>
      <c r="M4" t="s">
        <v>332</v>
      </c>
      <c r="N4" s="176">
        <v>4.3099999999999999E-2</v>
      </c>
      <c r="O4" s="176"/>
      <c r="P4" s="214" t="s">
        <v>34</v>
      </c>
      <c r="Q4" t="s">
        <v>264</v>
      </c>
      <c r="R4" t="s">
        <v>333</v>
      </c>
      <c r="S4" s="176">
        <v>1.212</v>
      </c>
      <c r="W4" s="2"/>
      <c r="Y4" s="49" t="s">
        <v>16</v>
      </c>
      <c r="Z4" s="176">
        <f>SUM('Rasio NPL_BPR &amp; BU Bulan'!C6:L6)</f>
        <v>1.0280291595551847</v>
      </c>
      <c r="AA4" s="176">
        <f>SUM('hasil LDR BU-BPR per bulan'!C46:L46)</f>
        <v>12.628029440761605</v>
      </c>
      <c r="AB4" s="176">
        <f>SUM('hasil DPK BU-BPR per bulan'!C49:L49)</f>
        <v>7.9171733655398846</v>
      </c>
    </row>
    <row r="5" spans="1:28" ht="13.5">
      <c r="A5" s="49" t="s">
        <v>76</v>
      </c>
      <c r="B5" s="176">
        <f>SUM('Rasio NPL_BPR &amp; BU Bulan'!C36:L36)</f>
        <v>0.1490750233469158</v>
      </c>
      <c r="C5" s="176">
        <f>SUM('Rasio NPL_BPR &amp; BU Bulan'!C47:L47)</f>
        <v>0.18909483936999999</v>
      </c>
      <c r="D5" s="176"/>
      <c r="F5" s="49" t="s">
        <v>76</v>
      </c>
      <c r="G5" s="176">
        <f>SUM('Rasio NPL_BPR &amp; BU Bulan'!C36:L36)</f>
        <v>0.1490750233469158</v>
      </c>
      <c r="H5" s="214" t="s">
        <v>14</v>
      </c>
      <c r="I5" s="176">
        <f>SUM('Rasio NPL_BPR &amp; BU Bulan'!C71:L71)</f>
        <v>0.16484171221999999</v>
      </c>
      <c r="K5" s="52" t="s">
        <v>56</v>
      </c>
      <c r="L5" t="s">
        <v>257</v>
      </c>
      <c r="M5" t="s">
        <v>332</v>
      </c>
      <c r="O5" s="176"/>
      <c r="P5" s="214" t="s">
        <v>34</v>
      </c>
      <c r="Q5" t="s">
        <v>257</v>
      </c>
      <c r="R5" t="s">
        <v>333</v>
      </c>
      <c r="S5" s="176"/>
      <c r="W5" s="2"/>
      <c r="Y5" s="214" t="s">
        <v>18</v>
      </c>
      <c r="Z5" s="176">
        <f>SUM('Rasio NPL_BPR &amp; BU Bulan'!C7:L7)</f>
        <v>1.4532232158897473</v>
      </c>
      <c r="AA5" s="176">
        <f>SUM('hasil LDR BU-BPR per bulan'!C47:L47)</f>
        <v>8.0184650060399996</v>
      </c>
      <c r="AB5" s="176">
        <f>SUM('hasil DPK BU-BPR per bulan'!C50:L50)</f>
        <v>12.47273306926321</v>
      </c>
    </row>
    <row r="6" spans="1:28" ht="13.5">
      <c r="A6" s="49" t="s">
        <v>64</v>
      </c>
      <c r="B6" s="176">
        <f>SUM('Rasio NPL_BPR &amp; BU Bulan'!C30:L30)</f>
        <v>0.21765320674575647</v>
      </c>
      <c r="C6" s="176">
        <f>SUM('Rasio NPL_BPR &amp; BU Bulan'!C48:L48)</f>
        <v>0.30836922174999998</v>
      </c>
      <c r="D6" s="176"/>
      <c r="F6" s="49" t="s">
        <v>64</v>
      </c>
      <c r="G6" s="176">
        <f>SUM('Rasio NPL_BPR &amp; BU Bulan'!C30:L30)</f>
        <v>0.21765320674575647</v>
      </c>
      <c r="H6" s="214" t="s">
        <v>54</v>
      </c>
      <c r="I6" s="176">
        <f>SUM('Rasio NPL_BPR &amp; BU Bulan'!C64:L64)</f>
        <v>0.16621443414000001</v>
      </c>
      <c r="K6" s="214" t="s">
        <v>78</v>
      </c>
      <c r="L6" t="s">
        <v>264</v>
      </c>
      <c r="M6" t="s">
        <v>332</v>
      </c>
      <c r="N6" s="201">
        <v>0.14360000000000001</v>
      </c>
      <c r="O6" s="176"/>
      <c r="P6" s="49" t="s">
        <v>20</v>
      </c>
      <c r="Q6" t="s">
        <v>264</v>
      </c>
      <c r="R6" t="s">
        <v>333</v>
      </c>
      <c r="S6" s="176">
        <v>1.2435</v>
      </c>
      <c r="W6" s="2"/>
      <c r="Y6" s="49" t="s">
        <v>20</v>
      </c>
      <c r="Z6" s="176">
        <f>SUM('Rasio NPL_BPR &amp; BU Bulan'!C8:L8)</f>
        <v>1.243492718040081</v>
      </c>
      <c r="AA6" s="176">
        <f>SUM('hasil LDR BU-BPR per bulan'!C48:L48)</f>
        <v>9.65489417630892</v>
      </c>
      <c r="AB6" s="176">
        <f>SUM('hasil DPK BU-BPR per bulan'!C51:L51)</f>
        <v>10.357532976688912</v>
      </c>
    </row>
    <row r="7" spans="1:28" ht="13.5">
      <c r="A7" s="214" t="s">
        <v>66</v>
      </c>
      <c r="B7" s="176">
        <f>SUM('Rasio NPL_BPR &amp; BU Bulan'!C31:L31)</f>
        <v>0.25189180161929459</v>
      </c>
      <c r="C7" s="176">
        <f>SUM('Rasio NPL_BPR &amp; BU Bulan'!C49:L49)</f>
        <v>0.46833349892999998</v>
      </c>
      <c r="D7" s="176"/>
      <c r="F7" s="214" t="s">
        <v>66</v>
      </c>
      <c r="G7" s="176">
        <f>SUM('Rasio NPL_BPR &amp; BU Bulan'!C31:L31)</f>
        <v>0.25189180161929459</v>
      </c>
      <c r="H7" s="49" t="s">
        <v>68</v>
      </c>
      <c r="I7" s="176">
        <f>SUM('Rasio NPL_BPR &amp; BU Bulan'!C72:L72)</f>
        <v>0.16648459204000002</v>
      </c>
      <c r="K7" s="214" t="s">
        <v>78</v>
      </c>
      <c r="L7" t="s">
        <v>257</v>
      </c>
      <c r="M7" t="s">
        <v>332</v>
      </c>
      <c r="O7" s="176"/>
      <c r="P7" s="49" t="s">
        <v>20</v>
      </c>
      <c r="Q7" t="s">
        <v>257</v>
      </c>
      <c r="R7" t="s">
        <v>333</v>
      </c>
      <c r="S7" s="176"/>
      <c r="W7" s="2"/>
      <c r="Y7" s="214" t="s">
        <v>22</v>
      </c>
      <c r="Z7" s="176">
        <f>SUM('Rasio NPL_BPR &amp; BU Bulan'!C9:L9)</f>
        <v>1.5498256586716128</v>
      </c>
      <c r="AA7" s="176">
        <f>SUM('hasil LDR BU-BPR per bulan'!C49:L49)</f>
        <v>9.577616907001854</v>
      </c>
      <c r="AB7" s="176">
        <f>SUM('hasil DPK BU-BPR per bulan'!C52:L52)</f>
        <v>10.443519766874767</v>
      </c>
    </row>
    <row r="8" spans="1:28" ht="13.5">
      <c r="A8" s="49" t="s">
        <v>44</v>
      </c>
      <c r="B8" s="176">
        <f>SUM('Rasio NPL_BPR &amp; BU Bulan'!C20:L20)</f>
        <v>0.2525042800366547</v>
      </c>
      <c r="C8" s="176">
        <f>SUM('Rasio NPL_BPR &amp; BU Bulan'!C50:L50)</f>
        <v>0.30047760439000004</v>
      </c>
      <c r="D8" s="176"/>
      <c r="F8" s="49" t="s">
        <v>44</v>
      </c>
      <c r="G8" s="176">
        <f>SUM('Rasio NPL_BPR &amp; BU Bulan'!C20:L20)</f>
        <v>0.2525042800366547</v>
      </c>
      <c r="H8" s="214" t="s">
        <v>46</v>
      </c>
      <c r="I8" s="176">
        <f>SUM('Rasio NPL_BPR &amp; BU Bulan'!C53:L53)</f>
        <v>0.16695510696999999</v>
      </c>
      <c r="K8" s="49" t="s">
        <v>76</v>
      </c>
      <c r="L8" t="s">
        <v>264</v>
      </c>
      <c r="M8" t="s">
        <v>332</v>
      </c>
      <c r="N8" s="201">
        <v>0.14910000000000001</v>
      </c>
      <c r="O8" s="176"/>
      <c r="P8" s="214" t="s">
        <v>14</v>
      </c>
      <c r="Q8" t="s">
        <v>264</v>
      </c>
      <c r="R8" t="s">
        <v>333</v>
      </c>
      <c r="S8" s="176">
        <v>1.2442</v>
      </c>
      <c r="W8" s="2"/>
      <c r="Y8" s="49" t="s">
        <v>24</v>
      </c>
      <c r="Z8" s="176">
        <f>SUM('Rasio NPL_BPR &amp; BU Bulan'!C10:L10)</f>
        <v>1.1177422609752958</v>
      </c>
      <c r="AA8" s="176">
        <f>SUM('hasil LDR BU-BPR per bulan'!C50:L50)</f>
        <v>10.149863305190905</v>
      </c>
      <c r="AB8" s="176">
        <f>SUM('hasil DPK BU-BPR per bulan'!C53:L53)</f>
        <v>9.8539045417551847</v>
      </c>
    </row>
    <row r="9" spans="1:28" ht="13.5">
      <c r="A9" s="215" t="s">
        <v>58</v>
      </c>
      <c r="B9" s="176">
        <f>SUM('Rasio NPL_BPR &amp; BU Bulan'!C27:L27)</f>
        <v>0.28616653196971825</v>
      </c>
      <c r="C9" s="176">
        <f>SUM('Rasio NPL_BPR &amp; BU Bulan'!C51:L51)</f>
        <v>0.19010507684999997</v>
      </c>
      <c r="D9" s="176"/>
      <c r="F9" s="215" t="s">
        <v>58</v>
      </c>
      <c r="G9" s="176">
        <f>SUM('Rasio NPL_BPR &amp; BU Bulan'!C27:L27)</f>
        <v>0.28616653196971825</v>
      </c>
      <c r="H9" s="49" t="s">
        <v>20</v>
      </c>
      <c r="I9" s="176">
        <f>SUM('Rasio NPL_BPR &amp; BU Bulan'!C70:L70)</f>
        <v>0.17151559921000001</v>
      </c>
      <c r="K9" s="49" t="s">
        <v>76</v>
      </c>
      <c r="L9" t="s">
        <v>257</v>
      </c>
      <c r="M9" t="s">
        <v>332</v>
      </c>
      <c r="O9" s="176"/>
      <c r="P9" s="214" t="s">
        <v>14</v>
      </c>
      <c r="Q9" t="s">
        <v>257</v>
      </c>
      <c r="R9" t="s">
        <v>333</v>
      </c>
      <c r="S9" s="176"/>
      <c r="W9" s="2"/>
      <c r="Y9" s="214" t="s">
        <v>26</v>
      </c>
      <c r="Z9" s="176">
        <f>SUM('Rasio NPL_BPR &amp; BU Bulan'!C11:L11)</f>
        <v>0.53279303534759059</v>
      </c>
      <c r="AA9" s="176">
        <f>SUM('hasil LDR BU-BPR per bulan'!C51:L51)</f>
        <v>12.878452477738492</v>
      </c>
      <c r="AB9" s="176">
        <f>SUM('hasil DPK BU-BPR per bulan'!C54:L54)</f>
        <v>7.7697569783073881</v>
      </c>
    </row>
    <row r="10" spans="1:28" ht="13.5">
      <c r="A10" s="49" t="s">
        <v>52</v>
      </c>
      <c r="B10" s="176">
        <f>SUM('Rasio NPL_BPR &amp; BU Bulan'!C24:L24)</f>
        <v>0.46521229841428102</v>
      </c>
      <c r="C10" s="176">
        <f>SUM('Rasio NPL_BPR &amp; BU Bulan'!C52:L52)</f>
        <v>0.19390169500999999</v>
      </c>
      <c r="D10" s="176"/>
      <c r="F10" s="49" t="s">
        <v>52</v>
      </c>
      <c r="G10" s="176">
        <f>SUM('Rasio NPL_BPR &amp; BU Bulan'!C24:L24)</f>
        <v>0.46521229841428102</v>
      </c>
      <c r="H10" s="214" t="s">
        <v>42</v>
      </c>
      <c r="I10" s="176">
        <f>SUM('Rasio NPL_BPR &amp; BU Bulan'!C58:L58)</f>
        <v>0.1808144659</v>
      </c>
      <c r="K10" s="49" t="s">
        <v>64</v>
      </c>
      <c r="L10" t="s">
        <v>264</v>
      </c>
      <c r="M10" t="s">
        <v>332</v>
      </c>
      <c r="N10" s="201">
        <v>0.2177</v>
      </c>
      <c r="O10" s="176"/>
      <c r="P10" s="49" t="s">
        <v>68</v>
      </c>
      <c r="Q10" t="s">
        <v>264</v>
      </c>
      <c r="R10" t="s">
        <v>333</v>
      </c>
      <c r="S10" s="176">
        <v>1.4105000000000001</v>
      </c>
      <c r="W10" s="2"/>
      <c r="Y10" s="49" t="s">
        <v>28</v>
      </c>
      <c r="Z10" s="176">
        <f>SUM('Rasio NPL_BPR &amp; BU Bulan'!C12:L12)</f>
        <v>1.6176150741346085</v>
      </c>
      <c r="AA10" s="176">
        <f>SUM('hasil LDR BU-BPR per bulan'!C52:L52)</f>
        <v>10.801849037503031</v>
      </c>
      <c r="AB10" s="176">
        <f>SUM('hasil DPK BU-BPR per bulan'!C55:L55)</f>
        <v>9.2456068819309039</v>
      </c>
    </row>
    <row r="11" spans="1:28" ht="13.5">
      <c r="A11" s="214" t="s">
        <v>46</v>
      </c>
      <c r="B11" s="176">
        <f>SUM('Rasio NPL_BPR &amp; BU Bulan'!C21:L21)</f>
        <v>0.47947662345787845</v>
      </c>
      <c r="C11" s="176">
        <f>SUM('Rasio NPL_BPR &amp; BU Bulan'!C53:L53)</f>
        <v>0.16695510696999999</v>
      </c>
      <c r="D11" s="176"/>
      <c r="F11" s="214" t="s">
        <v>46</v>
      </c>
      <c r="G11" s="176">
        <f>SUM('Rasio NPL_BPR &amp; BU Bulan'!C21:L21)</f>
        <v>0.47947662345787845</v>
      </c>
      <c r="H11" s="49" t="s">
        <v>76</v>
      </c>
      <c r="I11" s="176">
        <f>SUM('Rasio NPL_BPR &amp; BU Bulan'!C47:L47)</f>
        <v>0.18909483936999999</v>
      </c>
      <c r="K11" s="49" t="s">
        <v>64</v>
      </c>
      <c r="L11" t="s">
        <v>257</v>
      </c>
      <c r="M11" t="s">
        <v>332</v>
      </c>
      <c r="O11" s="176"/>
      <c r="P11" s="49" t="s">
        <v>68</v>
      </c>
      <c r="Q11" t="s">
        <v>257</v>
      </c>
      <c r="R11" t="s">
        <v>333</v>
      </c>
      <c r="S11" s="176"/>
      <c r="W11" s="6"/>
      <c r="Y11" s="215" t="s">
        <v>30</v>
      </c>
      <c r="Z11" s="176">
        <f>SUM('Rasio NPL_BPR &amp; BU Bulan'!C13:L13)</f>
        <v>1.1955140628296621</v>
      </c>
      <c r="AA11" s="176">
        <f>SUM('hasil LDR BU-BPR per bulan'!C53:L53)</f>
        <v>11.205063448963873</v>
      </c>
      <c r="AB11" s="176">
        <f>SUM('hasil DPK BU-BPR per bulan'!C56:L56)</f>
        <v>8.9542758181928033</v>
      </c>
    </row>
    <row r="12" spans="1:28" ht="13.5">
      <c r="A12" s="214" t="s">
        <v>26</v>
      </c>
      <c r="B12" s="176">
        <f>SUM('Rasio NPL_BPR &amp; BU Bulan'!C11:L11)</f>
        <v>0.53279303534759059</v>
      </c>
      <c r="C12" s="176">
        <f>SUM('Rasio NPL_BPR &amp; BU Bulan'!C54:L54)</f>
        <v>0.20147234334000003</v>
      </c>
      <c r="D12" s="176"/>
      <c r="F12" s="214" t="s">
        <v>26</v>
      </c>
      <c r="G12" s="176">
        <f>SUM('Rasio NPL_BPR &amp; BU Bulan'!C11:L11)</f>
        <v>0.53279303534759059</v>
      </c>
      <c r="H12" s="215" t="s">
        <v>58</v>
      </c>
      <c r="I12" s="176">
        <f>SUM('Rasio NPL_BPR &amp; BU Bulan'!C51:L51)</f>
        <v>0.19010507684999997</v>
      </c>
      <c r="K12" s="214" t="s">
        <v>66</v>
      </c>
      <c r="L12" t="s">
        <v>264</v>
      </c>
      <c r="M12" t="s">
        <v>332</v>
      </c>
      <c r="N12" s="201">
        <v>0.25190000000000001</v>
      </c>
      <c r="O12" s="176"/>
      <c r="P12" s="49" t="s">
        <v>48</v>
      </c>
      <c r="Q12" t="s">
        <v>264</v>
      </c>
      <c r="R12" t="s">
        <v>333</v>
      </c>
      <c r="S12" s="176">
        <v>1.4440999999999999</v>
      </c>
      <c r="W12" s="6"/>
      <c r="Y12" s="52" t="s">
        <v>32</v>
      </c>
      <c r="Z12" s="176">
        <f>SUM('Rasio NPL_BPR &amp; BU Bulan'!C14:L14)</f>
        <v>0.84382183159182389</v>
      </c>
      <c r="AA12" s="176">
        <f>SUM('hasil LDR BU-BPR per bulan'!C54:L54)</f>
        <v>9.5076308740682194</v>
      </c>
      <c r="AB12" s="176">
        <f>SUM('hasil DPK BU-BPR per bulan'!C57:L57)</f>
        <v>10.528190637911909</v>
      </c>
    </row>
    <row r="13" spans="1:28" ht="13.5">
      <c r="A13" s="214" t="s">
        <v>74</v>
      </c>
      <c r="B13" s="176">
        <f>SUM('Rasio NPL_BPR &amp; BU Bulan'!C35:L35)</f>
        <v>0.56288410916015308</v>
      </c>
      <c r="C13" s="176">
        <f>SUM('Rasio NPL_BPR &amp; BU Bulan'!C55:L55)</f>
        <v>0.22235208402999998</v>
      </c>
      <c r="D13" s="176"/>
      <c r="G13" s="2"/>
      <c r="H13" s="176"/>
      <c r="I13" s="176"/>
      <c r="K13" s="214" t="s">
        <v>66</v>
      </c>
      <c r="L13" t="s">
        <v>257</v>
      </c>
      <c r="M13" t="s">
        <v>332</v>
      </c>
      <c r="O13" s="176"/>
      <c r="P13" s="49" t="s">
        <v>48</v>
      </c>
      <c r="Q13" t="s">
        <v>257</v>
      </c>
      <c r="R13" t="s">
        <v>333</v>
      </c>
      <c r="S13" s="176"/>
      <c r="W13" s="2"/>
      <c r="Y13" s="214" t="s">
        <v>34</v>
      </c>
      <c r="Z13" s="176">
        <f>SUM('Rasio NPL_BPR &amp; BU Bulan'!C15:L15)</f>
        <v>1.2120293341488009</v>
      </c>
      <c r="AA13" s="176">
        <f>SUM('hasil LDR BU-BPR per bulan'!C55:L55)</f>
        <v>9.974570454651456</v>
      </c>
      <c r="AB13" s="176">
        <f>SUM('hasil DPK BU-BPR per bulan'!C58:L58)</f>
        <v>10.027659488522916</v>
      </c>
    </row>
    <row r="14" spans="1:28" ht="13.5">
      <c r="A14" s="49" t="s">
        <v>40</v>
      </c>
      <c r="B14" s="176">
        <f>SUM('Rasio NPL_BPR &amp; BU Bulan'!C18:L18)</f>
        <v>0.6008338351416862</v>
      </c>
      <c r="C14" s="176">
        <f>SUM('Rasio NPL_BPR &amp; BU Bulan'!C56:L56)</f>
        <v>0.24187581284999998</v>
      </c>
      <c r="D14" s="176"/>
      <c r="G14" s="2"/>
      <c r="H14" s="176"/>
      <c r="I14" s="176"/>
      <c r="K14" s="49" t="s">
        <v>44</v>
      </c>
      <c r="L14" t="s">
        <v>264</v>
      </c>
      <c r="M14" t="s">
        <v>332</v>
      </c>
      <c r="N14" s="201">
        <v>0.2525</v>
      </c>
      <c r="O14" s="176"/>
      <c r="P14" s="214" t="s">
        <v>18</v>
      </c>
      <c r="Q14" t="s">
        <v>264</v>
      </c>
      <c r="R14" t="s">
        <v>333</v>
      </c>
      <c r="S14" s="176">
        <v>1.4532</v>
      </c>
      <c r="W14" s="2"/>
      <c r="Y14" s="49" t="s">
        <v>36</v>
      </c>
      <c r="Z14" s="176">
        <f>SUM('Rasio NPL_BPR &amp; BU Bulan'!C16:L16)</f>
        <v>1.0122417403141681</v>
      </c>
      <c r="AA14" s="176">
        <f>SUM('hasil LDR BU-BPR per bulan'!C56:L56)</f>
        <v>11.490648160508814</v>
      </c>
      <c r="AB14" s="176">
        <f>SUM('hasil DPK BU-BPR per bulan'!C59:L59)</f>
        <v>8.7061776900068342</v>
      </c>
    </row>
    <row r="15" spans="1:28" ht="13.5">
      <c r="A15" s="214" t="s">
        <v>38</v>
      </c>
      <c r="B15" s="176">
        <f>SUM('Rasio NPL_BPR &amp; BU Bulan'!C17:L17)</f>
        <v>0.6209223869156002</v>
      </c>
      <c r="C15" s="176">
        <f>SUM('Rasio NPL_BPR &amp; BU Bulan'!C57:L57)</f>
        <v>0.28754992946999997</v>
      </c>
      <c r="D15" s="176"/>
      <c r="F15" s="214" t="s">
        <v>34</v>
      </c>
      <c r="G15" s="176">
        <f>SUM('Rasio NPL_BPR &amp; BU Bulan'!C15:L15)</f>
        <v>1.2120293341488009</v>
      </c>
      <c r="H15" s="214" t="s">
        <v>70</v>
      </c>
      <c r="I15" s="176">
        <f>SUM('Rasio NPL_BPR &amp; BU Bulan'!C75:L75)</f>
        <v>0.28426737422000004</v>
      </c>
      <c r="K15" s="49" t="s">
        <v>44</v>
      </c>
      <c r="L15" t="s">
        <v>257</v>
      </c>
      <c r="M15" t="s">
        <v>332</v>
      </c>
      <c r="O15" s="176"/>
      <c r="P15" s="214" t="s">
        <v>18</v>
      </c>
      <c r="Q15" t="s">
        <v>257</v>
      </c>
      <c r="R15" t="s">
        <v>333</v>
      </c>
      <c r="S15" s="176"/>
      <c r="W15" s="2"/>
      <c r="Y15" s="214" t="s">
        <v>38</v>
      </c>
      <c r="Z15" s="176">
        <f>SUM('Rasio NPL_BPR &amp; BU Bulan'!C17:L17)</f>
        <v>0.6209223869156002</v>
      </c>
      <c r="AA15" s="176">
        <f>SUM('hasil LDR BU-BPR per bulan'!C57:L57)</f>
        <v>9.3722383034073307</v>
      </c>
      <c r="AB15" s="176">
        <f>SUM('hasil DPK BU-BPR per bulan'!C60:L60)</f>
        <v>10.670671915609274</v>
      </c>
    </row>
    <row r="16" spans="1:28" ht="13.5">
      <c r="A16" s="214" t="s">
        <v>42</v>
      </c>
      <c r="B16" s="176">
        <f>SUM('Rasio NPL_BPR &amp; BU Bulan'!C19:L19)</f>
        <v>0.70948065364309876</v>
      </c>
      <c r="C16" s="176">
        <f>SUM('Rasio NPL_BPR &amp; BU Bulan'!C58:L58)</f>
        <v>0.1808144659</v>
      </c>
      <c r="D16" s="176"/>
      <c r="F16" s="49" t="s">
        <v>20</v>
      </c>
      <c r="G16" s="176">
        <f>SUM('Rasio NPL_BPR &amp; BU Bulan'!C8:L8)</f>
        <v>1.243492718040081</v>
      </c>
      <c r="H16" s="49" t="s">
        <v>28</v>
      </c>
      <c r="I16" s="176">
        <f>SUM('Rasio NPL_BPR &amp; BU Bulan'!C77:L77)</f>
        <v>0.28626413254999999</v>
      </c>
      <c r="K16" s="215" t="s">
        <v>58</v>
      </c>
      <c r="L16" t="s">
        <v>264</v>
      </c>
      <c r="M16" t="s">
        <v>332</v>
      </c>
      <c r="N16" s="201">
        <v>0.28620000000000001</v>
      </c>
      <c r="O16" s="176"/>
      <c r="P16" s="214" t="s">
        <v>70</v>
      </c>
      <c r="Q16" t="s">
        <v>264</v>
      </c>
      <c r="R16" t="s">
        <v>333</v>
      </c>
      <c r="S16" s="176">
        <v>1.5409999999999999</v>
      </c>
      <c r="W16" s="2"/>
      <c r="Y16" s="49" t="s">
        <v>40</v>
      </c>
      <c r="Z16" s="176">
        <f>SUM('Rasio NPL_BPR &amp; BU Bulan'!C18:L18)</f>
        <v>0.6008338351416862</v>
      </c>
      <c r="AA16" s="176">
        <f>SUM('hasil LDR BU-BPR per bulan'!C58:L58)</f>
        <v>13.715592943310705</v>
      </c>
      <c r="AB16" s="176">
        <f>SUM('hasil DPK BU-BPR per bulan'!C61:L61)</f>
        <v>7.2972384047972172</v>
      </c>
    </row>
    <row r="17" spans="1:28" ht="13.5">
      <c r="A17" s="214" t="s">
        <v>50</v>
      </c>
      <c r="B17" s="176">
        <f>SUM('Rasio NPL_BPR &amp; BU Bulan'!C23:L23)</f>
        <v>0.7407217536342936</v>
      </c>
      <c r="C17" s="176">
        <f>SUM('Rasio NPL_BPR &amp; BU Bulan'!C59:L59)</f>
        <v>0.39513204634999999</v>
      </c>
      <c r="D17" s="176"/>
      <c r="F17" s="214" t="s">
        <v>14</v>
      </c>
      <c r="G17" s="176">
        <f>SUM('Rasio NPL_BPR &amp; BU Bulan'!C5:L5)</f>
        <v>1.2441907545606679</v>
      </c>
      <c r="H17" s="214" t="s">
        <v>38</v>
      </c>
      <c r="I17" s="176">
        <f>SUM('Rasio NPL_BPR &amp; BU Bulan'!C57:L57)</f>
        <v>0.28754992946999997</v>
      </c>
      <c r="K17" s="215" t="s">
        <v>58</v>
      </c>
      <c r="L17" t="s">
        <v>257</v>
      </c>
      <c r="M17" t="s">
        <v>332</v>
      </c>
      <c r="O17" s="176"/>
      <c r="P17" s="214" t="s">
        <v>70</v>
      </c>
      <c r="Q17" t="s">
        <v>257</v>
      </c>
      <c r="R17" t="s">
        <v>333</v>
      </c>
      <c r="S17" s="176"/>
      <c r="W17" s="2"/>
      <c r="Y17" s="214" t="s">
        <v>42</v>
      </c>
      <c r="Z17" s="176">
        <f>SUM('Rasio NPL_BPR &amp; BU Bulan'!C19:L19)</f>
        <v>0.70948065364309876</v>
      </c>
      <c r="AA17" s="176">
        <f>SUM('hasil LDR BU-BPR per bulan'!C59:L59)</f>
        <v>10.123330867971667</v>
      </c>
      <c r="AB17" s="176">
        <f>SUM('hasil DPK BU-BPR per bulan'!C62:L62)</f>
        <v>9.8834788118854853</v>
      </c>
    </row>
    <row r="18" spans="1:28" ht="13.5">
      <c r="A18" s="52" t="s">
        <v>60</v>
      </c>
      <c r="B18" s="176">
        <f>SUM('Rasio NPL_BPR &amp; BU Bulan'!C28:L28)</f>
        <v>0.75354660084883318</v>
      </c>
      <c r="C18" s="176">
        <f>SUM('Rasio NPL_BPR &amp; BU Bulan'!C60:L60)</f>
        <v>0.26684954308000003</v>
      </c>
      <c r="D18" s="176"/>
      <c r="F18" s="49" t="s">
        <v>68</v>
      </c>
      <c r="G18" s="176">
        <f>SUM('Rasio NPL_BPR &amp; BU Bulan'!C32:L32)</f>
        <v>1.410528409602962</v>
      </c>
      <c r="H18" s="52" t="s">
        <v>56</v>
      </c>
      <c r="I18" s="176">
        <f>SUM('Rasio NPL_BPR &amp; BU Bulan'!C45:L45)</f>
        <v>0.29974276212000001</v>
      </c>
      <c r="K18" s="49" t="s">
        <v>52</v>
      </c>
      <c r="L18" t="s">
        <v>264</v>
      </c>
      <c r="M18" t="s">
        <v>332</v>
      </c>
      <c r="N18" s="201">
        <v>0.4652</v>
      </c>
      <c r="O18" s="176"/>
      <c r="P18" s="214" t="s">
        <v>22</v>
      </c>
      <c r="Q18" t="s">
        <v>264</v>
      </c>
      <c r="R18" t="s">
        <v>333</v>
      </c>
      <c r="S18" s="176">
        <v>1.5498000000000001</v>
      </c>
      <c r="W18" s="2"/>
      <c r="Y18" s="49" t="s">
        <v>44</v>
      </c>
      <c r="Z18" s="176">
        <f>SUM('Rasio NPL_BPR &amp; BU Bulan'!C20:L20)</f>
        <v>0.2525042800366547</v>
      </c>
      <c r="AA18" s="176">
        <f>SUM('hasil LDR BU-BPR per bulan'!C60:L60)</f>
        <v>16.142461155301426</v>
      </c>
      <c r="AB18" s="176">
        <f>SUM('hasil DPK BU-BPR per bulan'!C63:L63)</f>
        <v>6.1989059486189859</v>
      </c>
    </row>
    <row r="19" spans="1:28" ht="13.5">
      <c r="A19" s="214" t="s">
        <v>62</v>
      </c>
      <c r="B19" s="176">
        <f>SUM('Rasio NPL_BPR &amp; BU Bulan'!C29:L29)</f>
        <v>0.78978727918163516</v>
      </c>
      <c r="C19" s="176">
        <f>SUM('Rasio NPL_BPR &amp; BU Bulan'!C61:L61)</f>
        <v>0.2234278556</v>
      </c>
      <c r="D19" s="176"/>
      <c r="F19" s="49" t="s">
        <v>48</v>
      </c>
      <c r="G19" s="176">
        <f>SUM('Rasio NPL_BPR &amp; BU Bulan'!C22:L22)</f>
        <v>1.4441423361888204</v>
      </c>
      <c r="H19" s="49" t="s">
        <v>44</v>
      </c>
      <c r="I19" s="176">
        <f>SUM('Rasio NPL_BPR &amp; BU Bulan'!C50:L50)</f>
        <v>0.30047760439000004</v>
      </c>
      <c r="K19" s="49" t="s">
        <v>52</v>
      </c>
      <c r="L19" t="s">
        <v>257</v>
      </c>
      <c r="M19" t="s">
        <v>332</v>
      </c>
      <c r="O19" s="176"/>
      <c r="P19" s="214" t="s">
        <v>22</v>
      </c>
      <c r="Q19" t="s">
        <v>257</v>
      </c>
      <c r="R19" t="s">
        <v>333</v>
      </c>
      <c r="S19" s="176"/>
      <c r="W19" s="2"/>
      <c r="Y19" s="214" t="s">
        <v>46</v>
      </c>
      <c r="Z19" s="176">
        <f>SUM('Rasio NPL_BPR &amp; BU Bulan'!C21:L21)</f>
        <v>0.47947662345787845</v>
      </c>
      <c r="AA19" s="176">
        <f>SUM('hasil LDR BU-BPR per bulan'!C61:L61)</f>
        <v>11.104016844291518</v>
      </c>
      <c r="AB19" s="176">
        <f>SUM('hasil DPK BU-BPR per bulan'!C64:L64)</f>
        <v>9.0125070505163336</v>
      </c>
    </row>
    <row r="20" spans="1:28" ht="13.5">
      <c r="A20" s="49" t="s">
        <v>72</v>
      </c>
      <c r="B20" s="176">
        <f>SUM('Rasio NPL_BPR &amp; BU Bulan'!C34:L34)</f>
        <v>0.8273787375357804</v>
      </c>
      <c r="C20" s="176">
        <f>SUM('Rasio NPL_BPR &amp; BU Bulan'!C62:L62)</f>
        <v>0.21543937734000002</v>
      </c>
      <c r="D20" s="176"/>
      <c r="F20" s="214" t="s">
        <v>18</v>
      </c>
      <c r="G20" s="176">
        <f>SUM('Rasio NPL_BPR &amp; BU Bulan'!C7:L7)</f>
        <v>1.4532232158897473</v>
      </c>
      <c r="H20" s="49" t="s">
        <v>16</v>
      </c>
      <c r="I20" s="176">
        <f>SUM('Rasio NPL_BPR &amp; BU Bulan'!C66:L66)</f>
        <v>0.30475353674</v>
      </c>
      <c r="K20" s="214" t="s">
        <v>46</v>
      </c>
      <c r="L20" t="s">
        <v>264</v>
      </c>
      <c r="M20" t="s">
        <v>332</v>
      </c>
      <c r="N20" s="201">
        <v>0.47949999999999998</v>
      </c>
      <c r="O20" s="176"/>
      <c r="P20" s="49" t="s">
        <v>28</v>
      </c>
      <c r="Q20" t="s">
        <v>264</v>
      </c>
      <c r="R20" t="s">
        <v>333</v>
      </c>
      <c r="S20" s="176">
        <v>1.6175999999999999</v>
      </c>
      <c r="W20" s="2"/>
      <c r="Y20" s="49" t="s">
        <v>48</v>
      </c>
      <c r="Z20" s="176">
        <f>SUM('Rasio NPL_BPR &amp; BU Bulan'!C22:L22)</f>
        <v>1.4441423361888204</v>
      </c>
      <c r="AA20" s="176">
        <f>SUM('hasil LDR BU-BPR per bulan'!C62:L62)</f>
        <v>7.6197868831231519</v>
      </c>
      <c r="AB20" s="176">
        <f>SUM('hasil DPK BU-BPR per bulan'!C65:L65)</f>
        <v>13.150801097509403</v>
      </c>
    </row>
    <row r="21" spans="1:28" ht="13.5">
      <c r="A21" s="52" t="s">
        <v>32</v>
      </c>
      <c r="B21" s="176">
        <f>SUM('Rasio NPL_BPR &amp; BU Bulan'!C14:L14)</f>
        <v>0.84382183159182389</v>
      </c>
      <c r="C21" s="176">
        <f>SUM('Rasio NPL_BPR &amp; BU Bulan'!C63:L63)</f>
        <v>0.20658974489999998</v>
      </c>
      <c r="D21" s="176"/>
      <c r="F21" s="214" t="s">
        <v>70</v>
      </c>
      <c r="G21" s="176">
        <f>SUM('Rasio NPL_BPR &amp; BU Bulan'!C33:L33)</f>
        <v>1.5409808798878688</v>
      </c>
      <c r="H21" s="49" t="s">
        <v>64</v>
      </c>
      <c r="I21" s="176">
        <f>SUM('Rasio NPL_BPR &amp; BU Bulan'!C48:L48)</f>
        <v>0.30836922174999998</v>
      </c>
      <c r="K21" s="214" t="s">
        <v>46</v>
      </c>
      <c r="L21" t="s">
        <v>257</v>
      </c>
      <c r="M21" t="s">
        <v>332</v>
      </c>
      <c r="O21" s="176"/>
      <c r="P21" s="49" t="s">
        <v>28</v>
      </c>
      <c r="Q21" t="s">
        <v>257</v>
      </c>
      <c r="R21" t="s">
        <v>333</v>
      </c>
      <c r="S21" s="176"/>
      <c r="W21" s="2"/>
      <c r="Y21" s="214" t="s">
        <v>50</v>
      </c>
      <c r="Z21" s="176">
        <f>SUM('Rasio NPL_BPR &amp; BU Bulan'!C23:L23)</f>
        <v>0.7407217536342936</v>
      </c>
      <c r="AA21" s="176">
        <f>SUM('hasil LDR BU-BPR per bulan'!C63:L63)</f>
        <v>13.203290113911635</v>
      </c>
      <c r="AB21" s="176">
        <f>SUM('hasil DPK BU-BPR per bulan'!C66:L66)</f>
        <v>7.6122009706019567</v>
      </c>
    </row>
    <row r="22" spans="1:28" ht="13.5">
      <c r="A22" s="214" t="s">
        <v>54</v>
      </c>
      <c r="B22" s="176">
        <f>SUM('Rasio NPL_BPR &amp; BU Bulan'!C25:L25)</f>
        <v>0.88233028416629611</v>
      </c>
      <c r="C22" s="176">
        <f>SUM('Rasio NPL_BPR &amp; BU Bulan'!C64:L64)</f>
        <v>0.16621443414000001</v>
      </c>
      <c r="D22" s="176"/>
      <c r="F22" s="214" t="s">
        <v>22</v>
      </c>
      <c r="G22" s="176">
        <f>SUM('Rasio NPL_BPR &amp; BU Bulan'!C9:L9)</f>
        <v>1.5498256586716128</v>
      </c>
      <c r="H22" s="214" t="s">
        <v>50</v>
      </c>
      <c r="I22" s="176">
        <f>SUM('Rasio NPL_BPR &amp; BU Bulan'!C66:L66)</f>
        <v>0.30475353674</v>
      </c>
      <c r="K22" s="214" t="s">
        <v>26</v>
      </c>
      <c r="L22" t="s">
        <v>264</v>
      </c>
      <c r="M22" t="s">
        <v>332</v>
      </c>
      <c r="N22" s="201">
        <v>0.53280000000000005</v>
      </c>
      <c r="O22" s="176"/>
      <c r="P22" s="49" t="s">
        <v>80</v>
      </c>
      <c r="Q22" t="s">
        <v>264</v>
      </c>
      <c r="R22" t="s">
        <v>333</v>
      </c>
      <c r="S22" s="176">
        <v>5.8657000000000004</v>
      </c>
      <c r="W22" s="2"/>
      <c r="Y22" s="49" t="s">
        <v>52</v>
      </c>
      <c r="Z22" s="176">
        <f>SUM('Rasio NPL_BPR &amp; BU Bulan'!C24:L24)</f>
        <v>0.46521229841428102</v>
      </c>
      <c r="AA22" s="176">
        <f>SUM('hasil LDR BU-BPR per bulan'!C64:L64)</f>
        <v>13.596086559286405</v>
      </c>
      <c r="AB22" s="176">
        <f>SUM('hasil DPK BU-BPR per bulan'!C67:L67)</f>
        <v>7.3476572427849725</v>
      </c>
    </row>
    <row r="23" spans="1:28" ht="13.5">
      <c r="A23" s="49" t="s">
        <v>36</v>
      </c>
      <c r="B23" s="176">
        <f>SUM('Rasio NPL_BPR &amp; BU Bulan'!C16:L16)</f>
        <v>1.0122417403141681</v>
      </c>
      <c r="C23" s="176">
        <f>SUM('Rasio NPL_BPR &amp; BU Bulan'!C65:L65)</f>
        <v>0.16292217919000002</v>
      </c>
      <c r="D23" s="176"/>
      <c r="F23" s="49" t="s">
        <v>28</v>
      </c>
      <c r="G23" s="176">
        <f>SUM('Rasio NPL_BPR &amp; BU Bulan'!C12:L12)</f>
        <v>1.6176150741346085</v>
      </c>
      <c r="H23" s="215" t="s">
        <v>30</v>
      </c>
      <c r="I23" s="176">
        <f>SUM('Rasio NPL_BPR &amp; BU Bulan'!C68:L68)</f>
        <v>0.44192595514999994</v>
      </c>
      <c r="K23" s="214" t="s">
        <v>26</v>
      </c>
      <c r="L23" t="s">
        <v>257</v>
      </c>
      <c r="M23" t="s">
        <v>332</v>
      </c>
      <c r="O23" s="176"/>
      <c r="P23" s="49" t="s">
        <v>80</v>
      </c>
      <c r="Q23" t="s">
        <v>257</v>
      </c>
      <c r="R23" t="s">
        <v>333</v>
      </c>
      <c r="W23" s="2"/>
      <c r="Y23" s="214" t="s">
        <v>54</v>
      </c>
      <c r="Z23" s="176">
        <f>SUM('Rasio NPL_BPR &amp; BU Bulan'!C25:L25)</f>
        <v>0.88233028416629611</v>
      </c>
      <c r="AA23" s="176">
        <f>SUM('hasil LDR BU-BPR per bulan'!C65:L65)</f>
        <v>8.9650547858710716</v>
      </c>
      <c r="AB23" s="176">
        <f>SUM('hasil DPK BU-BPR per bulan'!C68:L68)</f>
        <v>11.414008706497631</v>
      </c>
    </row>
    <row r="24" spans="1:28" ht="13.5">
      <c r="A24" s="49" t="s">
        <v>16</v>
      </c>
      <c r="B24" s="176">
        <f>SUM('Rasio NPL_BPR &amp; BU Bulan'!C6:L6)</f>
        <v>1.0280291595551847</v>
      </c>
      <c r="C24" s="176">
        <f>SUM('Rasio NPL_BPR &amp; BU Bulan'!C66:L66)</f>
        <v>0.30475353674</v>
      </c>
      <c r="D24" s="176"/>
      <c r="F24" s="49" t="s">
        <v>80</v>
      </c>
      <c r="G24" s="176">
        <f>SUM('Rasio NPL_BPR &amp; BU Bulan'!C38:L38)</f>
        <v>5.8656705398394084</v>
      </c>
      <c r="H24" s="214" t="s">
        <v>66</v>
      </c>
      <c r="I24" s="176">
        <f>SUM('Rasio NPL_BPR &amp; BU Bulan'!C49:L49)</f>
        <v>0.46833349892999998</v>
      </c>
      <c r="K24" s="49" t="s">
        <v>80</v>
      </c>
      <c r="L24" t="s">
        <v>264</v>
      </c>
      <c r="M24" t="s">
        <v>332</v>
      </c>
      <c r="P24" s="214" t="s">
        <v>70</v>
      </c>
      <c r="Q24" t="s">
        <v>264</v>
      </c>
      <c r="R24" t="s">
        <v>333</v>
      </c>
      <c r="S24" s="201"/>
      <c r="W24" s="6"/>
      <c r="Y24" s="52" t="s">
        <v>56</v>
      </c>
      <c r="Z24" s="176">
        <f>SUM('Rasio NPL_BPR &amp; BU Bulan'!C26:L26)</f>
        <v>4.3131467269066304E-2</v>
      </c>
      <c r="AA24" s="176">
        <f>SUM('hasil LDR BU-BPR per bulan'!C66:L66)</f>
        <v>20.487978742513793</v>
      </c>
      <c r="AB24" s="176">
        <f>SUM('hasil DPK BU-BPR per bulan'!C69:L69)</f>
        <v>4.885384888815822</v>
      </c>
    </row>
    <row r="25" spans="1:28" ht="13.5">
      <c r="A25" s="49" t="s">
        <v>24</v>
      </c>
      <c r="B25" s="176">
        <f>SUM('Rasio NPL_BPR &amp; BU Bulan'!C10:L10)</f>
        <v>1.1177422609752958</v>
      </c>
      <c r="C25" s="176">
        <f>SUM('Rasio NPL_BPR &amp; BU Bulan'!C67:L67)</f>
        <v>0.23193755581000003</v>
      </c>
      <c r="D25" s="176"/>
      <c r="G25" s="2"/>
      <c r="H25" s="176"/>
      <c r="I25" s="176"/>
      <c r="K25" s="49" t="s">
        <v>80</v>
      </c>
      <c r="L25" t="s">
        <v>257</v>
      </c>
      <c r="M25" t="s">
        <v>332</v>
      </c>
      <c r="N25" s="176">
        <v>3.6799999999999999E-2</v>
      </c>
      <c r="P25" s="214" t="s">
        <v>70</v>
      </c>
      <c r="Q25" t="s">
        <v>257</v>
      </c>
      <c r="R25" t="s">
        <v>333</v>
      </c>
      <c r="S25" s="176">
        <v>0.2843</v>
      </c>
      <c r="W25" s="6"/>
      <c r="Y25" s="215" t="s">
        <v>58</v>
      </c>
      <c r="Z25" s="176">
        <f>SUM('Rasio NPL_BPR &amp; BU Bulan'!C27:L27)</f>
        <v>0.28616653196971825</v>
      </c>
      <c r="AA25" s="176">
        <f>SUM('hasil LDR BU-BPR per bulan'!C67:L67)</f>
        <v>12.104401958361116</v>
      </c>
      <c r="AB25" s="176">
        <f>SUM('hasil DPK BU-BPR per bulan'!C70:L70)</f>
        <v>8.2677903175639624</v>
      </c>
    </row>
    <row r="26" spans="1:28" ht="13.5">
      <c r="A26" s="215" t="s">
        <v>30</v>
      </c>
      <c r="B26" s="176">
        <f>SUM('Rasio NPL_BPR &amp; BU Bulan'!C13:L13)</f>
        <v>1.1955140628296621</v>
      </c>
      <c r="C26" s="176">
        <f>SUM('Rasio NPL_BPR &amp; BU Bulan'!C68:L68)</f>
        <v>0.44192595514999994</v>
      </c>
      <c r="D26" s="176"/>
      <c r="G26" s="6"/>
      <c r="H26" s="176"/>
      <c r="I26" s="176"/>
      <c r="K26" s="49" t="s">
        <v>36</v>
      </c>
      <c r="L26" t="s">
        <v>264</v>
      </c>
      <c r="M26" t="s">
        <v>332</v>
      </c>
      <c r="P26" s="49" t="s">
        <v>28</v>
      </c>
      <c r="Q26" t="s">
        <v>264</v>
      </c>
      <c r="R26" t="s">
        <v>333</v>
      </c>
      <c r="S26" s="176"/>
      <c r="W26" s="6"/>
      <c r="Y26" s="52" t="s">
        <v>60</v>
      </c>
      <c r="Z26" s="176">
        <f>SUM('Rasio NPL_BPR &amp; BU Bulan'!C28:L28)</f>
        <v>0.75354660084883318</v>
      </c>
      <c r="AA26" s="176">
        <f>SUM('hasil LDR BU-BPR per bulan'!C68:L68)</f>
        <v>8.819179096177125</v>
      </c>
      <c r="AB26" s="176">
        <f>SUM('hasil DPK BU-BPR per bulan'!C71:L71)</f>
        <v>11.346491680931489</v>
      </c>
    </row>
    <row r="27" spans="1:28" ht="13.5">
      <c r="A27" s="214" t="s">
        <v>34</v>
      </c>
      <c r="B27" s="176">
        <f>SUM('Rasio NPL_BPR &amp; BU Bulan'!C15:L15)</f>
        <v>1.2120293341488009</v>
      </c>
      <c r="C27" s="176">
        <f>SUM('Rasio NPL_BPR &amp; BU Bulan'!C69:L69)</f>
        <v>0.24445835595000004</v>
      </c>
      <c r="D27" s="176"/>
      <c r="G27" s="2"/>
      <c r="H27" s="176"/>
      <c r="I27" s="176"/>
      <c r="K27" s="49" t="s">
        <v>36</v>
      </c>
      <c r="L27" t="s">
        <v>257</v>
      </c>
      <c r="M27" t="s">
        <v>332</v>
      </c>
      <c r="N27" s="176">
        <v>0.16289999999999999</v>
      </c>
      <c r="P27" s="49" t="s">
        <v>28</v>
      </c>
      <c r="Q27" t="s">
        <v>257</v>
      </c>
      <c r="R27" t="s">
        <v>333</v>
      </c>
      <c r="S27" s="176">
        <v>0.2863</v>
      </c>
      <c r="W27" s="2"/>
      <c r="Y27" s="214" t="s">
        <v>62</v>
      </c>
      <c r="Z27" s="176">
        <f>SUM('Rasio NPL_BPR &amp; BU Bulan'!C29:L29)</f>
        <v>0.78978727918163516</v>
      </c>
      <c r="AA27" s="176">
        <f>SUM('hasil LDR BU-BPR per bulan'!C69:L69)</f>
        <v>18.333980352786174</v>
      </c>
      <c r="AB27" s="176">
        <f>SUM('hasil DPK BU-BPR per bulan'!C72:L72)</f>
        <v>5.4743234782500219</v>
      </c>
    </row>
    <row r="28" spans="1:28" ht="13.5">
      <c r="A28" s="49" t="s">
        <v>20</v>
      </c>
      <c r="B28" s="176">
        <f>SUM('Rasio NPL_BPR &amp; BU Bulan'!C8:L8)</f>
        <v>1.243492718040081</v>
      </c>
      <c r="C28" s="176">
        <f>SUM('Rasio NPL_BPR &amp; BU Bulan'!C70:L70)</f>
        <v>0.17151559921000001</v>
      </c>
      <c r="D28" s="176"/>
      <c r="F28" t="s">
        <v>337</v>
      </c>
      <c r="G28" s="2"/>
      <c r="H28" s="176" t="s">
        <v>330</v>
      </c>
      <c r="I28" s="176"/>
      <c r="K28" s="214" t="s">
        <v>14</v>
      </c>
      <c r="L28" t="s">
        <v>264</v>
      </c>
      <c r="M28" t="s">
        <v>332</v>
      </c>
      <c r="P28" s="214" t="s">
        <v>38</v>
      </c>
      <c r="Q28" t="s">
        <v>264</v>
      </c>
      <c r="R28" t="s">
        <v>333</v>
      </c>
      <c r="S28" s="176"/>
      <c r="W28" s="2"/>
      <c r="Y28" s="49" t="s">
        <v>64</v>
      </c>
      <c r="Z28" s="176">
        <f>SUM('Rasio NPL_BPR &amp; BU Bulan'!C30:L30)</f>
        <v>0.21765320674575647</v>
      </c>
      <c r="AA28" s="176">
        <f>SUM('hasil LDR BU-BPR per bulan'!C70:L70)</f>
        <v>8.6873978251625488</v>
      </c>
      <c r="AB28" s="176">
        <f>SUM('hasil DPK BU-BPR per bulan'!C73:L73)</f>
        <v>11.626730860356727</v>
      </c>
    </row>
    <row r="29" spans="1:28" ht="13.5">
      <c r="A29" s="214" t="s">
        <v>14</v>
      </c>
      <c r="B29" s="176">
        <f>SUM('Rasio NPL_BPR &amp; BU Bulan'!C5:L5)</f>
        <v>1.2441907545606679</v>
      </c>
      <c r="C29" s="176">
        <f>SUM('Rasio NPL_BPR &amp; BU Bulan'!C71:L71)</f>
        <v>0.16484171221999999</v>
      </c>
      <c r="D29" s="176"/>
      <c r="F29" t="s">
        <v>334</v>
      </c>
      <c r="G29" s="2"/>
      <c r="H29" s="176" t="s">
        <v>264</v>
      </c>
      <c r="I29" s="176"/>
      <c r="K29" s="214" t="s">
        <v>14</v>
      </c>
      <c r="L29" t="s">
        <v>257</v>
      </c>
      <c r="M29" t="s">
        <v>332</v>
      </c>
      <c r="N29" s="176">
        <v>0.1648</v>
      </c>
      <c r="P29" s="214" t="s">
        <v>38</v>
      </c>
      <c r="Q29" t="s">
        <v>257</v>
      </c>
      <c r="R29" t="s">
        <v>333</v>
      </c>
      <c r="S29" s="176">
        <v>0.28749999999999998</v>
      </c>
      <c r="W29" s="2"/>
      <c r="Y29" s="214" t="s">
        <v>66</v>
      </c>
      <c r="Z29" s="176">
        <f>SUM('Rasio NPL_BPR &amp; BU Bulan'!C31:L31)</f>
        <v>0.25189180161929459</v>
      </c>
      <c r="AA29" s="176">
        <f>SUM('hasil LDR BU-BPR per bulan'!C71:L71)</f>
        <v>25.606647503379357</v>
      </c>
      <c r="AB29" s="176">
        <f>SUM('hasil DPK BU-BPR per bulan'!C74:L74)</f>
        <v>3.9170506408950905</v>
      </c>
    </row>
    <row r="30" spans="1:28" ht="13.5">
      <c r="A30" s="49" t="s">
        <v>68</v>
      </c>
      <c r="B30" s="176">
        <f>SUM('Rasio NPL_BPR &amp; BU Bulan'!C32:L32)</f>
        <v>1.410528409602962</v>
      </c>
      <c r="C30" s="176">
        <f>SUM('Rasio NPL_BPR &amp; BU Bulan'!C72:L72)</f>
        <v>0.16648459204000002</v>
      </c>
      <c r="D30" s="176"/>
      <c r="F30" t="s">
        <v>335</v>
      </c>
      <c r="G30" s="2"/>
      <c r="H30" s="176" t="s">
        <v>257</v>
      </c>
      <c r="I30" s="176"/>
      <c r="K30" s="214" t="s">
        <v>54</v>
      </c>
      <c r="L30" t="s">
        <v>264</v>
      </c>
      <c r="M30" t="s">
        <v>332</v>
      </c>
      <c r="P30" s="52" t="s">
        <v>56</v>
      </c>
      <c r="Q30" t="s">
        <v>264</v>
      </c>
      <c r="R30" t="s">
        <v>333</v>
      </c>
      <c r="S30" s="176"/>
      <c r="W30" s="2"/>
      <c r="Y30" s="49" t="s">
        <v>68</v>
      </c>
      <c r="Z30" s="176">
        <f>SUM('Rasio NPL_BPR &amp; BU Bulan'!C32:L32)</f>
        <v>1.410528409602962</v>
      </c>
      <c r="AA30" s="176">
        <f>SUM('hasil LDR BU-BPR per bulan'!C72:L72)</f>
        <v>11.082125563967622</v>
      </c>
      <c r="AB30" s="176">
        <f>SUM('hasil DPK BU-BPR per bulan'!C75:L75)</f>
        <v>9.0343242594266666</v>
      </c>
    </row>
    <row r="31" spans="1:28" ht="13.5">
      <c r="A31" s="49" t="s">
        <v>48</v>
      </c>
      <c r="B31" s="176">
        <f>SUM('Rasio NPL_BPR &amp; BU Bulan'!C22:L22)</f>
        <v>1.4441423361888204</v>
      </c>
      <c r="C31" s="176">
        <f>SUM('Rasio NPL_BPR &amp; BU Bulan'!C73:L73)</f>
        <v>0.27252961247000002</v>
      </c>
      <c r="D31" s="176"/>
      <c r="G31" s="2"/>
      <c r="H31" s="176"/>
      <c r="I31" s="176"/>
      <c r="K31" s="214" t="s">
        <v>54</v>
      </c>
      <c r="L31" t="s">
        <v>257</v>
      </c>
      <c r="M31" t="s">
        <v>332</v>
      </c>
      <c r="N31" s="176">
        <v>0.16619999999999999</v>
      </c>
      <c r="P31" s="52" t="s">
        <v>56</v>
      </c>
      <c r="Q31" t="s">
        <v>257</v>
      </c>
      <c r="R31" t="s">
        <v>333</v>
      </c>
      <c r="S31" s="176">
        <v>0.29970000000000002</v>
      </c>
      <c r="W31" s="2"/>
      <c r="Y31" s="214" t="s">
        <v>70</v>
      </c>
      <c r="Z31" s="176">
        <f>SUM('Rasio NPL_BPR &amp; BU Bulan'!C33:L33)</f>
        <v>1.5409808798878688</v>
      </c>
      <c r="AA31" s="176">
        <f>SUM('hasil LDR BU-BPR per bulan'!C73:L73)</f>
        <v>7.7197996515765741</v>
      </c>
      <c r="AB31" s="176">
        <f>SUM('hasil DPK BU-BPR per bulan'!C76:L76)</f>
        <v>12.957317145753199</v>
      </c>
    </row>
    <row r="32" spans="1:28" ht="13.5">
      <c r="A32" s="214" t="s">
        <v>18</v>
      </c>
      <c r="B32" s="176">
        <f>SUM('Rasio NPL_BPR &amp; BU Bulan'!C7:L7)</f>
        <v>1.4532232158897473</v>
      </c>
      <c r="C32" s="176">
        <f>SUM('Rasio NPL_BPR &amp; BU Bulan'!C74:L74)</f>
        <v>0.25871554088999998</v>
      </c>
      <c r="D32" s="176"/>
      <c r="G32" s="2"/>
      <c r="H32" s="176"/>
      <c r="I32" s="176"/>
      <c r="K32" s="49" t="s">
        <v>68</v>
      </c>
      <c r="L32" t="s">
        <v>264</v>
      </c>
      <c r="M32" t="s">
        <v>332</v>
      </c>
      <c r="P32" s="49" t="s">
        <v>44</v>
      </c>
      <c r="Q32" t="s">
        <v>264</v>
      </c>
      <c r="R32" t="s">
        <v>333</v>
      </c>
      <c r="S32" s="176"/>
      <c r="W32" s="2"/>
      <c r="Y32" s="49" t="s">
        <v>72</v>
      </c>
      <c r="Z32" s="176">
        <f>SUM('Rasio NPL_BPR &amp; BU Bulan'!C34:L34)</f>
        <v>0.8273787375357804</v>
      </c>
      <c r="AA32" s="176">
        <f>SUM('hasil LDR BU-BPR per bulan'!C74:L74)</f>
        <v>12.260826708712361</v>
      </c>
      <c r="AB32" s="176">
        <f>SUM('hasil DPK BU-BPR per bulan'!C77:L77)</f>
        <v>8.1800630641952683</v>
      </c>
    </row>
    <row r="33" spans="1:28" ht="13.5">
      <c r="A33" s="214" t="s">
        <v>70</v>
      </c>
      <c r="B33" s="176">
        <f>SUM('Rasio NPL_BPR &amp; BU Bulan'!C33:L33)</f>
        <v>1.5409808798878688</v>
      </c>
      <c r="C33" s="176">
        <f>SUM('Rasio NPL_BPR &amp; BU Bulan'!C75:L75)</f>
        <v>0.28426737422000004</v>
      </c>
      <c r="D33" s="176"/>
      <c r="K33" s="49" t="s">
        <v>68</v>
      </c>
      <c r="L33" t="s">
        <v>257</v>
      </c>
      <c r="M33" t="s">
        <v>332</v>
      </c>
      <c r="N33" s="176">
        <v>0.16650000000000001</v>
      </c>
      <c r="P33" s="49" t="s">
        <v>44</v>
      </c>
      <c r="Q33" t="s">
        <v>257</v>
      </c>
      <c r="R33" t="s">
        <v>333</v>
      </c>
      <c r="S33" s="176">
        <v>0.30049999999999999</v>
      </c>
      <c r="W33" s="2"/>
      <c r="Y33" s="214" t="s">
        <v>74</v>
      </c>
      <c r="Z33" s="176">
        <f>SUM('Rasio NPL_BPR &amp; BU Bulan'!C35:L35)</f>
        <v>0.56288410916015308</v>
      </c>
      <c r="AA33" s="176">
        <f>SUM('hasil LDR BU-BPR per bulan'!C75:L75)</f>
        <v>14.069982570740152</v>
      </c>
      <c r="AB33" s="176">
        <f>SUM('hasil DPK BU-BPR per bulan'!C78:L78)</f>
        <v>7.1286616486115779</v>
      </c>
    </row>
    <row r="34" spans="1:28" ht="13.5">
      <c r="A34" s="214" t="s">
        <v>22</v>
      </c>
      <c r="B34" s="176">
        <f>SUM('Rasio NPL_BPR &amp; BU Bulan'!C9:L9)</f>
        <v>1.5498256586716128</v>
      </c>
      <c r="C34" s="176">
        <f>SUM('Rasio NPL_BPR &amp; BU Bulan'!C76:L76)</f>
        <v>0.22984758860000001</v>
      </c>
      <c r="D34" s="176"/>
      <c r="K34" s="214" t="s">
        <v>46</v>
      </c>
      <c r="L34" t="s">
        <v>264</v>
      </c>
      <c r="M34" t="s">
        <v>332</v>
      </c>
      <c r="P34" s="49" t="s">
        <v>16</v>
      </c>
      <c r="Q34" t="s">
        <v>264</v>
      </c>
      <c r="R34" t="s">
        <v>333</v>
      </c>
      <c r="S34" s="176"/>
      <c r="W34" s="2"/>
      <c r="Y34" s="49" t="s">
        <v>76</v>
      </c>
      <c r="Z34" s="176">
        <f>SUM('Rasio NPL_BPR &amp; BU Bulan'!C36:L36)</f>
        <v>0.1490750233469158</v>
      </c>
      <c r="AA34" s="176">
        <f>SUM('hasil LDR BU-BPR per bulan'!C76:L76)</f>
        <v>19.64805893200807</v>
      </c>
      <c r="AB34" s="176">
        <f>SUM('hasil DPK BU-BPR per bulan'!C79:L79)</f>
        <v>5.1099742616851005</v>
      </c>
    </row>
    <row r="35" spans="1:28" ht="13.5">
      <c r="A35" s="49" t="s">
        <v>28</v>
      </c>
      <c r="B35" s="176">
        <f>SUM('Rasio NPL_BPR &amp; BU Bulan'!C12:L12)</f>
        <v>1.6176150741346085</v>
      </c>
      <c r="C35" s="176">
        <f>SUM('Rasio NPL_BPR &amp; BU Bulan'!C77:L77)</f>
        <v>0.28626413254999999</v>
      </c>
      <c r="D35" s="176"/>
      <c r="K35" s="214" t="s">
        <v>46</v>
      </c>
      <c r="L35" t="s">
        <v>257</v>
      </c>
      <c r="M35" t="s">
        <v>332</v>
      </c>
      <c r="N35" s="176">
        <v>0.16700000000000001</v>
      </c>
      <c r="P35" s="49" t="s">
        <v>16</v>
      </c>
      <c r="Q35" t="s">
        <v>257</v>
      </c>
      <c r="R35" t="s">
        <v>333</v>
      </c>
      <c r="S35" s="176">
        <v>0.30480000000000002</v>
      </c>
      <c r="W35" s="2"/>
      <c r="Y35" s="214" t="s">
        <v>78</v>
      </c>
      <c r="Z35" s="176">
        <f>SUM('Rasio NPL_BPR &amp; BU Bulan'!C37:L37)</f>
        <v>0.14360844358307304</v>
      </c>
      <c r="AA35" s="176">
        <f>SUM('hasil LDR BU-BPR per bulan'!C77:L77)</f>
        <v>25.937464311664794</v>
      </c>
      <c r="AB35" s="176">
        <f>SUM('hasil DPK BU-BPR per bulan'!C80:L80)</f>
        <v>3.866015831057787</v>
      </c>
    </row>
    <row r="36" spans="1:28" ht="13.5">
      <c r="A36" s="49" t="s">
        <v>80</v>
      </c>
      <c r="B36" s="176">
        <f>SUM('Rasio NPL_BPR &amp; BU Bulan'!C38:L38)</f>
        <v>5.8656705398394084</v>
      </c>
      <c r="C36" s="176">
        <f>SUM('Rasio NPL_BPR &amp; BU Bulan'!C78:L78)</f>
        <v>3.6761887096999998E-2</v>
      </c>
      <c r="D36" s="176"/>
      <c r="K36" s="49" t="s">
        <v>20</v>
      </c>
      <c r="L36" t="s">
        <v>264</v>
      </c>
      <c r="M36" t="s">
        <v>332</v>
      </c>
      <c r="P36" s="49" t="s">
        <v>64</v>
      </c>
      <c r="Q36" t="s">
        <v>264</v>
      </c>
      <c r="R36" t="s">
        <v>333</v>
      </c>
      <c r="S36" s="176"/>
      <c r="W36" s="2"/>
      <c r="Y36" s="49" t="s">
        <v>80</v>
      </c>
      <c r="Z36" s="176">
        <f>SUM('Rasio NPL_BPR &amp; BU Bulan'!C38:L38)</f>
        <v>5.8656705398394084</v>
      </c>
      <c r="AA36" s="176">
        <f>SUM('hasil LDR BU-BPR per bulan'!C78:L78)</f>
        <v>13.065040203148124</v>
      </c>
      <c r="AB36" s="176">
        <f>SUM('hasil DPK BU-BPR per bulan'!C81:L81)</f>
        <v>7.6598243175393357</v>
      </c>
    </row>
    <row r="37" spans="1:28" ht="13.5">
      <c r="K37" s="49" t="s">
        <v>20</v>
      </c>
      <c r="L37" t="s">
        <v>257</v>
      </c>
      <c r="M37" t="s">
        <v>332</v>
      </c>
      <c r="N37" s="176">
        <v>0.17150000000000001</v>
      </c>
      <c r="P37" s="49" t="s">
        <v>64</v>
      </c>
      <c r="Q37" t="s">
        <v>257</v>
      </c>
      <c r="R37" t="s">
        <v>333</v>
      </c>
      <c r="S37" s="176">
        <v>0.30840000000000001</v>
      </c>
    </row>
    <row r="38" spans="1:28" ht="13.5">
      <c r="K38" s="214" t="s">
        <v>42</v>
      </c>
      <c r="L38" t="s">
        <v>264</v>
      </c>
      <c r="M38" t="s">
        <v>332</v>
      </c>
      <c r="P38" s="214" t="s">
        <v>50</v>
      </c>
      <c r="Q38" t="s">
        <v>264</v>
      </c>
      <c r="R38" t="s">
        <v>333</v>
      </c>
      <c r="S38" s="176"/>
    </row>
    <row r="39" spans="1:28" ht="13.5">
      <c r="K39" s="214" t="s">
        <v>42</v>
      </c>
      <c r="L39" t="s">
        <v>257</v>
      </c>
      <c r="M39" t="s">
        <v>332</v>
      </c>
      <c r="N39" s="176">
        <v>0.18079999999999999</v>
      </c>
      <c r="P39" s="214" t="s">
        <v>50</v>
      </c>
      <c r="Q39" t="s">
        <v>257</v>
      </c>
      <c r="R39" t="s">
        <v>333</v>
      </c>
      <c r="S39" s="176">
        <v>0.30480000000000002</v>
      </c>
    </row>
    <row r="40" spans="1:28" ht="13.5">
      <c r="K40" s="49" t="s">
        <v>76</v>
      </c>
      <c r="L40" t="s">
        <v>264</v>
      </c>
      <c r="M40" t="s">
        <v>332</v>
      </c>
      <c r="P40" s="223" t="s">
        <v>30</v>
      </c>
      <c r="Q40" t="s">
        <v>264</v>
      </c>
      <c r="R40" t="s">
        <v>333</v>
      </c>
      <c r="S40" s="176"/>
    </row>
    <row r="41" spans="1:28" ht="13.5">
      <c r="K41" s="49" t="s">
        <v>76</v>
      </c>
      <c r="L41" t="s">
        <v>257</v>
      </c>
      <c r="M41" t="s">
        <v>332</v>
      </c>
      <c r="N41" s="176">
        <v>0.18909999999999999</v>
      </c>
      <c r="P41" s="223" t="s">
        <v>30</v>
      </c>
      <c r="Q41" t="s">
        <v>257</v>
      </c>
      <c r="R41" t="s">
        <v>333</v>
      </c>
      <c r="S41" s="176">
        <v>0.44190000000000002</v>
      </c>
      <c r="Y41" s="276" t="s">
        <v>348</v>
      </c>
      <c r="Z41" s="276"/>
      <c r="AA41" s="276"/>
      <c r="AB41" s="276"/>
    </row>
    <row r="42" spans="1:28" ht="14.5">
      <c r="K42" s="215" t="s">
        <v>58</v>
      </c>
      <c r="L42" t="s">
        <v>264</v>
      </c>
      <c r="M42" t="s">
        <v>332</v>
      </c>
      <c r="P42" s="223" t="s">
        <v>66</v>
      </c>
      <c r="Q42" t="s">
        <v>264</v>
      </c>
      <c r="R42" t="s">
        <v>333</v>
      </c>
      <c r="S42" s="176"/>
      <c r="Y42" s="148" t="s">
        <v>1</v>
      </c>
      <c r="Z42" t="s">
        <v>350</v>
      </c>
      <c r="AA42" t="s">
        <v>351</v>
      </c>
      <c r="AB42" t="s">
        <v>352</v>
      </c>
    </row>
    <row r="43" spans="1:28" ht="13.5">
      <c r="K43" s="234" t="s">
        <v>58</v>
      </c>
      <c r="L43" t="s">
        <v>257</v>
      </c>
      <c r="M43" t="s">
        <v>332</v>
      </c>
      <c r="N43" s="176">
        <v>0.19009999999999999</v>
      </c>
      <c r="P43" s="223" t="s">
        <v>66</v>
      </c>
      <c r="Q43" t="s">
        <v>257</v>
      </c>
      <c r="R43" t="s">
        <v>333</v>
      </c>
      <c r="S43" s="176">
        <v>0.46829999999999999</v>
      </c>
      <c r="W43" s="245"/>
      <c r="Y43" s="220" t="s">
        <v>14</v>
      </c>
      <c r="Z43" s="176">
        <f>SUM('Rasio NPL_BPR &amp; BU Bulan'!C45:L45)</f>
        <v>0.29974276212000001</v>
      </c>
      <c r="AA43" s="176">
        <f ca="1">SUM('hasil LDR BU-BPR per bulan'!C4:L4)</f>
        <v>9.0259791875544515</v>
      </c>
      <c r="AB43" s="176">
        <f ca="1">SUM('hasil DPK BU-BPR per bulan'!C5:L5)</f>
        <v>11.080725675833001</v>
      </c>
    </row>
    <row r="44" spans="1:28" ht="13.5">
      <c r="K44" s="2"/>
      <c r="N44" s="176"/>
      <c r="W44" s="245"/>
      <c r="Y44" s="49" t="s">
        <v>16</v>
      </c>
      <c r="Z44" s="176">
        <f>SUM('Rasio NPL_BPR &amp; BU Bulan'!C46:L46)</f>
        <v>0.19975119883</v>
      </c>
      <c r="AA44" s="176">
        <f ca="1">SUM('hasil LDR BU-BPR per bulan'!C5:L5)</f>
        <v>7.3391301164996312</v>
      </c>
      <c r="AB44" s="176">
        <f ca="1">SUM('hasil DPK BU-BPR per bulan'!C6:L6)</f>
        <v>13.631393532368969</v>
      </c>
    </row>
    <row r="45" spans="1:28" ht="13.5">
      <c r="K45" s="2"/>
      <c r="N45" s="176"/>
      <c r="W45" s="245"/>
      <c r="Y45" s="220" t="s">
        <v>18</v>
      </c>
      <c r="Z45" s="176">
        <f>SUM('Rasio NPL_BPR &amp; BU Bulan'!C47:L47)</f>
        <v>0.18909483936999999</v>
      </c>
      <c r="AA45" s="176">
        <f ca="1">SUM('hasil LDR BU-BPR per bulan'!C6:L6)</f>
        <v>8.160865252248632</v>
      </c>
      <c r="AB45" s="176">
        <f ca="1">SUM('hasil DPK BU-BPR per bulan'!C7:L7)</f>
        <v>12.26187551039833</v>
      </c>
    </row>
    <row r="46" spans="1:28" ht="13.5">
      <c r="K46" s="2"/>
      <c r="N46" s="176"/>
      <c r="W46" s="245"/>
      <c r="Y46" s="49" t="s">
        <v>20</v>
      </c>
      <c r="Z46" s="176">
        <f>SUM('Rasio NPL_BPR &amp; BU Bulan'!C48:L48)</f>
        <v>0.30836922174999998</v>
      </c>
      <c r="AA46" s="176">
        <f ca="1">SUM('hasil LDR BU-BPR per bulan'!C7:L7)</f>
        <v>6.3812875572358703</v>
      </c>
      <c r="AB46" s="176">
        <f ca="1">SUM('hasil DPK BU-BPR per bulan'!C8:L8)</f>
        <v>15.673119877410608</v>
      </c>
    </row>
    <row r="47" spans="1:28" ht="13.5" customHeight="1">
      <c r="A47" s="276" t="s">
        <v>235</v>
      </c>
      <c r="B47" s="276"/>
      <c r="C47" s="276"/>
      <c r="F47" s="277" t="s">
        <v>264</v>
      </c>
      <c r="G47" s="277"/>
      <c r="H47" s="277" t="s">
        <v>257</v>
      </c>
      <c r="I47" s="277"/>
      <c r="K47" s="274" t="s">
        <v>340</v>
      </c>
      <c r="L47" s="274"/>
      <c r="M47" s="274"/>
      <c r="N47" s="274"/>
      <c r="P47" s="275" t="s">
        <v>341</v>
      </c>
      <c r="Q47" s="275"/>
      <c r="R47" s="275"/>
      <c r="S47" s="275"/>
      <c r="W47" s="245"/>
      <c r="Y47" s="220" t="s">
        <v>22</v>
      </c>
      <c r="Z47" s="176">
        <f>SUM('Rasio NPL_BPR &amp; BU Bulan'!C49:L49)</f>
        <v>0.46833349892999998</v>
      </c>
      <c r="AA47" s="176">
        <f ca="1">SUM('hasil LDR BU-BPR per bulan'!C8:L8)</f>
        <v>9.0408071855659493</v>
      </c>
      <c r="AB47" s="176">
        <f ca="1">SUM('hasil DPK BU-BPR per bulan'!C9:L9)</f>
        <v>11.064489350541997</v>
      </c>
    </row>
    <row r="48" spans="1:28" ht="15" customHeight="1" thickBot="1">
      <c r="A48" s="235" t="s">
        <v>1</v>
      </c>
      <c r="B48" t="s">
        <v>264</v>
      </c>
      <c r="C48" t="s">
        <v>257</v>
      </c>
      <c r="F48" s="277"/>
      <c r="G48" s="277"/>
      <c r="H48" s="277"/>
      <c r="I48" s="277"/>
      <c r="K48" s="274"/>
      <c r="L48" s="274"/>
      <c r="M48" s="274"/>
      <c r="N48" s="274"/>
      <c r="P48" s="275"/>
      <c r="Q48" s="275"/>
      <c r="R48" s="275"/>
      <c r="S48" s="275"/>
      <c r="W48" s="245"/>
      <c r="Y48" s="49" t="s">
        <v>24</v>
      </c>
      <c r="Z48" s="176">
        <f>SUM('Rasio NPL_BPR &amp; BU Bulan'!C50:L50)</f>
        <v>0.30047760439000004</v>
      </c>
      <c r="AA48" s="176">
        <f ca="1">SUM('hasil LDR BU-BPR per bulan'!C9:L9)</f>
        <v>7.4133559726359426</v>
      </c>
      <c r="AB48" s="176">
        <f ca="1">SUM('hasil DPK BU-BPR per bulan'!C10:L10)</f>
        <v>13.491306040994926</v>
      </c>
    </row>
    <row r="49" spans="1:28" ht="13.5">
      <c r="A49" s="49" t="s">
        <v>80</v>
      </c>
      <c r="B49" s="176">
        <f>SUM('hasil DPK BU-BPR per bulan'!C81:L81)</f>
        <v>7.6598243175393357</v>
      </c>
      <c r="C49" s="176">
        <f>SUM('hasil DPK BU-BPR per bulan'!C38:L38)</f>
        <v>0</v>
      </c>
      <c r="E49">
        <v>1</v>
      </c>
      <c r="F49" s="220" t="s">
        <v>78</v>
      </c>
      <c r="G49" s="176">
        <f>SUM('hasil DPK BU-BPR per bulan'!C80:L80)</f>
        <v>3.866015831057787</v>
      </c>
      <c r="H49" s="52" t="s">
        <v>60</v>
      </c>
      <c r="I49" s="176">
        <f ca="1">SUM('hasil DPK BU-BPR per bulan'!C28:L28)</f>
        <v>3.8166527516180513</v>
      </c>
      <c r="K49" t="s">
        <v>336</v>
      </c>
      <c r="L49" t="s">
        <v>330</v>
      </c>
      <c r="M49" t="s">
        <v>337</v>
      </c>
      <c r="N49" t="s">
        <v>235</v>
      </c>
      <c r="P49" t="s">
        <v>336</v>
      </c>
      <c r="Q49" t="s">
        <v>330</v>
      </c>
      <c r="R49" t="s">
        <v>337</v>
      </c>
      <c r="S49" t="s">
        <v>235</v>
      </c>
      <c r="W49" s="245"/>
      <c r="Y49" s="220" t="s">
        <v>26</v>
      </c>
      <c r="Z49" s="176">
        <f>SUM('Rasio NPL_BPR &amp; BU Bulan'!C51:L51)</f>
        <v>0.19010507684999997</v>
      </c>
      <c r="AA49" s="176">
        <f ca="1">SUM('hasil LDR BU-BPR per bulan'!C10:L10)</f>
        <v>16.029019627282192</v>
      </c>
      <c r="AB49" s="176">
        <f ca="1">SUM('hasil DPK BU-BPR per bulan'!C11:L11)</f>
        <v>6.2439250408960394</v>
      </c>
    </row>
    <row r="50" spans="1:28" ht="13.5">
      <c r="A50" s="52" t="s">
        <v>60</v>
      </c>
      <c r="B50" s="176">
        <f>SUM('hasil DPK BU-BPR per bulan'!C71:L71)</f>
        <v>11.346491680931489</v>
      </c>
      <c r="C50" s="176">
        <f ca="1">SUM('hasil DPK BU-BPR per bulan'!C28:L28)</f>
        <v>3.8166527516180513</v>
      </c>
      <c r="E50">
        <v>2</v>
      </c>
      <c r="F50" s="220" t="s">
        <v>66</v>
      </c>
      <c r="G50" s="176">
        <f>SUM('hasil DPK BU-BPR per bulan'!C74:L74)</f>
        <v>3.9170506408950905</v>
      </c>
      <c r="H50" s="220" t="s">
        <v>62</v>
      </c>
      <c r="I50" s="176">
        <f ca="1">SUM('hasil DPK BU-BPR per bulan'!C29:L29)</f>
        <v>5.0139669150676376</v>
      </c>
      <c r="K50" s="220" t="s">
        <v>78</v>
      </c>
      <c r="L50" t="s">
        <v>264</v>
      </c>
      <c r="M50" t="s">
        <v>332</v>
      </c>
      <c r="N50" s="176">
        <v>3.8660000000000001</v>
      </c>
      <c r="P50" s="49" t="s">
        <v>20</v>
      </c>
      <c r="Q50" t="s">
        <v>264</v>
      </c>
      <c r="R50" t="s">
        <v>333</v>
      </c>
      <c r="S50" s="176">
        <v>10.3575</v>
      </c>
      <c r="W50" s="245"/>
      <c r="Y50" s="49" t="s">
        <v>28</v>
      </c>
      <c r="Z50" s="176">
        <f>SUM('Rasio NPL_BPR &amp; BU Bulan'!C52:L52)</f>
        <v>0.19390169500999999</v>
      </c>
      <c r="AA50" s="176">
        <f ca="1">SUM('hasil LDR BU-BPR per bulan'!C11:L11)</f>
        <v>11.58053299371133</v>
      </c>
      <c r="AB50" s="176">
        <f ca="1">SUM('hasil DPK BU-BPR per bulan'!C12:L12)</f>
        <v>8.6380293518227695</v>
      </c>
    </row>
    <row r="51" spans="1:28" ht="13.5">
      <c r="A51" s="220" t="s">
        <v>62</v>
      </c>
      <c r="B51" s="176">
        <f>SUM('hasil DPK BU-BPR per bulan'!C72:L72)</f>
        <v>5.4743234782500219</v>
      </c>
      <c r="C51" s="176">
        <f ca="1">SUM('hasil DPK BU-BPR per bulan'!C29:L29)</f>
        <v>5.0139669150676376</v>
      </c>
      <c r="E51">
        <v>3</v>
      </c>
      <c r="F51" s="52" t="s">
        <v>56</v>
      </c>
      <c r="G51" s="176">
        <f>SUM('hasil DPK BU-BPR per bulan'!C69:L69)</f>
        <v>4.885384888815822</v>
      </c>
      <c r="H51" s="221" t="s">
        <v>58</v>
      </c>
      <c r="I51" s="176">
        <f ca="1">SUM('hasil DPK BU-BPR per bulan'!C27:L27)</f>
        <v>6.0693805600382245</v>
      </c>
      <c r="K51" s="220" t="s">
        <v>78</v>
      </c>
      <c r="L51" t="s">
        <v>257</v>
      </c>
      <c r="M51" t="s">
        <v>332</v>
      </c>
      <c r="O51" s="201"/>
      <c r="P51" s="49" t="s">
        <v>20</v>
      </c>
      <c r="Q51" t="s">
        <v>257</v>
      </c>
      <c r="R51" t="s">
        <v>333</v>
      </c>
      <c r="T51" s="176"/>
      <c r="W51" s="246"/>
      <c r="Y51" s="221" t="s">
        <v>30</v>
      </c>
      <c r="Z51" s="176">
        <f>SUM('Rasio NPL_BPR &amp; BU Bulan'!C53:L53)</f>
        <v>0.16695510696999999</v>
      </c>
      <c r="AA51" s="176">
        <f ca="1">SUM('hasil LDR BU-BPR per bulan'!C12:L12)</f>
        <v>9.4061802100254273</v>
      </c>
      <c r="AB51" s="176">
        <f ca="1">SUM('hasil DPK BU-BPR per bulan'!C13:L13)</f>
        <v>10.633890733448464</v>
      </c>
    </row>
    <row r="52" spans="1:28" ht="13.5">
      <c r="A52" s="221" t="s">
        <v>58</v>
      </c>
      <c r="B52" s="176">
        <f>SUM('hasil DPK BU-BPR per bulan'!C70:L70)</f>
        <v>8.2677903175639624</v>
      </c>
      <c r="C52" s="176">
        <f ca="1">SUM('hasil DPK BU-BPR per bulan'!C27:L27)</f>
        <v>6.0693805600382245</v>
      </c>
      <c r="E52">
        <v>4</v>
      </c>
      <c r="F52" s="49" t="s">
        <v>76</v>
      </c>
      <c r="G52" s="176">
        <f>SUM('hasil DPK BU-BPR per bulan'!C79:L79)</f>
        <v>5.1099742616851005</v>
      </c>
      <c r="H52" s="220" t="s">
        <v>26</v>
      </c>
      <c r="I52" s="176">
        <f ca="1">SUM('hasil DPK BU-BPR per bulan'!C11:L11)</f>
        <v>6.2439250408960394</v>
      </c>
      <c r="K52" s="220" t="s">
        <v>66</v>
      </c>
      <c r="L52" t="s">
        <v>264</v>
      </c>
      <c r="M52" t="s">
        <v>332</v>
      </c>
      <c r="N52" s="201">
        <v>3.9171</v>
      </c>
      <c r="P52" s="220" t="s">
        <v>22</v>
      </c>
      <c r="Q52" t="s">
        <v>264</v>
      </c>
      <c r="R52" t="s">
        <v>333</v>
      </c>
      <c r="S52" s="176">
        <v>10.4435</v>
      </c>
      <c r="W52" s="246"/>
      <c r="Y52" s="52" t="s">
        <v>32</v>
      </c>
      <c r="Z52" s="176">
        <f>SUM('Rasio NPL_BPR &amp; BU Bulan'!C54:L54)</f>
        <v>0.20147234334000003</v>
      </c>
      <c r="AA52" s="176">
        <f ca="1">SUM('hasil LDR BU-BPR per bulan'!C13:L13)</f>
        <v>8.0166729623986654</v>
      </c>
      <c r="AB52" s="176">
        <f ca="1">SUM('hasil DPK BU-BPR per bulan'!C14:L14)</f>
        <v>12.479211610776424</v>
      </c>
    </row>
    <row r="53" spans="1:28" ht="13.5">
      <c r="A53" s="220" t="s">
        <v>26</v>
      </c>
      <c r="B53" s="176">
        <f>SUM('hasil DPK BU-BPR per bulan'!C54:L54)</f>
        <v>7.7697569783073881</v>
      </c>
      <c r="C53" s="176">
        <f ca="1">SUM('hasil DPK BU-BPR per bulan'!C11:L11)</f>
        <v>6.2439250408960394</v>
      </c>
      <c r="E53">
        <v>5</v>
      </c>
      <c r="F53" s="220" t="s">
        <v>62</v>
      </c>
      <c r="G53" s="176">
        <f>SUM('hasil DPK BU-BPR per bulan'!C72:L72)</f>
        <v>5.4743234782500219</v>
      </c>
      <c r="H53" s="220" t="s">
        <v>54</v>
      </c>
      <c r="I53" s="176">
        <f ca="1">SUM('hasil DPK BU-BPR per bulan'!C25:L25)</f>
        <v>6.4770490785181671</v>
      </c>
      <c r="K53" s="220" t="s">
        <v>66</v>
      </c>
      <c r="L53" t="s">
        <v>257</v>
      </c>
      <c r="M53" t="s">
        <v>332</v>
      </c>
      <c r="O53" s="176"/>
      <c r="P53" s="220" t="s">
        <v>22</v>
      </c>
      <c r="Q53" t="s">
        <v>257</v>
      </c>
      <c r="R53" t="s">
        <v>333</v>
      </c>
      <c r="T53" s="176"/>
      <c r="W53" s="245"/>
      <c r="Y53" s="220" t="s">
        <v>34</v>
      </c>
      <c r="Z53" s="176">
        <f>SUM('Rasio NPL_BPR &amp; BU Bulan'!C55:L55)</f>
        <v>0.22235208402999998</v>
      </c>
      <c r="AA53" s="176">
        <f ca="1">SUM('hasil LDR BU-BPR per bulan'!C14:L14)</f>
        <v>12.845945784537292</v>
      </c>
      <c r="AB53" s="176">
        <f ca="1">SUM('hasil DPK BU-BPR per bulan'!C15:L15)</f>
        <v>7.7852769520550922</v>
      </c>
    </row>
    <row r="54" spans="1:28" ht="13.5">
      <c r="A54" s="220" t="s">
        <v>54</v>
      </c>
      <c r="B54" s="176">
        <f>SUM('hasil DPK BU-BPR per bulan'!C68:L68)</f>
        <v>11.414008706497631</v>
      </c>
      <c r="C54" s="176">
        <f ca="1">SUM('hasil DPK BU-BPR per bulan'!C25:L25)</f>
        <v>6.4770490785181671</v>
      </c>
      <c r="E54">
        <v>6</v>
      </c>
      <c r="F54" s="49" t="s">
        <v>44</v>
      </c>
      <c r="G54" s="176">
        <f>SUM('hasil DPK BU-BPR per bulan'!C63:L63)</f>
        <v>6.1989059486189859</v>
      </c>
      <c r="H54" s="220" t="s">
        <v>66</v>
      </c>
      <c r="I54" s="176">
        <f ca="1">SUM('hasil DPK BU-BPR per bulan'!C31:L31)</f>
        <v>7.0157174771984847</v>
      </c>
      <c r="K54" s="52" t="s">
        <v>56</v>
      </c>
      <c r="L54" t="s">
        <v>264</v>
      </c>
      <c r="M54" t="s">
        <v>332</v>
      </c>
      <c r="N54" s="201">
        <v>4.8853999999999997</v>
      </c>
      <c r="P54" s="52" t="s">
        <v>32</v>
      </c>
      <c r="Q54" t="s">
        <v>264</v>
      </c>
      <c r="R54" t="s">
        <v>333</v>
      </c>
      <c r="S54" s="176">
        <v>10.5282</v>
      </c>
      <c r="W54" s="245"/>
      <c r="Y54" s="49" t="s">
        <v>36</v>
      </c>
      <c r="Z54" s="176">
        <f>SUM('Rasio NPL_BPR &amp; BU Bulan'!C56:L56)</f>
        <v>0.24187581284999998</v>
      </c>
      <c r="AA54" s="176">
        <f ca="1">SUM('hasil LDR BU-BPR per bulan'!C15:L15)</f>
        <v>7.818877904039895</v>
      </c>
      <c r="AB54" s="176">
        <f ca="1">SUM('hasil DPK BU-BPR per bulan'!C16:L16)</f>
        <v>12.789955330024325</v>
      </c>
    </row>
    <row r="55" spans="1:28" ht="13.5">
      <c r="A55" s="220" t="s">
        <v>66</v>
      </c>
      <c r="B55" s="176">
        <f>SUM('hasil DPK BU-BPR per bulan'!C74:L74)</f>
        <v>3.9170506408950905</v>
      </c>
      <c r="C55" s="176">
        <f ca="1">SUM('hasil DPK BU-BPR per bulan'!C31:L31)</f>
        <v>7.0157174771984847</v>
      </c>
      <c r="E55">
        <v>7</v>
      </c>
      <c r="F55" s="220" t="s">
        <v>74</v>
      </c>
      <c r="G55" s="176">
        <f>SUM('hasil DPK BU-BPR per bulan'!C78:L78)</f>
        <v>7.1286616486115779</v>
      </c>
      <c r="H55" s="220" t="s">
        <v>34</v>
      </c>
      <c r="I55" s="176">
        <f ca="1">SUM('hasil DPK BU-BPR per bulan'!C15:L15)</f>
        <v>7.7852769520550922</v>
      </c>
      <c r="K55" s="52" t="s">
        <v>56</v>
      </c>
      <c r="L55" t="s">
        <v>257</v>
      </c>
      <c r="M55" t="s">
        <v>332</v>
      </c>
      <c r="O55" s="176"/>
      <c r="P55" s="52" t="s">
        <v>32</v>
      </c>
      <c r="Q55" t="s">
        <v>257</v>
      </c>
      <c r="R55" t="s">
        <v>333</v>
      </c>
      <c r="T55" s="201"/>
      <c r="W55" s="245"/>
      <c r="Y55" s="220" t="s">
        <v>40</v>
      </c>
      <c r="Z55" s="176">
        <f>SUM('Rasio NPL_BPR &amp; BU Bulan'!C57:L57)</f>
        <v>0.28754992946999997</v>
      </c>
      <c r="AA55" s="176">
        <f ca="1">SUM('hasil LDR BU-BPR per bulan'!C16:L16)</f>
        <v>10.39242453710705</v>
      </c>
      <c r="AB55" s="176">
        <f ca="1">SUM('hasil DPK BU-BPR per bulan'!C17:L17)</f>
        <v>9.6273711211135122</v>
      </c>
    </row>
    <row r="56" spans="1:28" ht="13.5">
      <c r="A56" s="220" t="s">
        <v>34</v>
      </c>
      <c r="B56" s="176">
        <f>SUM('hasil DPK BU-BPR per bulan'!C58:L58)</f>
        <v>10.027659488522916</v>
      </c>
      <c r="C56" s="176">
        <f ca="1">SUM('hasil DPK BU-BPR per bulan'!C15:L15)</f>
        <v>7.7852769520550922</v>
      </c>
      <c r="E56">
        <v>8</v>
      </c>
      <c r="F56" s="49" t="s">
        <v>40</v>
      </c>
      <c r="G56" s="176">
        <f>SUM('hasil DPK BU-BPR per bulan'!C61:L61)</f>
        <v>7.2972384047972172</v>
      </c>
      <c r="H56" s="220" t="s">
        <v>70</v>
      </c>
      <c r="I56" s="176">
        <f ca="1">SUM('hasil DPK BU-BPR per bulan'!C33:L33)</f>
        <v>8.0088469239269067</v>
      </c>
      <c r="K56" s="49" t="s">
        <v>76</v>
      </c>
      <c r="L56" t="s">
        <v>264</v>
      </c>
      <c r="M56" t="s">
        <v>332</v>
      </c>
      <c r="N56" s="201">
        <v>5.1100000000000003</v>
      </c>
      <c r="P56" s="220" t="s">
        <v>38</v>
      </c>
      <c r="Q56" t="s">
        <v>264</v>
      </c>
      <c r="R56" t="s">
        <v>333</v>
      </c>
      <c r="S56" s="176">
        <v>10.6707</v>
      </c>
      <c r="W56" s="245"/>
      <c r="Y56" s="49" t="s">
        <v>42</v>
      </c>
      <c r="Z56" s="176">
        <f>SUM('Rasio NPL_BPR &amp; BU Bulan'!C58:L58)</f>
        <v>0.1808144659</v>
      </c>
      <c r="AA56" s="176">
        <f ca="1">SUM('hasil LDR BU-BPR per bulan'!C17:L17)</f>
        <v>7.0166035033009706</v>
      </c>
      <c r="AB56" s="176">
        <f ca="1">SUM('hasil DPK BU-BPR per bulan'!C18:L18)</f>
        <v>14.262021127118198</v>
      </c>
    </row>
    <row r="57" spans="1:28" ht="13.5">
      <c r="A57" s="220" t="s">
        <v>70</v>
      </c>
      <c r="B57" s="176">
        <f>SUM('hasil DPK BU-BPR per bulan'!C76:L76)</f>
        <v>12.957317145753199</v>
      </c>
      <c r="C57" s="176">
        <f ca="1">SUM('hasil DPK BU-BPR per bulan'!C33:L33)</f>
        <v>8.0088469239269067</v>
      </c>
      <c r="E57">
        <v>9</v>
      </c>
      <c r="F57" s="49" t="s">
        <v>52</v>
      </c>
      <c r="G57" s="176">
        <f>SUM('hasil DPK BU-BPR per bulan'!C67:L67)</f>
        <v>7.3476572427849725</v>
      </c>
      <c r="H57" s="52" t="s">
        <v>56</v>
      </c>
      <c r="I57" s="176">
        <f ca="1">SUM('hasil DPK BU-BPR per bulan'!C26:L26)</f>
        <v>8.1462918700329467</v>
      </c>
      <c r="K57" s="49" t="s">
        <v>76</v>
      </c>
      <c r="L57" t="s">
        <v>257</v>
      </c>
      <c r="M57" t="s">
        <v>332</v>
      </c>
      <c r="O57" s="176"/>
      <c r="P57" s="220" t="s">
        <v>38</v>
      </c>
      <c r="Q57" t="s">
        <v>257</v>
      </c>
      <c r="R57" t="s">
        <v>333</v>
      </c>
      <c r="T57" s="176"/>
      <c r="W57" s="245"/>
      <c r="Y57" s="220" t="s">
        <v>38</v>
      </c>
      <c r="Z57" s="176">
        <f>SUM('Rasio NPL_BPR &amp; BU Bulan'!C59:L59)</f>
        <v>0.39513204634999999</v>
      </c>
      <c r="AA57" s="176">
        <f ca="1">SUM('hasil LDR BU-BPR per bulan'!C18:L18)</f>
        <v>5.7458399160919829</v>
      </c>
      <c r="AB57" s="176">
        <f ca="1">SUM('hasil DPK BU-BPR per bulan'!C19:L19)</f>
        <v>17.406324159652062</v>
      </c>
    </row>
    <row r="58" spans="1:28" ht="13.5">
      <c r="A58" s="52" t="s">
        <v>56</v>
      </c>
      <c r="B58" s="176">
        <f>SUM('hasil DPK BU-BPR per bulan'!C69:L69)</f>
        <v>4.885384888815822</v>
      </c>
      <c r="C58" s="176">
        <f ca="1">SUM('hasil DPK BU-BPR per bulan'!C26:L26)</f>
        <v>8.1462918700329467</v>
      </c>
      <c r="E58">
        <v>10</v>
      </c>
      <c r="F58" s="220" t="s">
        <v>50</v>
      </c>
      <c r="G58" s="176">
        <f>SUM('hasil DPK BU-BPR per bulan'!C66:L66)</f>
        <v>7.6122009706019567</v>
      </c>
      <c r="H58" s="49" t="s">
        <v>64</v>
      </c>
      <c r="I58" s="176">
        <v>8.3169000000000004</v>
      </c>
      <c r="K58" s="220" t="s">
        <v>62</v>
      </c>
      <c r="L58" t="s">
        <v>264</v>
      </c>
      <c r="M58" t="s">
        <v>332</v>
      </c>
      <c r="N58" s="201">
        <v>5.4743000000000004</v>
      </c>
      <c r="P58" s="52" t="s">
        <v>60</v>
      </c>
      <c r="Q58" t="s">
        <v>264</v>
      </c>
      <c r="R58" t="s">
        <v>333</v>
      </c>
      <c r="S58" s="176">
        <v>11.346500000000001</v>
      </c>
      <c r="W58" s="245"/>
      <c r="Y58" s="49" t="s">
        <v>44</v>
      </c>
      <c r="Z58" s="176">
        <f>SUM('Rasio NPL_BPR &amp; BU Bulan'!C60:L60)</f>
        <v>0.26684954308000003</v>
      </c>
      <c r="AA58" s="176">
        <f ca="1">SUM('hasil LDR BU-BPR per bulan'!C19:L19)</f>
        <v>10.933890714319311</v>
      </c>
      <c r="AB58" s="176">
        <f ca="1">SUM('hasil DPK BU-BPR per bulan'!C20:L20)</f>
        <v>9.1467103785251798</v>
      </c>
    </row>
    <row r="59" spans="1:28" ht="13.5">
      <c r="A59" s="49" t="s">
        <v>64</v>
      </c>
      <c r="B59" s="176">
        <f>SUM('hasil DPK BU-BPR per bulan'!C73:L73)</f>
        <v>11.626730860356727</v>
      </c>
      <c r="C59" s="176">
        <f ca="1">SUM('hasil DPK BU-BPR per bulan'!C30:L30)</f>
        <v>8.3169086677101092</v>
      </c>
      <c r="K59" s="220" t="s">
        <v>62</v>
      </c>
      <c r="L59" t="s">
        <v>257</v>
      </c>
      <c r="M59" t="s">
        <v>332</v>
      </c>
      <c r="O59" s="176"/>
      <c r="P59" s="52" t="s">
        <v>60</v>
      </c>
      <c r="Q59" t="s">
        <v>257</v>
      </c>
      <c r="R59" t="s">
        <v>333</v>
      </c>
      <c r="T59" s="176"/>
      <c r="W59" s="245"/>
      <c r="Y59" s="220" t="s">
        <v>46</v>
      </c>
      <c r="Z59" s="176">
        <f>SUM('Rasio NPL_BPR &amp; BU Bulan'!C61:L61)</f>
        <v>0.2234278556</v>
      </c>
      <c r="AA59" s="176">
        <f ca="1">SUM('hasil LDR BU-BPR per bulan'!C20:L20)</f>
        <v>8.0976062437407226</v>
      </c>
      <c r="AB59" s="176">
        <f ca="1">SUM('hasil DPK BU-BPR per bulan'!C21:L21)</f>
        <v>12.360461195925607</v>
      </c>
    </row>
    <row r="60" spans="1:28" ht="13.5">
      <c r="A60" s="49" t="s">
        <v>28</v>
      </c>
      <c r="B60" s="176">
        <f>SUM('hasil DPK BU-BPR per bulan'!C55:L55)</f>
        <v>9.2456068819309039</v>
      </c>
      <c r="C60" s="176">
        <f ca="1">SUM('hasil DPK BU-BPR per bulan'!C12:L12)</f>
        <v>8.6380293518227695</v>
      </c>
      <c r="K60" s="49" t="s">
        <v>44</v>
      </c>
      <c r="L60" t="s">
        <v>264</v>
      </c>
      <c r="M60" t="s">
        <v>332</v>
      </c>
      <c r="N60" s="201">
        <v>6.1989000000000001</v>
      </c>
      <c r="P60" s="220" t="s">
        <v>54</v>
      </c>
      <c r="Q60" t="s">
        <v>264</v>
      </c>
      <c r="R60" t="s">
        <v>333</v>
      </c>
      <c r="S60" s="176">
        <v>11.414</v>
      </c>
      <c r="W60" s="245"/>
      <c r="Y60" s="49" t="s">
        <v>48</v>
      </c>
      <c r="Z60" s="176">
        <f>SUM('Rasio NPL_BPR &amp; BU Bulan'!C62:L62)</f>
        <v>0.21543937734000002</v>
      </c>
      <c r="AA60" s="176">
        <f ca="1">SUM('hasil LDR BU-BPR per bulan'!C21:L21)</f>
        <v>9.1430629374725338</v>
      </c>
      <c r="AB60" s="176">
        <f ca="1">SUM('hasil DPK BU-BPR per bulan'!C22:L22)</f>
        <v>10.93736625159236</v>
      </c>
    </row>
    <row r="61" spans="1:28" ht="13.5">
      <c r="A61" s="49" t="s">
        <v>76</v>
      </c>
      <c r="B61" s="176">
        <f>SUM('hasil DPK BU-BPR per bulan'!C79:L79)</f>
        <v>5.1099742616851005</v>
      </c>
      <c r="C61" s="176">
        <f ca="1">SUM('hasil DPK BU-BPR per bulan'!C36:L36)</f>
        <v>8.7119228221895675</v>
      </c>
      <c r="E61">
        <v>1</v>
      </c>
      <c r="F61" s="49" t="s">
        <v>20</v>
      </c>
      <c r="G61" s="176">
        <f>SUM('hasil DPK BU-BPR per bulan'!C51:L51)</f>
        <v>10.357532976688912</v>
      </c>
      <c r="H61" s="52" t="s">
        <v>32</v>
      </c>
      <c r="I61" s="176">
        <f ca="1">SUM('hasil DPK BU-BPR per bulan'!C14:L14)</f>
        <v>12.479211610776424</v>
      </c>
      <c r="K61" s="49" t="s">
        <v>44</v>
      </c>
      <c r="L61" t="s">
        <v>257</v>
      </c>
      <c r="M61" t="s">
        <v>332</v>
      </c>
      <c r="O61" s="176"/>
      <c r="P61" s="220" t="s">
        <v>54</v>
      </c>
      <c r="Q61" t="s">
        <v>257</v>
      </c>
      <c r="R61" t="s">
        <v>333</v>
      </c>
      <c r="T61" s="176"/>
      <c r="W61" s="245"/>
      <c r="Y61" s="220" t="s">
        <v>50</v>
      </c>
      <c r="Z61" s="176">
        <f>SUM('Rasio NPL_BPR &amp; BU Bulan'!C63:L63)</f>
        <v>0.20658974489999998</v>
      </c>
      <c r="AA61" s="176">
        <f ca="1">SUM('hasil LDR BU-BPR per bulan'!C22:L22)</f>
        <v>5.5051880152478692</v>
      </c>
      <c r="AB61" s="176">
        <f ca="1">SUM('hasil DPK BU-BPR per bulan'!C23:L23)</f>
        <v>18.168873495640742</v>
      </c>
    </row>
    <row r="62" spans="1:28" ht="13.5">
      <c r="A62" s="49" t="s">
        <v>72</v>
      </c>
      <c r="B62" s="176">
        <f>SUM('hasil DPK BU-BPR per bulan'!C77:L77)</f>
        <v>8.1800630641952683</v>
      </c>
      <c r="C62" s="176">
        <f ca="1">SUM('hasil DPK BU-BPR per bulan'!C34:L34)</f>
        <v>8.9753215216940951</v>
      </c>
      <c r="E62">
        <v>2</v>
      </c>
      <c r="F62" s="220" t="s">
        <v>22</v>
      </c>
      <c r="G62" s="176">
        <f>SUM('hasil DPK BU-BPR per bulan'!C52:L52)</f>
        <v>10.443519766874767</v>
      </c>
      <c r="H62" s="220" t="s">
        <v>74</v>
      </c>
      <c r="I62" s="176">
        <f ca="1">SUM('hasil DPK BU-BPR per bulan'!C35:L35)</f>
        <v>12.762478065642542</v>
      </c>
      <c r="K62" s="220" t="s">
        <v>74</v>
      </c>
      <c r="L62" t="s">
        <v>264</v>
      </c>
      <c r="M62" t="s">
        <v>332</v>
      </c>
      <c r="N62" s="201">
        <v>7.1287000000000003</v>
      </c>
      <c r="P62" s="49" t="s">
        <v>64</v>
      </c>
      <c r="Q62" t="s">
        <v>264</v>
      </c>
      <c r="R62" t="s">
        <v>333</v>
      </c>
      <c r="S62" s="176">
        <v>11.6267</v>
      </c>
      <c r="W62" s="245"/>
      <c r="Y62" s="49" t="s">
        <v>52</v>
      </c>
      <c r="Z62" s="176">
        <f>SUM('Rasio NPL_BPR &amp; BU Bulan'!C64:L64)</f>
        <v>0.16621443414000001</v>
      </c>
      <c r="AA62" s="176">
        <f ca="1">SUM('hasil LDR BU-BPR per bulan'!C23:L23)</f>
        <v>10.798173979330318</v>
      </c>
      <c r="AB62" s="176">
        <f ca="1">SUM('hasil DPK BU-BPR per bulan'!C24:L24)</f>
        <v>9.262436555147989</v>
      </c>
    </row>
    <row r="63" spans="1:28" ht="13.5">
      <c r="A63" s="49" t="s">
        <v>44</v>
      </c>
      <c r="B63" s="176">
        <f>SUM('hasil DPK BU-BPR per bulan'!C63:L63)</f>
        <v>6.1989059486189859</v>
      </c>
      <c r="C63" s="176">
        <f ca="1">SUM('hasil DPK BU-BPR per bulan'!C20:L20)</f>
        <v>9.1467103785251798</v>
      </c>
      <c r="E63">
        <v>3</v>
      </c>
      <c r="F63" s="52" t="s">
        <v>32</v>
      </c>
      <c r="G63" s="176">
        <f>SUM('hasil DPK BU-BPR per bulan'!C57:L57)</f>
        <v>10.528190637911909</v>
      </c>
      <c r="H63" s="49" t="s">
        <v>36</v>
      </c>
      <c r="I63" s="176">
        <f ca="1">SUM('hasil DPK BU-BPR per bulan'!C16:L16)</f>
        <v>12.789955330024325</v>
      </c>
      <c r="K63" s="220" t="s">
        <v>74</v>
      </c>
      <c r="L63" t="s">
        <v>257</v>
      </c>
      <c r="M63" t="s">
        <v>332</v>
      </c>
      <c r="O63" s="176"/>
      <c r="P63" s="49" t="s">
        <v>64</v>
      </c>
      <c r="Q63" t="s">
        <v>257</v>
      </c>
      <c r="R63" t="s">
        <v>333</v>
      </c>
      <c r="T63" s="176"/>
      <c r="W63" s="245"/>
      <c r="Y63" s="220" t="s">
        <v>56</v>
      </c>
      <c r="Z63" s="176">
        <f>SUM('Rasio NPL_BPR &amp; BU Bulan'!C65:L65)</f>
        <v>0.16292217919000002</v>
      </c>
      <c r="AA63" s="176">
        <f ca="1">SUM('hasil LDR BU-BPR per bulan'!C24:L24)</f>
        <v>15.451351390206653</v>
      </c>
      <c r="AB63" s="176">
        <f ca="1">SUM('hasil DPK BU-BPR per bulan'!C25:L25)</f>
        <v>6.4770490785181671</v>
      </c>
    </row>
    <row r="64" spans="1:28" ht="13.5">
      <c r="A64" s="49" t="s">
        <v>52</v>
      </c>
      <c r="B64" s="176">
        <f>SUM('hasil DPK BU-BPR per bulan'!C67:L67)</f>
        <v>7.3476572427849725</v>
      </c>
      <c r="C64" s="176">
        <f ca="1">SUM('hasil DPK BU-BPR per bulan'!C24:L24)</f>
        <v>9.262436555147989</v>
      </c>
      <c r="E64">
        <v>4</v>
      </c>
      <c r="F64" s="220" t="s">
        <v>38</v>
      </c>
      <c r="G64" s="176">
        <f>SUM('hasil DPK BU-BPR per bulan'!C60:L60)</f>
        <v>10.670671915609274</v>
      </c>
      <c r="H64" s="49" t="s">
        <v>24</v>
      </c>
      <c r="I64" s="176">
        <f ca="1">SUM('hasil DPK BU-BPR per bulan'!C10:L10)</f>
        <v>13.491306040994926</v>
      </c>
      <c r="K64" s="49" t="s">
        <v>40</v>
      </c>
      <c r="L64" t="s">
        <v>264</v>
      </c>
      <c r="M64" t="s">
        <v>332</v>
      </c>
      <c r="N64" s="201">
        <v>7.2972000000000001</v>
      </c>
      <c r="P64" s="220" t="s">
        <v>18</v>
      </c>
      <c r="Q64" t="s">
        <v>264</v>
      </c>
      <c r="R64" t="s">
        <v>333</v>
      </c>
      <c r="S64" s="176">
        <v>12.4727</v>
      </c>
      <c r="W64" s="246"/>
      <c r="Y64" s="52" t="s">
        <v>58</v>
      </c>
      <c r="Z64" s="176">
        <f>SUM('Rasio NPL_BPR &amp; BU Bulan'!C66:L66)</f>
        <v>0.30475353674</v>
      </c>
      <c r="AA64" s="176">
        <f ca="1">SUM('hasil LDR BU-BPR per bulan'!C25:L25)</f>
        <v>12.276389946401521</v>
      </c>
      <c r="AB64" s="176">
        <f ca="1">SUM('hasil DPK BU-BPR per bulan'!C26:L26)</f>
        <v>8.1462918700329467</v>
      </c>
    </row>
    <row r="65" spans="1:28" ht="13.5">
      <c r="A65" s="220" t="s">
        <v>38</v>
      </c>
      <c r="B65" s="176">
        <f>SUM('hasil DPK BU-BPR per bulan'!C60:L60)</f>
        <v>10.670671915609274</v>
      </c>
      <c r="C65" s="176">
        <f ca="1">SUM('hasil DPK BU-BPR per bulan'!C17:L17)</f>
        <v>9.6273711211135122</v>
      </c>
      <c r="E65">
        <v>5</v>
      </c>
      <c r="F65" s="52" t="s">
        <v>60</v>
      </c>
      <c r="G65" s="176">
        <f>SUM('hasil DPK BU-BPR per bulan'!C71:L71)</f>
        <v>11.346491680931489</v>
      </c>
      <c r="H65" s="49" t="s">
        <v>16</v>
      </c>
      <c r="I65" s="176">
        <f ca="1">SUM('hasil DPK BU-BPR per bulan'!C6:L6)</f>
        <v>13.631393532368969</v>
      </c>
      <c r="K65" s="49" t="s">
        <v>40</v>
      </c>
      <c r="L65" t="s">
        <v>257</v>
      </c>
      <c r="M65" t="s">
        <v>332</v>
      </c>
      <c r="O65" s="176"/>
      <c r="P65" s="220" t="s">
        <v>18</v>
      </c>
      <c r="Q65" t="s">
        <v>257</v>
      </c>
      <c r="R65" t="s">
        <v>333</v>
      </c>
      <c r="T65" s="176"/>
      <c r="W65" s="246"/>
      <c r="Y65" s="221" t="s">
        <v>60</v>
      </c>
      <c r="Z65" s="176">
        <f>SUM('Rasio NPL_BPR &amp; BU Bulan'!C67:L67)</f>
        <v>0.23193755581000003</v>
      </c>
      <c r="AA65" s="176">
        <f ca="1">SUM('hasil LDR BU-BPR per bulan'!C26:L26)</f>
        <v>16.478256505367046</v>
      </c>
      <c r="AB65" s="176">
        <f ca="1">SUM('hasil DPK BU-BPR per bulan'!C27:L27)</f>
        <v>6.0693805600382245</v>
      </c>
    </row>
    <row r="66" spans="1:28" ht="13.5">
      <c r="A66" s="220" t="s">
        <v>78</v>
      </c>
      <c r="B66" s="176">
        <f>SUM('hasil DPK BU-BPR per bulan'!C80:L80)</f>
        <v>3.866015831057787</v>
      </c>
      <c r="C66" s="176">
        <f ca="1">SUM('hasil DPK BU-BPR per bulan'!C37:L37)</f>
        <v>10.209376442889052</v>
      </c>
      <c r="E66">
        <v>6</v>
      </c>
      <c r="F66" s="220" t="s">
        <v>54</v>
      </c>
      <c r="G66" s="176">
        <f>SUM('hasil DPK BU-BPR per bulan'!C68:L68)</f>
        <v>11.414008706497631</v>
      </c>
      <c r="H66" s="49" t="s">
        <v>40</v>
      </c>
      <c r="I66" s="176">
        <f ca="1">SUM('hasil DPK BU-BPR per bulan'!C18:L18)</f>
        <v>14.262021127118198</v>
      </c>
      <c r="K66" s="49" t="s">
        <v>52</v>
      </c>
      <c r="L66" t="s">
        <v>264</v>
      </c>
      <c r="M66" t="s">
        <v>332</v>
      </c>
      <c r="N66" s="201">
        <v>7.3476999999999997</v>
      </c>
      <c r="P66" s="220" t="s">
        <v>70</v>
      </c>
      <c r="Q66" t="s">
        <v>264</v>
      </c>
      <c r="R66" t="s">
        <v>333</v>
      </c>
      <c r="S66" s="176">
        <v>12.9573</v>
      </c>
      <c r="W66" s="246"/>
      <c r="Y66" s="52" t="s">
        <v>66</v>
      </c>
      <c r="Z66" s="176">
        <f>SUM('Rasio NPL_BPR &amp; BU Bulan'!C68:L68)</f>
        <v>0.44192595514999994</v>
      </c>
      <c r="AA66" s="176">
        <f ca="1">SUM('hasil LDR BU-BPR per bulan'!C27:L27)</f>
        <v>26.223676291650143</v>
      </c>
      <c r="AB66" s="176">
        <f ca="1">SUM('hasil DPK BU-BPR per bulan'!C28:L28)</f>
        <v>3.8166527516180513</v>
      </c>
    </row>
    <row r="67" spans="1:28" ht="13.5">
      <c r="A67" s="221" t="s">
        <v>30</v>
      </c>
      <c r="B67" s="176">
        <f>SUM('hasil DPK BU-BPR per bulan'!C56:L56)</f>
        <v>8.9542758181928033</v>
      </c>
      <c r="C67" s="176">
        <f ca="1">SUM('hasil DPK BU-BPR per bulan'!C13:L13)</f>
        <v>10.633890733448464</v>
      </c>
      <c r="E67">
        <v>7</v>
      </c>
      <c r="F67" s="49" t="s">
        <v>64</v>
      </c>
      <c r="G67" s="176">
        <f>SUM('hasil DPK BU-BPR per bulan'!C73:L73)</f>
        <v>11.626730860356727</v>
      </c>
      <c r="H67" s="49" t="s">
        <v>20</v>
      </c>
      <c r="I67" s="176">
        <f ca="1">SUM('hasil DPK BU-BPR per bulan'!C8:L8)</f>
        <v>15.673119877410608</v>
      </c>
      <c r="K67" s="49" t="s">
        <v>52</v>
      </c>
      <c r="L67" t="s">
        <v>257</v>
      </c>
      <c r="M67" t="s">
        <v>332</v>
      </c>
      <c r="O67" s="176"/>
      <c r="P67" s="220" t="s">
        <v>70</v>
      </c>
      <c r="Q67" t="s">
        <v>257</v>
      </c>
      <c r="R67" t="s">
        <v>333</v>
      </c>
      <c r="T67" s="176"/>
      <c r="W67" s="245"/>
      <c r="Y67" s="220" t="s">
        <v>64</v>
      </c>
      <c r="Z67" s="176">
        <f>SUM('Rasio NPL_BPR &amp; BU Bulan'!C69:L69)</f>
        <v>0.24445835595000004</v>
      </c>
      <c r="AA67" s="176">
        <f ca="1">SUM('hasil LDR BU-BPR per bulan'!C28:L28)</f>
        <v>19.96446592823585</v>
      </c>
      <c r="AB67" s="176">
        <f ca="1">SUM('hasil DPK BU-BPR per bulan'!C29:L29)</f>
        <v>5.0139669150676376</v>
      </c>
    </row>
    <row r="68" spans="1:28" ht="13.5">
      <c r="A68" s="49" t="s">
        <v>48</v>
      </c>
      <c r="B68" s="176">
        <f>SUM('hasil DPK BU-BPR per bulan'!C65:L65)</f>
        <v>13.150801097509403</v>
      </c>
      <c r="C68" s="176">
        <f ca="1">SUM('hasil DPK BU-BPR per bulan'!C22:L22)</f>
        <v>10.93736625159236</v>
      </c>
      <c r="E68">
        <v>8</v>
      </c>
      <c r="F68" s="220" t="s">
        <v>18</v>
      </c>
      <c r="G68" s="176">
        <f>SUM('hasil DPK BU-BPR per bulan'!C50:L50)</f>
        <v>12.47273306926321</v>
      </c>
      <c r="H68" s="49" t="s">
        <v>68</v>
      </c>
      <c r="I68" s="176">
        <f ca="1">SUM('hasil DPK BU-BPR per bulan'!C32:L32)</f>
        <v>17.25257462307933</v>
      </c>
      <c r="K68" s="220" t="s">
        <v>50</v>
      </c>
      <c r="L68" t="s">
        <v>264</v>
      </c>
      <c r="M68" t="s">
        <v>332</v>
      </c>
      <c r="N68" s="201">
        <v>7.6121999999999996</v>
      </c>
      <c r="P68" s="49" t="s">
        <v>48</v>
      </c>
      <c r="Q68" t="s">
        <v>264</v>
      </c>
      <c r="R68" t="s">
        <v>333</v>
      </c>
      <c r="S68" s="176">
        <v>13.1508</v>
      </c>
      <c r="W68" s="245"/>
      <c r="Y68" s="49" t="s">
        <v>62</v>
      </c>
      <c r="Z68" s="176">
        <f>SUM('Rasio NPL_BPR &amp; BU Bulan'!C70:L70)</f>
        <v>0.17151559921000001</v>
      </c>
      <c r="AA68" s="176">
        <f ca="1">SUM('hasil LDR BU-BPR per bulan'!C29:L29)</f>
        <v>12.033043904881707</v>
      </c>
      <c r="AB68" s="176">
        <f ca="1">SUM('hasil DPK BU-BPR per bulan'!C30:L30)</f>
        <v>8.3169086677101092</v>
      </c>
    </row>
    <row r="69" spans="1:28" ht="13.5">
      <c r="A69" s="220" t="s">
        <v>22</v>
      </c>
      <c r="B69" s="176">
        <f>SUM('hasil DPK BU-BPR per bulan'!C52:L52)</f>
        <v>10.443519766874767</v>
      </c>
      <c r="C69" s="176">
        <f ca="1">SUM('hasil DPK BU-BPR per bulan'!C9:L9)</f>
        <v>11.064489350541997</v>
      </c>
      <c r="E69">
        <v>9</v>
      </c>
      <c r="F69" s="220" t="s">
        <v>70</v>
      </c>
      <c r="G69" s="176">
        <f>SUM('hasil DPK BU-BPR per bulan'!C76:L76)</f>
        <v>12.957317145753199</v>
      </c>
      <c r="H69" s="220" t="s">
        <v>42</v>
      </c>
      <c r="I69" s="176">
        <f ca="1">SUM('hasil DPK BU-BPR per bulan'!C19:L19)</f>
        <v>17.406324159652062</v>
      </c>
      <c r="K69" s="220" t="s">
        <v>50</v>
      </c>
      <c r="L69" t="s">
        <v>257</v>
      </c>
      <c r="M69" t="s">
        <v>332</v>
      </c>
      <c r="O69" s="176"/>
      <c r="P69" s="49" t="s">
        <v>48</v>
      </c>
      <c r="Q69" t="s">
        <v>257</v>
      </c>
      <c r="R69" t="s">
        <v>333</v>
      </c>
      <c r="T69" s="176"/>
      <c r="W69" s="245"/>
      <c r="Y69" s="220" t="s">
        <v>68</v>
      </c>
      <c r="Z69" s="176">
        <f>SUM('Rasio NPL_BPR &amp; BU Bulan'!C71:L71)</f>
        <v>0.16484171221999999</v>
      </c>
      <c r="AA69" s="176">
        <f ca="1">SUM('hasil LDR BU-BPR per bulan'!C30:L30)</f>
        <v>14.263717015293956</v>
      </c>
      <c r="AB69" s="176">
        <f ca="1">SUM('hasil DPK BU-BPR per bulan'!C31:L31)</f>
        <v>7.0157174771984847</v>
      </c>
    </row>
    <row r="70" spans="1:28" ht="13.5">
      <c r="A70" s="220" t="s">
        <v>14</v>
      </c>
      <c r="B70" s="176">
        <f>SUM('hasil DPK BU-BPR per bulan'!C48:L48)</f>
        <v>9.4908171603860296</v>
      </c>
      <c r="C70" s="176">
        <f ca="1">SUM('hasil DPK BU-BPR per bulan'!C5:L5)</f>
        <v>11.080725675833001</v>
      </c>
      <c r="E70">
        <v>10</v>
      </c>
      <c r="F70" s="49" t="s">
        <v>48</v>
      </c>
      <c r="G70" s="176">
        <f>SUM('hasil DPK BU-BPR per bulan'!C65:L65)</f>
        <v>13.150801097509403</v>
      </c>
      <c r="H70" s="220" t="s">
        <v>50</v>
      </c>
      <c r="I70" s="176">
        <f ca="1">SUM('hasil DPK BU-BPR per bulan'!C23:L23)</f>
        <v>18.168873495640742</v>
      </c>
      <c r="K70" s="52" t="s">
        <v>60</v>
      </c>
      <c r="L70" t="s">
        <v>264</v>
      </c>
      <c r="M70" t="s">
        <v>332</v>
      </c>
      <c r="P70" s="52" t="s">
        <v>32</v>
      </c>
      <c r="Q70" t="s">
        <v>264</v>
      </c>
      <c r="R70" t="s">
        <v>333</v>
      </c>
      <c r="W70" s="245"/>
      <c r="Y70" s="49" t="s">
        <v>70</v>
      </c>
      <c r="Z70" s="176">
        <f>SUM('Rasio NPL_BPR &amp; BU Bulan'!C72:L72)</f>
        <v>0.16648459204000002</v>
      </c>
      <c r="AA70" s="176">
        <f ca="1">SUM('hasil LDR BU-BPR per bulan'!C31:L31)</f>
        <v>5.7978860148955853</v>
      </c>
      <c r="AB70" s="176">
        <f ca="1">SUM('hasil DPK BU-BPR per bulan'!C32:L32)</f>
        <v>17.25257462307933</v>
      </c>
    </row>
    <row r="71" spans="1:28" ht="13.5">
      <c r="A71" s="220" t="s">
        <v>18</v>
      </c>
      <c r="B71" s="176">
        <f>SUM('hasil DPK BU-BPR per bulan'!C50:L50)</f>
        <v>12.47273306926321</v>
      </c>
      <c r="C71" s="176">
        <f ca="1">SUM('hasil DPK BU-BPR per bulan'!C7:L7)</f>
        <v>12.26187551039833</v>
      </c>
      <c r="K71" s="52" t="s">
        <v>60</v>
      </c>
      <c r="L71" t="s">
        <v>257</v>
      </c>
      <c r="M71" t="s">
        <v>332</v>
      </c>
      <c r="N71" s="176">
        <v>3.8167</v>
      </c>
      <c r="P71" s="52" t="s">
        <v>32</v>
      </c>
      <c r="Q71" t="s">
        <v>257</v>
      </c>
      <c r="R71" t="s">
        <v>333</v>
      </c>
      <c r="S71" s="176">
        <v>12.479200000000001</v>
      </c>
      <c r="W71" s="245"/>
      <c r="Y71" s="220" t="s">
        <v>72</v>
      </c>
      <c r="Z71" s="176">
        <f>SUM('Rasio NPL_BPR &amp; BU Bulan'!C73:L73)</f>
        <v>0.27252961247000002</v>
      </c>
      <c r="AA71" s="176">
        <f ca="1">SUM('hasil LDR BU-BPR per bulan'!C32:L32)</f>
        <v>12.488242796818179</v>
      </c>
      <c r="AB71" s="176">
        <f ca="1">SUM('hasil DPK BU-BPR per bulan'!C33:L33)</f>
        <v>8.0088469239269067</v>
      </c>
    </row>
    <row r="72" spans="1:28" ht="13.5">
      <c r="A72" s="220" t="s">
        <v>46</v>
      </c>
      <c r="B72" s="176">
        <f>SUM('hasil DPK BU-BPR per bulan'!C64:L64)</f>
        <v>9.0125070505163336</v>
      </c>
      <c r="C72" s="176">
        <f ca="1">SUM('hasil DPK BU-BPR per bulan'!C21:L21)</f>
        <v>12.360461195925607</v>
      </c>
      <c r="K72" s="220" t="s">
        <v>62</v>
      </c>
      <c r="L72" t="s">
        <v>264</v>
      </c>
      <c r="M72" t="s">
        <v>332</v>
      </c>
      <c r="P72" s="220" t="s">
        <v>74</v>
      </c>
      <c r="Q72" t="s">
        <v>264</v>
      </c>
      <c r="R72" t="s">
        <v>333</v>
      </c>
      <c r="W72" s="245"/>
      <c r="Y72" s="49" t="s">
        <v>146</v>
      </c>
      <c r="Z72" s="176">
        <f>SUM('Rasio NPL_BPR &amp; BU Bulan'!C74:L74)</f>
        <v>0.25871554088999998</v>
      </c>
      <c r="AA72" s="176">
        <f ca="1">SUM('hasil LDR BU-BPR per bulan'!C33:L33)</f>
        <v>11.142925225822715</v>
      </c>
      <c r="AB72" s="176">
        <f ca="1">SUM('hasil DPK BU-BPR per bulan'!C34:L34)</f>
        <v>8.9753215216940951</v>
      </c>
    </row>
    <row r="73" spans="1:28" ht="13.5">
      <c r="A73" s="52" t="s">
        <v>32</v>
      </c>
      <c r="B73" s="176">
        <f>SUM('hasil DPK BU-BPR per bulan'!C57:L57)</f>
        <v>10.528190637911909</v>
      </c>
      <c r="C73" s="176">
        <f ca="1">SUM('hasil DPK BU-BPR per bulan'!C14:L14)</f>
        <v>12.479211610776424</v>
      </c>
      <c r="K73" s="220" t="s">
        <v>62</v>
      </c>
      <c r="L73" t="s">
        <v>257</v>
      </c>
      <c r="M73" t="s">
        <v>332</v>
      </c>
      <c r="N73" s="176">
        <v>5.0140000000000002</v>
      </c>
      <c r="P73" s="220" t="s">
        <v>74</v>
      </c>
      <c r="Q73" t="s">
        <v>257</v>
      </c>
      <c r="R73" t="s">
        <v>333</v>
      </c>
      <c r="S73" s="176">
        <v>12.762499999999999</v>
      </c>
      <c r="W73" s="245"/>
      <c r="Y73" s="220" t="s">
        <v>76</v>
      </c>
      <c r="Z73" s="176">
        <f>SUM('Rasio NPL_BPR &amp; BU Bulan'!C75:L75)</f>
        <v>0.28426737422000004</v>
      </c>
      <c r="AA73" s="176">
        <f ca="1">SUM('hasil LDR BU-BPR per bulan'!C34:L34)</f>
        <v>7.8397875412656761</v>
      </c>
      <c r="AB73" s="176">
        <f ca="1">SUM('hasil DPK BU-BPR per bulan'!C35:L35)</f>
        <v>12.762478065642542</v>
      </c>
    </row>
    <row r="74" spans="1:28" ht="13.5">
      <c r="A74" s="220" t="s">
        <v>74</v>
      </c>
      <c r="B74" s="176">
        <f>SUM('hasil DPK BU-BPR per bulan'!C78:L78)</f>
        <v>7.1286616486115779</v>
      </c>
      <c r="C74" s="176">
        <f ca="1">SUM('hasil DPK BU-BPR per bulan'!C35:L35)</f>
        <v>12.762478065642542</v>
      </c>
      <c r="K74" s="221" t="s">
        <v>58</v>
      </c>
      <c r="L74" t="s">
        <v>264</v>
      </c>
      <c r="M74" t="s">
        <v>332</v>
      </c>
      <c r="P74" s="49" t="s">
        <v>36</v>
      </c>
      <c r="Q74" t="s">
        <v>264</v>
      </c>
      <c r="R74" t="s">
        <v>333</v>
      </c>
      <c r="W74" s="245"/>
      <c r="Y74" s="49" t="s">
        <v>78</v>
      </c>
      <c r="Z74" s="176">
        <f>SUM('Rasio NPL_BPR &amp; BU Bulan'!C76:L76)</f>
        <v>0.22984758860000001</v>
      </c>
      <c r="AA74" s="176">
        <f ca="1">SUM('hasil LDR BU-BPR per bulan'!C35:L35)</f>
        <v>11.515149228429514</v>
      </c>
      <c r="AB74" s="176">
        <f ca="1">SUM('hasil DPK BU-BPR per bulan'!C36:L36)</f>
        <v>8.7119228221895675</v>
      </c>
    </row>
    <row r="75" spans="1:28" ht="13.5">
      <c r="A75" s="49" t="s">
        <v>36</v>
      </c>
      <c r="B75" s="176">
        <f>SUM('hasil DPK BU-BPR per bulan'!C59:L59)</f>
        <v>8.7061776900068342</v>
      </c>
      <c r="C75" s="176">
        <f ca="1">SUM('hasil DPK BU-BPR per bulan'!C16:L16)</f>
        <v>12.789955330024325</v>
      </c>
      <c r="K75" s="221" t="s">
        <v>58</v>
      </c>
      <c r="L75" t="s">
        <v>257</v>
      </c>
      <c r="M75" t="s">
        <v>332</v>
      </c>
      <c r="N75" s="176">
        <v>6.0693999999999999</v>
      </c>
      <c r="P75" s="49" t="s">
        <v>36</v>
      </c>
      <c r="Q75" t="s">
        <v>257</v>
      </c>
      <c r="R75" t="s">
        <v>333</v>
      </c>
      <c r="S75" s="201">
        <v>12.79</v>
      </c>
      <c r="W75" s="245"/>
      <c r="Y75" s="244" t="s">
        <v>104</v>
      </c>
      <c r="Z75" s="176">
        <f>SUM('Rasio NPL_BPR &amp; BU Bulan'!C77:L77)</f>
        <v>0.28626413254999999</v>
      </c>
      <c r="AA75" s="176">
        <f ca="1">SUM('hasil LDR BU-BPR per bulan'!C36:L36)</f>
        <v>9.798773168106802</v>
      </c>
      <c r="AB75" s="176">
        <f ca="1">SUM('hasil DPK BU-BPR per bulan'!C37:L37)</f>
        <v>10.209376442889052</v>
      </c>
    </row>
    <row r="76" spans="1:28" ht="13.5">
      <c r="A76" s="49" t="s">
        <v>24</v>
      </c>
      <c r="B76" s="176">
        <f>SUM('hasil DPK BU-BPR per bulan'!C53:L53)</f>
        <v>9.8539045417551847</v>
      </c>
      <c r="C76" s="176">
        <f ca="1">SUM('hasil DPK BU-BPR per bulan'!C10:L10)</f>
        <v>13.491306040994926</v>
      </c>
      <c r="K76" s="220" t="s">
        <v>26</v>
      </c>
      <c r="L76" t="s">
        <v>264</v>
      </c>
      <c r="M76" t="s">
        <v>332</v>
      </c>
      <c r="P76" s="49" t="s">
        <v>24</v>
      </c>
      <c r="Q76" t="s">
        <v>264</v>
      </c>
      <c r="R76" t="s">
        <v>333</v>
      </c>
      <c r="W76" s="245"/>
      <c r="Y76" s="2"/>
      <c r="Z76" s="176"/>
      <c r="AA76" s="176"/>
      <c r="AB76" s="176"/>
    </row>
    <row r="77" spans="1:28" ht="13.5">
      <c r="A77" s="49" t="s">
        <v>16</v>
      </c>
      <c r="B77" s="176">
        <f>SUM('hasil DPK BU-BPR per bulan'!C49:L49)</f>
        <v>7.9171733655398846</v>
      </c>
      <c r="C77" s="176">
        <f ca="1">SUM('hasil DPK BU-BPR per bulan'!C6:L6)</f>
        <v>13.631393532368969</v>
      </c>
      <c r="K77" s="220" t="s">
        <v>26</v>
      </c>
      <c r="L77" t="s">
        <v>257</v>
      </c>
      <c r="M77" t="s">
        <v>332</v>
      </c>
      <c r="N77" s="176">
        <v>6.2439</v>
      </c>
      <c r="P77" s="49" t="s">
        <v>24</v>
      </c>
      <c r="Q77" t="s">
        <v>257</v>
      </c>
      <c r="R77" t="s">
        <v>333</v>
      </c>
      <c r="S77" s="176">
        <v>13.491300000000001</v>
      </c>
      <c r="Y77" s="2"/>
      <c r="Z77" s="176"/>
      <c r="AA77" s="176"/>
    </row>
    <row r="78" spans="1:28" ht="13.5">
      <c r="A78" s="49" t="s">
        <v>40</v>
      </c>
      <c r="B78" s="176">
        <f>SUM('hasil DPK BU-BPR per bulan'!C61:L61)</f>
        <v>7.2972384047972172</v>
      </c>
      <c r="C78" s="176">
        <f ca="1">SUM('hasil DPK BU-BPR per bulan'!C18:L18)</f>
        <v>14.262021127118198</v>
      </c>
      <c r="K78" s="220" t="s">
        <v>54</v>
      </c>
      <c r="L78" t="s">
        <v>264</v>
      </c>
      <c r="M78" t="s">
        <v>332</v>
      </c>
      <c r="P78" s="49" t="s">
        <v>16</v>
      </c>
      <c r="Q78" t="s">
        <v>264</v>
      </c>
      <c r="R78" t="s">
        <v>333</v>
      </c>
      <c r="Y78" s="2"/>
      <c r="Z78" s="176"/>
      <c r="AA78" s="176"/>
    </row>
    <row r="79" spans="1:28" ht="13.5">
      <c r="A79" s="49" t="s">
        <v>20</v>
      </c>
      <c r="B79" s="176">
        <f>SUM('hasil DPK BU-BPR per bulan'!C51:L51)</f>
        <v>10.357532976688912</v>
      </c>
      <c r="C79" s="176">
        <f ca="1">SUM('hasil DPK BU-BPR per bulan'!C8:L8)</f>
        <v>15.673119877410608</v>
      </c>
      <c r="K79" s="220" t="s">
        <v>54</v>
      </c>
      <c r="L79" t="s">
        <v>257</v>
      </c>
      <c r="M79" t="s">
        <v>332</v>
      </c>
      <c r="N79" s="176">
        <v>6.4770000000000003</v>
      </c>
      <c r="P79" s="49" t="s">
        <v>16</v>
      </c>
      <c r="Q79" t="s">
        <v>257</v>
      </c>
      <c r="R79" t="s">
        <v>333</v>
      </c>
      <c r="S79" s="176">
        <v>13.631399999999999</v>
      </c>
      <c r="Y79" s="2"/>
      <c r="Z79" s="176"/>
      <c r="AA79" s="176"/>
    </row>
    <row r="80" spans="1:28" ht="13.5">
      <c r="A80" s="49" t="s">
        <v>68</v>
      </c>
      <c r="B80" s="176">
        <f>SUM('hasil DPK BU-BPR per bulan'!C75:L75)</f>
        <v>9.0343242594266666</v>
      </c>
      <c r="C80" s="176">
        <f ca="1">SUM('hasil DPK BU-BPR per bulan'!C32:L32)</f>
        <v>17.25257462307933</v>
      </c>
      <c r="K80" s="220" t="s">
        <v>66</v>
      </c>
      <c r="L80" t="s">
        <v>264</v>
      </c>
      <c r="M80" t="s">
        <v>332</v>
      </c>
      <c r="P80" s="49" t="s">
        <v>40</v>
      </c>
      <c r="Q80" t="s">
        <v>264</v>
      </c>
      <c r="R80" t="s">
        <v>333</v>
      </c>
      <c r="Y80" s="2"/>
      <c r="Z80" s="176"/>
      <c r="AA80" s="176"/>
    </row>
    <row r="81" spans="1:27" ht="13.5">
      <c r="A81" s="220" t="s">
        <v>42</v>
      </c>
      <c r="B81" s="176">
        <f>SUM('hasil DPK BU-BPR per bulan'!C62:L62)</f>
        <v>9.8834788118854853</v>
      </c>
      <c r="C81" s="176">
        <f ca="1">SUM('hasil DPK BU-BPR per bulan'!C19:L19)</f>
        <v>17.406324159652062</v>
      </c>
      <c r="K81" s="220" t="s">
        <v>66</v>
      </c>
      <c r="L81" t="s">
        <v>257</v>
      </c>
      <c r="M81" t="s">
        <v>332</v>
      </c>
      <c r="N81" s="176">
        <v>7.0156999999999998</v>
      </c>
      <c r="P81" s="49" t="s">
        <v>40</v>
      </c>
      <c r="Q81" t="s">
        <v>257</v>
      </c>
      <c r="R81" t="s">
        <v>333</v>
      </c>
      <c r="S81" s="176">
        <v>14.252000000000001</v>
      </c>
      <c r="Y81" s="2"/>
      <c r="Z81" s="176"/>
      <c r="AA81" s="176"/>
    </row>
    <row r="82" spans="1:27" ht="13.5">
      <c r="A82" s="220" t="s">
        <v>50</v>
      </c>
      <c r="B82" s="176">
        <f>SUM('hasil DPK BU-BPR per bulan'!C66:L66)</f>
        <v>7.6122009706019567</v>
      </c>
      <c r="C82" s="176">
        <f ca="1">SUM('hasil DPK BU-BPR per bulan'!C23:L23)</f>
        <v>18.168873495640742</v>
      </c>
      <c r="K82" s="220" t="s">
        <v>34</v>
      </c>
      <c r="L82" t="s">
        <v>264</v>
      </c>
      <c r="M82" t="s">
        <v>332</v>
      </c>
      <c r="P82" s="49" t="s">
        <v>20</v>
      </c>
      <c r="Q82" t="s">
        <v>264</v>
      </c>
      <c r="R82" t="s">
        <v>333</v>
      </c>
      <c r="Y82" s="2"/>
      <c r="Z82" s="176"/>
      <c r="AA82" s="176"/>
    </row>
    <row r="83" spans="1:27" ht="13.5">
      <c r="K83" s="220" t="s">
        <v>34</v>
      </c>
      <c r="L83" t="s">
        <v>257</v>
      </c>
      <c r="M83" t="s">
        <v>332</v>
      </c>
      <c r="N83" s="176">
        <v>7.7853000000000003</v>
      </c>
      <c r="P83" s="49" t="s">
        <v>20</v>
      </c>
      <c r="Q83" t="s">
        <v>257</v>
      </c>
      <c r="R83" t="s">
        <v>333</v>
      </c>
      <c r="S83" s="176">
        <v>15.6731</v>
      </c>
    </row>
    <row r="84" spans="1:27" ht="13.5">
      <c r="K84" s="220" t="s">
        <v>70</v>
      </c>
      <c r="L84" t="s">
        <v>264</v>
      </c>
      <c r="M84" t="s">
        <v>332</v>
      </c>
      <c r="P84" s="49" t="s">
        <v>68</v>
      </c>
      <c r="Q84" t="s">
        <v>264</v>
      </c>
      <c r="R84" t="s">
        <v>333</v>
      </c>
    </row>
    <row r="85" spans="1:27" ht="13.5">
      <c r="K85" s="220" t="s">
        <v>70</v>
      </c>
      <c r="L85" t="s">
        <v>257</v>
      </c>
      <c r="M85" t="s">
        <v>332</v>
      </c>
      <c r="N85" s="176">
        <v>8.0088000000000008</v>
      </c>
      <c r="P85" s="49" t="s">
        <v>68</v>
      </c>
      <c r="Q85" t="s">
        <v>257</v>
      </c>
      <c r="R85" t="s">
        <v>333</v>
      </c>
      <c r="S85" s="176">
        <v>17.252600000000001</v>
      </c>
    </row>
    <row r="86" spans="1:27" ht="13.5">
      <c r="K86" s="52" t="s">
        <v>56</v>
      </c>
      <c r="L86" t="s">
        <v>264</v>
      </c>
      <c r="M86" t="s">
        <v>332</v>
      </c>
      <c r="P86" s="220" t="s">
        <v>42</v>
      </c>
      <c r="Q86" t="s">
        <v>264</v>
      </c>
      <c r="R86" t="s">
        <v>333</v>
      </c>
    </row>
    <row r="87" spans="1:27" ht="13.5">
      <c r="K87" s="52" t="s">
        <v>56</v>
      </c>
      <c r="L87" t="s">
        <v>257</v>
      </c>
      <c r="M87" t="s">
        <v>332</v>
      </c>
      <c r="N87" s="176">
        <v>8.1463000000000001</v>
      </c>
      <c r="P87" s="220" t="s">
        <v>42</v>
      </c>
      <c r="Q87" t="s">
        <v>257</v>
      </c>
      <c r="R87" t="s">
        <v>333</v>
      </c>
      <c r="S87" s="176">
        <v>17.406300000000002</v>
      </c>
    </row>
    <row r="88" spans="1:27" ht="13.5">
      <c r="K88" s="49" t="s">
        <v>64</v>
      </c>
      <c r="L88" t="s">
        <v>264</v>
      </c>
      <c r="M88" t="s">
        <v>332</v>
      </c>
      <c r="P88" s="220" t="s">
        <v>50</v>
      </c>
      <c r="Q88" t="s">
        <v>264</v>
      </c>
      <c r="R88" t="s">
        <v>333</v>
      </c>
    </row>
    <row r="89" spans="1:27" ht="13.5">
      <c r="K89" s="49" t="s">
        <v>64</v>
      </c>
      <c r="L89" t="s">
        <v>257</v>
      </c>
      <c r="M89" t="s">
        <v>332</v>
      </c>
      <c r="N89" s="176">
        <v>8.3169000000000004</v>
      </c>
      <c r="P89" s="220" t="s">
        <v>50</v>
      </c>
      <c r="Q89" t="s">
        <v>257</v>
      </c>
      <c r="R89" t="s">
        <v>333</v>
      </c>
      <c r="S89" s="176">
        <v>18.168900000000001</v>
      </c>
    </row>
    <row r="92" spans="1:27" ht="13.5" customHeight="1">
      <c r="A92" s="276" t="s">
        <v>342</v>
      </c>
      <c r="B92" s="276"/>
      <c r="C92" s="276"/>
      <c r="F92" s="277" t="s">
        <v>264</v>
      </c>
      <c r="G92" s="277"/>
      <c r="H92" s="277" t="s">
        <v>257</v>
      </c>
      <c r="I92" s="277"/>
      <c r="K92" s="275" t="s">
        <v>343</v>
      </c>
      <c r="L92" s="275"/>
      <c r="M92" s="275"/>
      <c r="N92" s="275"/>
      <c r="P92" s="278" t="s">
        <v>344</v>
      </c>
      <c r="Q92" s="278"/>
      <c r="R92" s="278"/>
      <c r="S92" s="278"/>
    </row>
    <row r="93" spans="1:27" ht="14.5" thickBot="1">
      <c r="A93" s="235" t="s">
        <v>1</v>
      </c>
      <c r="B93" t="s">
        <v>264</v>
      </c>
      <c r="C93" t="s">
        <v>257</v>
      </c>
      <c r="F93" s="277"/>
      <c r="G93" s="277"/>
      <c r="H93" s="277"/>
      <c r="I93" s="277"/>
      <c r="K93" s="275"/>
      <c r="L93" s="275"/>
      <c r="M93" s="275"/>
      <c r="N93" s="275"/>
      <c r="P93" s="278"/>
      <c r="Q93" s="278"/>
      <c r="R93" s="278"/>
      <c r="S93" s="278"/>
    </row>
    <row r="94" spans="1:27" ht="13.5">
      <c r="A94" s="237" t="s">
        <v>80</v>
      </c>
      <c r="B94" s="176">
        <f>SUM('hasil LDR BU-BPR per bulan'!C78:L78)</f>
        <v>13.065040203148124</v>
      </c>
      <c r="C94" s="176">
        <f>SUM('hasil LDR BU-BPR per bulan'!C37:L37)</f>
        <v>0</v>
      </c>
      <c r="E94">
        <v>1</v>
      </c>
      <c r="F94" s="237" t="s">
        <v>48</v>
      </c>
      <c r="G94" s="176">
        <f>SUM('hasil LDR BU-BPR per bulan'!C62:L62)</f>
        <v>7.6197868831231519</v>
      </c>
      <c r="H94" s="236" t="s">
        <v>50</v>
      </c>
      <c r="I94" s="176">
        <f ca="1">SUM('hasil LDR BU-BPR per bulan'!C22:L22)</f>
        <v>5.5051880152478692</v>
      </c>
      <c r="K94" t="s">
        <v>336</v>
      </c>
      <c r="L94" t="s">
        <v>330</v>
      </c>
      <c r="M94" t="s">
        <v>337</v>
      </c>
      <c r="N94" t="s">
        <v>342</v>
      </c>
      <c r="P94" t="s">
        <v>336</v>
      </c>
      <c r="Q94" t="s">
        <v>330</v>
      </c>
      <c r="R94" t="s">
        <v>337</v>
      </c>
      <c r="S94" t="s">
        <v>342</v>
      </c>
    </row>
    <row r="95" spans="1:27" ht="13.5">
      <c r="A95" s="236" t="s">
        <v>50</v>
      </c>
      <c r="B95" s="176">
        <f>SUM('hasil LDR BU-BPR per bulan'!C63:L63)</f>
        <v>13.203290113911635</v>
      </c>
      <c r="C95" s="176">
        <f ca="1">SUM('hasil LDR BU-BPR per bulan'!C22:L22)</f>
        <v>5.5051880152478692</v>
      </c>
      <c r="E95">
        <v>2</v>
      </c>
      <c r="F95" s="236" t="s">
        <v>70</v>
      </c>
      <c r="G95" s="176">
        <f>SUM('hasil LDR BU-BPR per bulan'!C73:L73)</f>
        <v>7.7197996515765741</v>
      </c>
      <c r="H95" s="236" t="s">
        <v>42</v>
      </c>
      <c r="I95" s="176">
        <f ca="1">SUM('hasil LDR BU-BPR per bulan'!C18:L18)</f>
        <v>5.7458399160919829</v>
      </c>
      <c r="K95" s="237" t="s">
        <v>48</v>
      </c>
      <c r="L95" t="s">
        <v>264</v>
      </c>
      <c r="M95" t="s">
        <v>332</v>
      </c>
      <c r="N95" s="176">
        <v>7.6197999999999997</v>
      </c>
      <c r="P95" s="236" t="s">
        <v>50</v>
      </c>
      <c r="Q95" t="s">
        <v>264</v>
      </c>
      <c r="R95" t="s">
        <v>333</v>
      </c>
      <c r="S95" s="176">
        <v>13.2033</v>
      </c>
    </row>
    <row r="96" spans="1:27" ht="13.5">
      <c r="A96" s="236" t="s">
        <v>42</v>
      </c>
      <c r="B96" s="176">
        <f>SUM('hasil LDR BU-BPR per bulan'!C59:L59)</f>
        <v>10.123330867971667</v>
      </c>
      <c r="C96" s="176">
        <f ca="1">SUM('hasil LDR BU-BPR per bulan'!C18:L18)</f>
        <v>5.7458399160919829</v>
      </c>
      <c r="E96">
        <v>3</v>
      </c>
      <c r="F96" s="236" t="s">
        <v>18</v>
      </c>
      <c r="G96" s="176">
        <f>SUM('hasil LDR BU-BPR per bulan'!C47:L47)</f>
        <v>8.0184650060399996</v>
      </c>
      <c r="H96" s="237" t="s">
        <v>68</v>
      </c>
      <c r="I96" s="176">
        <f ca="1">SUM('hasil LDR BU-BPR per bulan'!C31:L31)</f>
        <v>5.7978860148955853</v>
      </c>
      <c r="K96" s="237" t="s">
        <v>48</v>
      </c>
      <c r="L96" t="s">
        <v>257</v>
      </c>
      <c r="M96" t="s">
        <v>332</v>
      </c>
      <c r="O96" s="201"/>
      <c r="P96" s="236" t="s">
        <v>50</v>
      </c>
      <c r="Q96" t="s">
        <v>257</v>
      </c>
      <c r="R96" t="s">
        <v>333</v>
      </c>
      <c r="T96" s="176"/>
      <c r="Y96" s="2"/>
      <c r="Z96" s="176"/>
      <c r="AA96" s="176"/>
    </row>
    <row r="97" spans="1:27" ht="13.5">
      <c r="A97" s="237" t="s">
        <v>68</v>
      </c>
      <c r="B97" s="176">
        <f>SUM('hasil LDR BU-BPR per bulan'!C72:L72)</f>
        <v>11.082125563967622</v>
      </c>
      <c r="C97" s="176">
        <f ca="1">SUM('hasil LDR BU-BPR per bulan'!C31:L31)</f>
        <v>5.7978860148955853</v>
      </c>
      <c r="E97">
        <v>4</v>
      </c>
      <c r="F97" s="237" t="s">
        <v>64</v>
      </c>
      <c r="G97" s="176">
        <f>SUM('hasil LDR BU-BPR per bulan'!C70:L70)</f>
        <v>8.6873978251625488</v>
      </c>
      <c r="H97" s="237" t="s">
        <v>20</v>
      </c>
      <c r="I97" s="176">
        <f ca="1">SUM('hasil LDR BU-BPR per bulan'!C7:L7)</f>
        <v>6.3812875572358703</v>
      </c>
      <c r="K97" s="236" t="s">
        <v>70</v>
      </c>
      <c r="L97" t="s">
        <v>264</v>
      </c>
      <c r="M97" t="s">
        <v>332</v>
      </c>
      <c r="N97" s="176">
        <v>7.7198000000000002</v>
      </c>
      <c r="P97" s="237" t="s">
        <v>52</v>
      </c>
      <c r="Q97" t="s">
        <v>264</v>
      </c>
      <c r="R97" t="s">
        <v>333</v>
      </c>
      <c r="S97" s="176">
        <v>13.5961</v>
      </c>
      <c r="Y97" s="2"/>
      <c r="Z97" s="176"/>
      <c r="AA97" s="176"/>
    </row>
    <row r="98" spans="1:27" ht="13.5">
      <c r="A98" s="237" t="s">
        <v>20</v>
      </c>
      <c r="B98" s="176">
        <f>SUM('hasil LDR BU-BPR per bulan'!C48:L48)</f>
        <v>9.65489417630892</v>
      </c>
      <c r="C98" s="176">
        <f ca="1">SUM('hasil LDR BU-BPR per bulan'!C7:L7)</f>
        <v>6.3812875572358703</v>
      </c>
      <c r="E98">
        <v>5</v>
      </c>
      <c r="F98" s="239" t="s">
        <v>60</v>
      </c>
      <c r="G98" s="176">
        <f>SUM('hasil LDR BU-BPR per bulan'!C68:L68)</f>
        <v>8.819179096177125</v>
      </c>
      <c r="H98" s="237" t="s">
        <v>40</v>
      </c>
      <c r="I98" s="176">
        <f ca="1">SUM('hasil LDR BU-BPR per bulan'!C17:L17)</f>
        <v>7.0166035033009706</v>
      </c>
      <c r="K98" s="236" t="s">
        <v>70</v>
      </c>
      <c r="L98" t="s">
        <v>257</v>
      </c>
      <c r="M98" t="s">
        <v>332</v>
      </c>
      <c r="O98" s="176"/>
      <c r="P98" s="237" t="s">
        <v>52</v>
      </c>
      <c r="Q98" t="s">
        <v>257</v>
      </c>
      <c r="R98" t="s">
        <v>333</v>
      </c>
      <c r="T98" s="176"/>
      <c r="Y98" s="2"/>
      <c r="Z98" s="176"/>
      <c r="AA98" s="176"/>
    </row>
    <row r="99" spans="1:27" ht="13.5">
      <c r="A99" s="237" t="s">
        <v>40</v>
      </c>
      <c r="B99" s="176">
        <f>SUM('hasil LDR BU-BPR per bulan'!C58:L58)</f>
        <v>13.715592943310705</v>
      </c>
      <c r="C99" s="176">
        <f ca="1">SUM('hasil LDR BU-BPR per bulan'!C17:L17)</f>
        <v>7.0166035033009706</v>
      </c>
      <c r="E99">
        <v>6</v>
      </c>
      <c r="F99" s="236" t="s">
        <v>54</v>
      </c>
      <c r="G99" s="176">
        <f>SUM('hasil LDR BU-BPR per bulan'!C65:L65)</f>
        <v>8.9650547858710716</v>
      </c>
      <c r="H99" s="237" t="s">
        <v>16</v>
      </c>
      <c r="I99" s="176">
        <f ca="1">SUM('hasil LDR BU-BPR per bulan'!C5:L5)</f>
        <v>7.3391301164996312</v>
      </c>
      <c r="K99" s="236" t="s">
        <v>18</v>
      </c>
      <c r="L99" t="s">
        <v>264</v>
      </c>
      <c r="M99" t="s">
        <v>332</v>
      </c>
      <c r="N99" s="176">
        <v>8.0184999999999995</v>
      </c>
      <c r="P99" s="237" t="s">
        <v>40</v>
      </c>
      <c r="Q99" t="s">
        <v>264</v>
      </c>
      <c r="R99" t="s">
        <v>333</v>
      </c>
      <c r="S99" s="176">
        <v>13.7156</v>
      </c>
      <c r="Y99" s="2"/>
      <c r="Z99" s="176"/>
      <c r="AA99" s="176"/>
    </row>
    <row r="100" spans="1:27" ht="13.5">
      <c r="A100" s="237" t="s">
        <v>16</v>
      </c>
      <c r="B100" s="176">
        <f>SUM('hasil LDR BU-BPR per bulan'!C46:L46)</f>
        <v>12.628029440761605</v>
      </c>
      <c r="C100" s="176">
        <f ca="1">SUM('hasil LDR BU-BPR per bulan'!C5:L5)</f>
        <v>7.3391301164996312</v>
      </c>
      <c r="E100">
        <v>7</v>
      </c>
      <c r="F100" s="236" t="s">
        <v>38</v>
      </c>
      <c r="G100" s="176">
        <f>SUM('hasil LDR BU-BPR per bulan'!C57:L57)</f>
        <v>9.3722383034073307</v>
      </c>
      <c r="H100" s="237" t="s">
        <v>24</v>
      </c>
      <c r="I100" s="176">
        <f ca="1">SUM('hasil LDR BU-BPR per bulan'!C9:L9)</f>
        <v>7.4133559726359426</v>
      </c>
      <c r="K100" s="236" t="s">
        <v>18</v>
      </c>
      <c r="L100" t="s">
        <v>257</v>
      </c>
      <c r="M100" t="s">
        <v>332</v>
      </c>
      <c r="O100" s="176"/>
      <c r="P100" s="237" t="s">
        <v>40</v>
      </c>
      <c r="Q100" t="s">
        <v>257</v>
      </c>
      <c r="R100" t="s">
        <v>333</v>
      </c>
      <c r="T100" s="176"/>
      <c r="Y100" s="2"/>
      <c r="Z100" s="176"/>
      <c r="AA100" s="176"/>
    </row>
    <row r="101" spans="1:27" ht="13.5">
      <c r="A101" s="237" t="s">
        <v>24</v>
      </c>
      <c r="B101" s="176">
        <f>SUM('hasil LDR BU-BPR per bulan'!C50:L50)</f>
        <v>10.149863305190905</v>
      </c>
      <c r="C101" s="176">
        <f ca="1">SUM('hasil LDR BU-BPR per bulan'!C9:L9)</f>
        <v>7.4133559726359426</v>
      </c>
      <c r="E101">
        <v>8</v>
      </c>
      <c r="F101" s="239" t="s">
        <v>32</v>
      </c>
      <c r="G101" s="176">
        <f>SUM('hasil LDR BU-BPR per bulan'!C54:L54)</f>
        <v>9.5076308740682194</v>
      </c>
      <c r="H101" s="237" t="s">
        <v>36</v>
      </c>
      <c r="I101" s="176">
        <f ca="1">SUM('hasil LDR BU-BPR per bulan'!C15:L15)</f>
        <v>7.818877904039895</v>
      </c>
      <c r="K101" s="237" t="s">
        <v>64</v>
      </c>
      <c r="L101" t="s">
        <v>264</v>
      </c>
      <c r="M101" t="s">
        <v>332</v>
      </c>
      <c r="N101" s="176">
        <v>8.6874000000000002</v>
      </c>
      <c r="P101" s="236" t="s">
        <v>74</v>
      </c>
      <c r="Q101" t="s">
        <v>264</v>
      </c>
      <c r="R101" t="s">
        <v>333</v>
      </c>
      <c r="S101" s="176">
        <v>14.07</v>
      </c>
      <c r="Y101" s="2"/>
      <c r="Z101" s="176"/>
      <c r="AA101" s="176"/>
    </row>
    <row r="102" spans="1:27" ht="13.5">
      <c r="A102" s="237" t="s">
        <v>36</v>
      </c>
      <c r="B102" s="176">
        <f>SUM('hasil LDR BU-BPR per bulan'!C56:L56)</f>
        <v>11.490648160508814</v>
      </c>
      <c r="C102" s="176">
        <f ca="1">SUM('hasil LDR BU-BPR per bulan'!C15:L15)</f>
        <v>7.818877904039895</v>
      </c>
      <c r="E102">
        <v>9</v>
      </c>
      <c r="F102" s="236" t="s">
        <v>22</v>
      </c>
      <c r="G102" s="176">
        <f>SUM('hasil LDR BU-BPR per bulan'!C49:L49)</f>
        <v>9.577616907001854</v>
      </c>
      <c r="H102" s="236" t="s">
        <v>74</v>
      </c>
      <c r="I102" s="176">
        <f ca="1">SUM('hasil LDR BU-BPR per bulan'!C34:L34)</f>
        <v>7.8397875412656761</v>
      </c>
      <c r="K102" s="237" t="s">
        <v>64</v>
      </c>
      <c r="L102" t="s">
        <v>257</v>
      </c>
      <c r="M102" t="s">
        <v>332</v>
      </c>
      <c r="O102" s="176"/>
      <c r="P102" s="236" t="s">
        <v>74</v>
      </c>
      <c r="Q102" t="s">
        <v>257</v>
      </c>
      <c r="R102" t="s">
        <v>333</v>
      </c>
      <c r="T102" s="176"/>
      <c r="Y102" s="2"/>
      <c r="Z102" s="176"/>
      <c r="AA102" s="176"/>
    </row>
    <row r="103" spans="1:27" ht="13.5">
      <c r="A103" s="236" t="s">
        <v>74</v>
      </c>
      <c r="B103" s="176">
        <f>SUM('hasil LDR BU-BPR per bulan'!C75:L75)</f>
        <v>14.069982570740152</v>
      </c>
      <c r="C103" s="176">
        <f ca="1">SUM('hasil LDR BU-BPR per bulan'!C34:L34)</f>
        <v>7.8397875412656761</v>
      </c>
      <c r="E103">
        <v>10</v>
      </c>
      <c r="F103" s="237" t="s">
        <v>20</v>
      </c>
      <c r="G103" s="176">
        <f>SUM('hasil LDR BU-BPR per bulan'!C48:L48)</f>
        <v>9.65489417630892</v>
      </c>
      <c r="H103" s="239" t="s">
        <v>32</v>
      </c>
      <c r="I103" s="176">
        <v>8.0167000000000002</v>
      </c>
      <c r="K103" s="239" t="s">
        <v>60</v>
      </c>
      <c r="L103" t="s">
        <v>264</v>
      </c>
      <c r="M103" t="s">
        <v>332</v>
      </c>
      <c r="N103" s="176">
        <v>8.8192000000000004</v>
      </c>
      <c r="P103" s="237" t="s">
        <v>44</v>
      </c>
      <c r="Q103" t="s">
        <v>264</v>
      </c>
      <c r="R103" t="s">
        <v>333</v>
      </c>
      <c r="S103" s="176">
        <v>16.142499999999998</v>
      </c>
      <c r="Y103" s="2"/>
      <c r="Z103" s="176"/>
      <c r="AA103" s="176"/>
    </row>
    <row r="104" spans="1:27" ht="13.5">
      <c r="A104" s="239" t="s">
        <v>32</v>
      </c>
      <c r="B104" s="176">
        <f>SUM('hasil LDR BU-BPR per bulan'!C54:L54)</f>
        <v>9.5076308740682194</v>
      </c>
      <c r="C104" s="176">
        <f ca="1">SUM('hasil LDR BU-BPR per bulan'!C13:L13)</f>
        <v>8.0166729623986654</v>
      </c>
      <c r="K104" s="239" t="s">
        <v>60</v>
      </c>
      <c r="L104" t="s">
        <v>257</v>
      </c>
      <c r="M104" t="s">
        <v>332</v>
      </c>
      <c r="O104" s="176"/>
      <c r="P104" s="237" t="s">
        <v>44</v>
      </c>
      <c r="Q104" t="s">
        <v>257</v>
      </c>
      <c r="R104" t="s">
        <v>333</v>
      </c>
      <c r="T104" s="176"/>
      <c r="Y104" s="6"/>
      <c r="Z104" s="176"/>
      <c r="AA104" s="176"/>
    </row>
    <row r="105" spans="1:27" ht="13.5">
      <c r="A105" s="236" t="s">
        <v>46</v>
      </c>
      <c r="B105" s="176">
        <f>SUM('hasil LDR BU-BPR per bulan'!C61:L61)</f>
        <v>11.104016844291518</v>
      </c>
      <c r="C105" s="176">
        <f ca="1">SUM('hasil LDR BU-BPR per bulan'!C20:L20)</f>
        <v>8.0976062437407226</v>
      </c>
      <c r="K105" s="236" t="s">
        <v>54</v>
      </c>
      <c r="L105" t="s">
        <v>264</v>
      </c>
      <c r="M105" t="s">
        <v>332</v>
      </c>
      <c r="N105" s="176">
        <v>8.9650999999999996</v>
      </c>
      <c r="P105" s="240" t="s">
        <v>62</v>
      </c>
      <c r="Q105" t="s">
        <v>264</v>
      </c>
      <c r="R105" t="s">
        <v>333</v>
      </c>
      <c r="S105" s="176">
        <v>18.334</v>
      </c>
      <c r="Y105" s="2"/>
      <c r="Z105" s="176"/>
      <c r="AA105" s="176"/>
    </row>
    <row r="106" spans="1:27" ht="13.5">
      <c r="A106" s="236" t="s">
        <v>18</v>
      </c>
      <c r="B106" s="176">
        <f>SUM('hasil LDR BU-BPR per bulan'!C47:L47)</f>
        <v>8.0184650060399996</v>
      </c>
      <c r="C106" s="176">
        <f ca="1">SUM('hasil LDR BU-BPR per bulan'!C6:L6)</f>
        <v>8.160865252248632</v>
      </c>
      <c r="E106">
        <v>1</v>
      </c>
      <c r="F106" s="236" t="s">
        <v>50</v>
      </c>
      <c r="G106" s="176">
        <f>SUM('hasil LDR BU-BPR per bulan'!C63:L63)</f>
        <v>13.203290113911635</v>
      </c>
      <c r="H106" s="237" t="s">
        <v>64</v>
      </c>
      <c r="I106" s="176">
        <f ca="1">SUM('hasil LDR BU-BPR per bulan'!C29:L29)</f>
        <v>12.033043904881707</v>
      </c>
      <c r="K106" s="236" t="s">
        <v>54</v>
      </c>
      <c r="L106" t="s">
        <v>257</v>
      </c>
      <c r="M106" t="s">
        <v>332</v>
      </c>
      <c r="O106" s="176"/>
      <c r="P106" s="240" t="s">
        <v>62</v>
      </c>
      <c r="Q106" t="s">
        <v>257</v>
      </c>
      <c r="R106" t="s">
        <v>333</v>
      </c>
      <c r="T106" s="176"/>
      <c r="Y106" s="2"/>
      <c r="Z106" s="176"/>
      <c r="AA106" s="176"/>
    </row>
    <row r="107" spans="1:27" ht="13.5">
      <c r="A107" s="236" t="s">
        <v>14</v>
      </c>
      <c r="B107" s="176">
        <f>SUM('hasil LDR BU-BPR per bulan'!C45:L45)</f>
        <v>10.539315010034635</v>
      </c>
      <c r="C107" s="176">
        <f ca="1">SUM('hasil LDR BU-BPR per bulan'!C4:L4)</f>
        <v>9.0259791875544515</v>
      </c>
      <c r="E107">
        <v>2</v>
      </c>
      <c r="F107" s="237" t="s">
        <v>52</v>
      </c>
      <c r="G107" s="176">
        <f>SUM('hasil LDR BU-BPR per bulan'!C64:L64)</f>
        <v>13.596086559286405</v>
      </c>
      <c r="H107" s="239" t="s">
        <v>56</v>
      </c>
      <c r="I107" s="176">
        <f ca="1">SUM('hasil LDR BU-BPR per bulan'!C25:L25)</f>
        <v>12.276389946401521</v>
      </c>
      <c r="K107" s="236" t="s">
        <v>38</v>
      </c>
      <c r="L107" t="s">
        <v>264</v>
      </c>
      <c r="M107" t="s">
        <v>332</v>
      </c>
      <c r="N107" s="176">
        <v>9.3721999999999994</v>
      </c>
      <c r="P107" s="49" t="s">
        <v>76</v>
      </c>
      <c r="Q107" t="s">
        <v>264</v>
      </c>
      <c r="R107" t="s">
        <v>333</v>
      </c>
      <c r="S107" s="176">
        <v>19.648099999999999</v>
      </c>
      <c r="Y107" s="2"/>
      <c r="Z107" s="176"/>
      <c r="AA107" s="176"/>
    </row>
    <row r="108" spans="1:27" ht="13.5">
      <c r="A108" s="236" t="s">
        <v>22</v>
      </c>
      <c r="B108" s="176">
        <f>SUM('hasil LDR BU-BPR per bulan'!C49:L49)</f>
        <v>9.577616907001854</v>
      </c>
      <c r="C108" s="176">
        <f ca="1">SUM('hasil LDR BU-BPR per bulan'!C8:L8)</f>
        <v>9.0408071855659493</v>
      </c>
      <c r="E108">
        <v>3</v>
      </c>
      <c r="F108" s="237" t="s">
        <v>40</v>
      </c>
      <c r="G108" s="176">
        <f>SUM('hasil LDR BU-BPR per bulan'!C58:L58)</f>
        <v>13.715592943310705</v>
      </c>
      <c r="H108" s="236" t="s">
        <v>70</v>
      </c>
      <c r="I108" s="176">
        <f ca="1">SUM('hasil LDR BU-BPR per bulan'!C32:L32)</f>
        <v>12.488242796818179</v>
      </c>
      <c r="K108" s="236" t="s">
        <v>38</v>
      </c>
      <c r="L108" t="s">
        <v>257</v>
      </c>
      <c r="M108" t="s">
        <v>332</v>
      </c>
      <c r="O108" s="176"/>
      <c r="P108" s="49" t="s">
        <v>76</v>
      </c>
      <c r="Q108" t="s">
        <v>257</v>
      </c>
      <c r="R108" t="s">
        <v>333</v>
      </c>
      <c r="T108" s="176"/>
      <c r="Y108" s="2"/>
      <c r="Z108" s="176"/>
      <c r="AA108" s="176"/>
    </row>
    <row r="109" spans="1:27" ht="13.5">
      <c r="A109" s="237" t="s">
        <v>48</v>
      </c>
      <c r="B109" s="176">
        <f>SUM('hasil LDR BU-BPR per bulan'!C62:L62)</f>
        <v>7.6197868831231519</v>
      </c>
      <c r="C109" s="176">
        <f ca="1">SUM('hasil LDR BU-BPR per bulan'!C21:L21)</f>
        <v>9.1430629374725338</v>
      </c>
      <c r="E109">
        <v>4</v>
      </c>
      <c r="F109" s="236" t="s">
        <v>74</v>
      </c>
      <c r="G109" s="176">
        <f>SUM('hasil LDR BU-BPR per bulan'!C75:L75)</f>
        <v>14.069982570740152</v>
      </c>
      <c r="H109" s="236" t="s">
        <v>34</v>
      </c>
      <c r="I109" s="176">
        <f ca="1">SUM('hasil LDR BU-BPR per bulan'!C14:L14)</f>
        <v>12.845945784537292</v>
      </c>
      <c r="K109" s="239" t="s">
        <v>32</v>
      </c>
      <c r="L109" t="s">
        <v>264</v>
      </c>
      <c r="M109" t="s">
        <v>332</v>
      </c>
      <c r="N109" s="176">
        <v>9.5076000000000001</v>
      </c>
      <c r="P109" s="52" t="s">
        <v>56</v>
      </c>
      <c r="Q109" t="s">
        <v>264</v>
      </c>
      <c r="R109" t="s">
        <v>333</v>
      </c>
      <c r="S109" s="176">
        <v>20.488</v>
      </c>
      <c r="Y109" s="2"/>
      <c r="Z109" s="176"/>
      <c r="AA109" s="176"/>
    </row>
    <row r="110" spans="1:27" ht="13.5">
      <c r="A110" s="238" t="s">
        <v>30</v>
      </c>
      <c r="B110" s="176">
        <f>SUM('hasil LDR BU-BPR per bulan'!C53:L53)</f>
        <v>11.205063448963873</v>
      </c>
      <c r="C110" s="176">
        <f ca="1">SUM('hasil LDR BU-BPR per bulan'!C12:L12)</f>
        <v>9.4061802100254273</v>
      </c>
      <c r="E110">
        <v>5</v>
      </c>
      <c r="F110" s="237" t="s">
        <v>44</v>
      </c>
      <c r="G110" s="176">
        <f>SUM('hasil LDR BU-BPR per bulan'!C60:L60)</f>
        <v>16.142461155301426</v>
      </c>
      <c r="H110" s="236" t="s">
        <v>66</v>
      </c>
      <c r="I110" s="176">
        <f ca="1">SUM('hasil LDR BU-BPR per bulan'!C30:L30)</f>
        <v>14.263717015293956</v>
      </c>
      <c r="K110" s="239" t="s">
        <v>32</v>
      </c>
      <c r="L110" t="s">
        <v>257</v>
      </c>
      <c r="M110" t="s">
        <v>332</v>
      </c>
      <c r="O110" s="176"/>
      <c r="P110" s="52" t="s">
        <v>56</v>
      </c>
      <c r="Q110" t="s">
        <v>257</v>
      </c>
      <c r="R110" t="s">
        <v>333</v>
      </c>
      <c r="T110" s="176"/>
      <c r="Y110" s="6"/>
      <c r="Z110" s="176"/>
      <c r="AA110" s="176"/>
    </row>
    <row r="111" spans="1:27" ht="13.5">
      <c r="A111" s="236" t="s">
        <v>78</v>
      </c>
      <c r="B111" s="176">
        <f>SUM('hasil LDR BU-BPR per bulan'!C77:L77)</f>
        <v>25.937464311664794</v>
      </c>
      <c r="C111" s="176">
        <f ca="1">SUM('hasil LDR BU-BPR per bulan'!C36:L36)</f>
        <v>9.798773168106802</v>
      </c>
      <c r="E111">
        <v>6</v>
      </c>
      <c r="F111" s="240" t="s">
        <v>62</v>
      </c>
      <c r="G111" s="176">
        <f>SUM('hasil LDR BU-BPR per bulan'!C69:L69)</f>
        <v>18.333980352786174</v>
      </c>
      <c r="H111" s="240" t="s">
        <v>54</v>
      </c>
      <c r="I111" s="176">
        <f ca="1">SUM('hasil LDR BU-BPR per bulan'!C24:L24)</f>
        <v>15.451351390206653</v>
      </c>
      <c r="K111" s="236" t="s">
        <v>22</v>
      </c>
      <c r="L111" t="s">
        <v>264</v>
      </c>
      <c r="M111" t="s">
        <v>332</v>
      </c>
      <c r="N111" s="176">
        <v>9.5776000000000003</v>
      </c>
      <c r="P111" s="220" t="s">
        <v>66</v>
      </c>
      <c r="Q111" t="s">
        <v>264</v>
      </c>
      <c r="R111" t="s">
        <v>333</v>
      </c>
      <c r="S111" s="176">
        <v>25.6066</v>
      </c>
      <c r="Y111" s="2"/>
      <c r="Z111" s="176"/>
      <c r="AA111" s="176"/>
    </row>
    <row r="112" spans="1:27" ht="13.5">
      <c r="A112" s="236" t="s">
        <v>38</v>
      </c>
      <c r="B112" s="176">
        <f>SUM('hasil LDR BU-BPR per bulan'!C57:L57)</f>
        <v>9.3722383034073307</v>
      </c>
      <c r="C112" s="176">
        <f ca="1">SUM('hasil LDR BU-BPR per bulan'!C16:L16)</f>
        <v>10.39242453710705</v>
      </c>
      <c r="E112">
        <v>7</v>
      </c>
      <c r="F112" s="49" t="s">
        <v>76</v>
      </c>
      <c r="G112" s="176">
        <f>SUM('hasil LDR BU-BPR per bulan'!C76:L76)</f>
        <v>19.64805893200807</v>
      </c>
      <c r="H112" s="220" t="s">
        <v>26</v>
      </c>
      <c r="I112" s="176">
        <f ca="1">SUM('hasil LDR BU-BPR per bulan'!C10:L10)</f>
        <v>16.029019627282192</v>
      </c>
      <c r="K112" s="236" t="s">
        <v>22</v>
      </c>
      <c r="L112" t="s">
        <v>257</v>
      </c>
      <c r="M112" t="s">
        <v>332</v>
      </c>
      <c r="O112" s="176"/>
      <c r="P112" s="220" t="s">
        <v>66</v>
      </c>
      <c r="Q112" t="s">
        <v>257</v>
      </c>
      <c r="R112" t="s">
        <v>333</v>
      </c>
      <c r="T112" s="176"/>
      <c r="Y112" s="2"/>
      <c r="Z112" s="176"/>
      <c r="AA112" s="176"/>
    </row>
    <row r="113" spans="1:27" ht="13.5">
      <c r="A113" s="237" t="s">
        <v>52</v>
      </c>
      <c r="B113" s="176">
        <f>SUM('hasil LDR BU-BPR per bulan'!C64:L64)</f>
        <v>13.596086559286405</v>
      </c>
      <c r="C113" s="176">
        <f ca="1">SUM('hasil LDR BU-BPR per bulan'!C23:L23)</f>
        <v>10.798173979330318</v>
      </c>
      <c r="E113">
        <v>8</v>
      </c>
      <c r="F113" s="52" t="s">
        <v>56</v>
      </c>
      <c r="G113" s="176">
        <f>SUM('hasil LDR BU-BPR per bulan'!C66:L66)</f>
        <v>20.487978742513793</v>
      </c>
      <c r="H113" s="221" t="s">
        <v>58</v>
      </c>
      <c r="I113" s="176">
        <f ca="1">SUM('hasil LDR BU-BPR per bulan'!C26:L26)</f>
        <v>16.478256505367046</v>
      </c>
      <c r="K113" s="237" t="s">
        <v>20</v>
      </c>
      <c r="L113" t="s">
        <v>264</v>
      </c>
      <c r="M113" t="s">
        <v>332</v>
      </c>
      <c r="N113" s="176">
        <v>9.6548999999999996</v>
      </c>
      <c r="P113" s="220" t="s">
        <v>78</v>
      </c>
      <c r="Q113" t="s">
        <v>264</v>
      </c>
      <c r="R113" t="s">
        <v>333</v>
      </c>
      <c r="S113" s="176">
        <v>25.9375</v>
      </c>
      <c r="Y113" s="2"/>
      <c r="Z113" s="176"/>
      <c r="AA113" s="176"/>
    </row>
    <row r="114" spans="1:27" ht="13.5">
      <c r="A114" s="237" t="s">
        <v>44</v>
      </c>
      <c r="B114" s="176">
        <f>SUM('hasil LDR BU-BPR per bulan'!C60:L60)</f>
        <v>16.142461155301426</v>
      </c>
      <c r="C114" s="176">
        <f ca="1">SUM('hasil LDR BU-BPR per bulan'!C19:L19)</f>
        <v>10.933890714319311</v>
      </c>
      <c r="E114">
        <v>9</v>
      </c>
      <c r="F114" s="220" t="s">
        <v>66</v>
      </c>
      <c r="G114" s="176">
        <f>SUM('hasil LDR BU-BPR per bulan'!C71:L71)</f>
        <v>25.606647503379357</v>
      </c>
      <c r="H114" s="220" t="s">
        <v>62</v>
      </c>
      <c r="I114" s="176">
        <f ca="1">SUM('hasil LDR BU-BPR per bulan'!C28:L28)</f>
        <v>19.96446592823585</v>
      </c>
      <c r="K114" s="237" t="s">
        <v>20</v>
      </c>
      <c r="L114" t="s">
        <v>257</v>
      </c>
      <c r="M114" t="s">
        <v>332</v>
      </c>
      <c r="O114" s="176"/>
      <c r="P114" s="220" t="s">
        <v>78</v>
      </c>
      <c r="Q114" t="s">
        <v>257</v>
      </c>
      <c r="R114" t="s">
        <v>333</v>
      </c>
      <c r="T114" s="176"/>
      <c r="Y114" s="2"/>
      <c r="Z114" s="176"/>
      <c r="AA114" s="176"/>
    </row>
    <row r="115" spans="1:27" ht="13.5">
      <c r="A115" s="237" t="s">
        <v>72</v>
      </c>
      <c r="B115" s="176">
        <f>SUM('hasil LDR BU-BPR per bulan'!C74:L74)</f>
        <v>12.260826708712361</v>
      </c>
      <c r="C115" s="176">
        <f ca="1">SUM('hasil LDR BU-BPR per bulan'!C33:L33)</f>
        <v>11.142925225822715</v>
      </c>
      <c r="E115">
        <v>10</v>
      </c>
      <c r="F115" s="220" t="s">
        <v>78</v>
      </c>
      <c r="G115" s="176">
        <f>SUM('hasil LDR BU-BPR per bulan'!C77:L77)</f>
        <v>25.937464311664794</v>
      </c>
      <c r="H115" s="52" t="s">
        <v>60</v>
      </c>
      <c r="I115" s="176">
        <f ca="1">SUM('hasil LDR BU-BPR per bulan'!C27:L27)</f>
        <v>26.223676291650143</v>
      </c>
      <c r="K115" s="236" t="s">
        <v>50</v>
      </c>
      <c r="L115" t="s">
        <v>264</v>
      </c>
      <c r="M115" t="s">
        <v>332</v>
      </c>
      <c r="P115" s="237" t="s">
        <v>64</v>
      </c>
      <c r="Q115" t="s">
        <v>264</v>
      </c>
      <c r="R115" t="s">
        <v>333</v>
      </c>
      <c r="Y115" s="2"/>
      <c r="Z115" s="176"/>
      <c r="AA115" s="176"/>
    </row>
    <row r="116" spans="1:27" ht="13.5">
      <c r="A116" s="237" t="s">
        <v>76</v>
      </c>
      <c r="B116" s="176">
        <f>SUM('hasil LDR BU-BPR per bulan'!C76:L76)</f>
        <v>19.64805893200807</v>
      </c>
      <c r="C116" s="176">
        <f ca="1">SUM('hasil LDR BU-BPR per bulan'!C35:L35)</f>
        <v>11.515149228429514</v>
      </c>
      <c r="K116" s="236" t="s">
        <v>50</v>
      </c>
      <c r="L116" t="s">
        <v>257</v>
      </c>
      <c r="M116" t="s">
        <v>332</v>
      </c>
      <c r="N116" s="176">
        <v>5.5052000000000003</v>
      </c>
      <c r="P116" s="237" t="s">
        <v>64</v>
      </c>
      <c r="Q116" t="s">
        <v>257</v>
      </c>
      <c r="R116" t="s">
        <v>333</v>
      </c>
      <c r="S116" s="176">
        <v>12.032999999999999</v>
      </c>
      <c r="Y116" s="2"/>
      <c r="Z116" s="176"/>
      <c r="AA116" s="176"/>
    </row>
    <row r="117" spans="1:27" ht="13.5">
      <c r="A117" s="237" t="s">
        <v>28</v>
      </c>
      <c r="B117" s="176">
        <f>SUM('hasil LDR BU-BPR per bulan'!C52:L52)</f>
        <v>10.801849037503031</v>
      </c>
      <c r="C117" s="176">
        <f ca="1">SUM('hasil LDR BU-BPR per bulan'!C11:L11)</f>
        <v>11.58053299371133</v>
      </c>
      <c r="K117" s="236" t="s">
        <v>42</v>
      </c>
      <c r="L117" t="s">
        <v>264</v>
      </c>
      <c r="M117" t="s">
        <v>332</v>
      </c>
      <c r="P117" s="239" t="s">
        <v>56</v>
      </c>
      <c r="Q117" t="s">
        <v>264</v>
      </c>
      <c r="R117" t="s">
        <v>333</v>
      </c>
      <c r="Y117" s="2"/>
      <c r="Z117" s="176"/>
      <c r="AA117" s="176"/>
    </row>
    <row r="118" spans="1:27" ht="13.5">
      <c r="A118" s="237" t="s">
        <v>64</v>
      </c>
      <c r="B118" s="176">
        <f>SUM('hasil LDR BU-BPR per bulan'!C70:L70)</f>
        <v>8.6873978251625488</v>
      </c>
      <c r="C118" s="176">
        <f ca="1">SUM('hasil LDR BU-BPR per bulan'!C29:L29)</f>
        <v>12.033043904881707</v>
      </c>
      <c r="K118" s="236" t="s">
        <v>42</v>
      </c>
      <c r="L118" t="s">
        <v>257</v>
      </c>
      <c r="M118" t="s">
        <v>332</v>
      </c>
      <c r="N118" s="176">
        <v>5.7458</v>
      </c>
      <c r="P118" s="239" t="s">
        <v>56</v>
      </c>
      <c r="Q118" t="s">
        <v>257</v>
      </c>
      <c r="R118" t="s">
        <v>333</v>
      </c>
      <c r="S118" s="176">
        <v>12.276400000000001</v>
      </c>
      <c r="Y118" s="2"/>
      <c r="Z118" s="176"/>
      <c r="AA118" s="176"/>
    </row>
    <row r="119" spans="1:27" ht="13.5">
      <c r="A119" s="239" t="s">
        <v>56</v>
      </c>
      <c r="B119" s="176">
        <f>SUM('hasil LDR BU-BPR per bulan'!C66:L66)</f>
        <v>20.487978742513793</v>
      </c>
      <c r="C119" s="176">
        <f ca="1">SUM('hasil LDR BU-BPR per bulan'!C25:L25)</f>
        <v>12.276389946401521</v>
      </c>
      <c r="K119" s="237" t="s">
        <v>68</v>
      </c>
      <c r="L119" t="s">
        <v>264</v>
      </c>
      <c r="M119" t="s">
        <v>332</v>
      </c>
      <c r="P119" s="236" t="s">
        <v>70</v>
      </c>
      <c r="Q119" t="s">
        <v>264</v>
      </c>
      <c r="R119" t="s">
        <v>333</v>
      </c>
      <c r="Y119" s="6"/>
      <c r="Z119" s="176"/>
      <c r="AA119" s="176"/>
    </row>
    <row r="120" spans="1:27" ht="13.5">
      <c r="A120" s="236" t="s">
        <v>70</v>
      </c>
      <c r="B120" s="176">
        <f>SUM('hasil LDR BU-BPR per bulan'!C73:L73)</f>
        <v>7.7197996515765741</v>
      </c>
      <c r="C120" s="176">
        <f ca="1">SUM('hasil LDR BU-BPR per bulan'!C32:L32)</f>
        <v>12.488242796818179</v>
      </c>
      <c r="K120" s="237" t="s">
        <v>68</v>
      </c>
      <c r="L120" t="s">
        <v>257</v>
      </c>
      <c r="M120" t="s">
        <v>332</v>
      </c>
      <c r="N120" s="176">
        <v>5.7979000000000003</v>
      </c>
      <c r="P120" s="236" t="s">
        <v>70</v>
      </c>
      <c r="Q120" t="s">
        <v>257</v>
      </c>
      <c r="R120" t="s">
        <v>333</v>
      </c>
      <c r="S120" s="176">
        <v>12.488200000000001</v>
      </c>
      <c r="Y120" s="2"/>
      <c r="Z120" s="176"/>
      <c r="AA120" s="176"/>
    </row>
    <row r="121" spans="1:27" ht="13.5">
      <c r="A121" s="236" t="s">
        <v>34</v>
      </c>
      <c r="B121" s="176">
        <f>SUM('hasil LDR BU-BPR per bulan'!C55:L55)</f>
        <v>9.974570454651456</v>
      </c>
      <c r="C121" s="176">
        <f ca="1">SUM('hasil LDR BU-BPR per bulan'!C14:L14)</f>
        <v>12.845945784537292</v>
      </c>
      <c r="K121" s="237" t="s">
        <v>20</v>
      </c>
      <c r="L121" t="s">
        <v>264</v>
      </c>
      <c r="M121" t="s">
        <v>332</v>
      </c>
      <c r="P121" s="236" t="s">
        <v>34</v>
      </c>
      <c r="Q121" t="s">
        <v>264</v>
      </c>
      <c r="R121" t="s">
        <v>333</v>
      </c>
      <c r="Y121" s="2"/>
      <c r="Z121" s="176"/>
      <c r="AA121" s="176"/>
    </row>
    <row r="122" spans="1:27" ht="13.5">
      <c r="A122" s="236" t="s">
        <v>66</v>
      </c>
      <c r="B122" s="176">
        <f>SUM('hasil LDR BU-BPR per bulan'!C71:L71)</f>
        <v>25.606647503379357</v>
      </c>
      <c r="C122" s="176">
        <f ca="1">SUM('hasil LDR BU-BPR per bulan'!C30:L30)</f>
        <v>14.263717015293956</v>
      </c>
      <c r="K122" s="237" t="s">
        <v>20</v>
      </c>
      <c r="L122" t="s">
        <v>257</v>
      </c>
      <c r="M122" t="s">
        <v>332</v>
      </c>
      <c r="N122" s="176">
        <v>6.3813000000000004</v>
      </c>
      <c r="P122" s="236" t="s">
        <v>34</v>
      </c>
      <c r="Q122" t="s">
        <v>257</v>
      </c>
      <c r="R122" t="s">
        <v>333</v>
      </c>
      <c r="S122" s="176">
        <v>12.8459</v>
      </c>
      <c r="Y122" s="2"/>
      <c r="Z122" s="176"/>
      <c r="AA122" s="176"/>
    </row>
    <row r="123" spans="1:27" ht="13.5">
      <c r="A123" s="240" t="s">
        <v>54</v>
      </c>
      <c r="B123" s="176">
        <f>SUM('hasil LDR BU-BPR per bulan'!C65:L65)</f>
        <v>8.9650547858710716</v>
      </c>
      <c r="C123" s="176">
        <f ca="1">SUM('hasil LDR BU-BPR per bulan'!C24:L24)</f>
        <v>15.451351390206653</v>
      </c>
      <c r="K123" s="237" t="s">
        <v>40</v>
      </c>
      <c r="L123" t="s">
        <v>264</v>
      </c>
      <c r="M123" t="s">
        <v>332</v>
      </c>
      <c r="P123" s="236" t="s">
        <v>66</v>
      </c>
      <c r="Q123" t="s">
        <v>264</v>
      </c>
      <c r="R123" t="s">
        <v>333</v>
      </c>
      <c r="Y123" s="2"/>
      <c r="Z123" s="176"/>
      <c r="AA123" s="176"/>
    </row>
    <row r="124" spans="1:27" ht="13.5">
      <c r="A124" s="220" t="s">
        <v>26</v>
      </c>
      <c r="B124" s="176">
        <f>SUM('hasil LDR BU-BPR per bulan'!C51:L51)</f>
        <v>12.878452477738492</v>
      </c>
      <c r="C124" s="176">
        <f ca="1">SUM('hasil LDR BU-BPR per bulan'!C10:L10)</f>
        <v>16.029019627282192</v>
      </c>
      <c r="K124" s="237" t="s">
        <v>40</v>
      </c>
      <c r="L124" t="s">
        <v>257</v>
      </c>
      <c r="M124" t="s">
        <v>332</v>
      </c>
      <c r="N124" s="176">
        <v>7.0166000000000004</v>
      </c>
      <c r="P124" s="236" t="s">
        <v>66</v>
      </c>
      <c r="Q124" t="s">
        <v>257</v>
      </c>
      <c r="R124" t="s">
        <v>333</v>
      </c>
      <c r="S124" s="176">
        <v>14.2637</v>
      </c>
      <c r="Y124" s="2"/>
      <c r="Z124" s="176"/>
      <c r="AA124" s="176"/>
    </row>
    <row r="125" spans="1:27" ht="13.5">
      <c r="A125" s="221" t="s">
        <v>58</v>
      </c>
      <c r="B125" s="176">
        <f>SUM('hasil LDR BU-BPR per bulan'!C67:L67)</f>
        <v>12.104401958361116</v>
      </c>
      <c r="C125" s="176">
        <f ca="1">SUM('hasil LDR BU-BPR per bulan'!C26:L26)</f>
        <v>16.478256505367046</v>
      </c>
      <c r="K125" s="237" t="s">
        <v>16</v>
      </c>
      <c r="L125" t="s">
        <v>264</v>
      </c>
      <c r="M125" t="s">
        <v>332</v>
      </c>
      <c r="P125" s="240" t="s">
        <v>54</v>
      </c>
      <c r="Q125" t="s">
        <v>264</v>
      </c>
      <c r="R125" t="s">
        <v>333</v>
      </c>
      <c r="Y125" s="6"/>
      <c r="Z125" s="176"/>
      <c r="AA125" s="176"/>
    </row>
    <row r="126" spans="1:27" ht="13.5">
      <c r="A126" s="220" t="s">
        <v>62</v>
      </c>
      <c r="B126" s="176">
        <f>SUM('hasil LDR BU-BPR per bulan'!C69:L69)</f>
        <v>18.333980352786174</v>
      </c>
      <c r="C126" s="176">
        <f ca="1">SUM('hasil LDR BU-BPR per bulan'!C28:L28)</f>
        <v>19.96446592823585</v>
      </c>
      <c r="K126" s="237" t="s">
        <v>16</v>
      </c>
      <c r="L126" t="s">
        <v>257</v>
      </c>
      <c r="M126" t="s">
        <v>332</v>
      </c>
      <c r="N126" s="176">
        <v>7.4490999999999996</v>
      </c>
      <c r="P126" s="240" t="s">
        <v>54</v>
      </c>
      <c r="Q126" t="s">
        <v>257</v>
      </c>
      <c r="R126" t="s">
        <v>333</v>
      </c>
      <c r="S126" s="176">
        <v>15.4514</v>
      </c>
      <c r="Y126" s="2"/>
      <c r="Z126" s="176"/>
      <c r="AA126" s="176"/>
    </row>
    <row r="127" spans="1:27" ht="13.5">
      <c r="A127" s="52" t="s">
        <v>60</v>
      </c>
      <c r="B127" s="176">
        <f>SUM('hasil LDR BU-BPR per bulan'!C68:L68)</f>
        <v>8.819179096177125</v>
      </c>
      <c r="C127" s="176">
        <f ca="1">SUM('hasil LDR BU-BPR per bulan'!C27:L27)</f>
        <v>26.223676291650143</v>
      </c>
      <c r="K127" s="237" t="s">
        <v>24</v>
      </c>
      <c r="L127" t="s">
        <v>264</v>
      </c>
      <c r="M127" t="s">
        <v>332</v>
      </c>
      <c r="P127" s="220" t="s">
        <v>26</v>
      </c>
      <c r="Q127" t="s">
        <v>264</v>
      </c>
      <c r="R127" t="s">
        <v>333</v>
      </c>
      <c r="Y127" s="6"/>
      <c r="Z127" s="176"/>
      <c r="AA127" s="176"/>
    </row>
    <row r="128" spans="1:27" ht="13.5">
      <c r="K128" s="237" t="s">
        <v>24</v>
      </c>
      <c r="L128" t="s">
        <v>257</v>
      </c>
      <c r="M128" t="s">
        <v>332</v>
      </c>
      <c r="N128" s="176">
        <v>7.4134000000000002</v>
      </c>
      <c r="P128" s="220" t="s">
        <v>26</v>
      </c>
      <c r="Q128" t="s">
        <v>257</v>
      </c>
      <c r="R128" t="s">
        <v>333</v>
      </c>
      <c r="S128" s="176">
        <v>16.029</v>
      </c>
    </row>
    <row r="129" spans="1:19" ht="13.5">
      <c r="K129" s="237" t="s">
        <v>36</v>
      </c>
      <c r="L129" t="s">
        <v>264</v>
      </c>
      <c r="M129" t="s">
        <v>332</v>
      </c>
      <c r="P129" s="221" t="s">
        <v>58</v>
      </c>
      <c r="Q129" t="s">
        <v>264</v>
      </c>
      <c r="R129" t="s">
        <v>333</v>
      </c>
    </row>
    <row r="130" spans="1:19" ht="13.5">
      <c r="K130" s="237" t="s">
        <v>36</v>
      </c>
      <c r="L130" t="s">
        <v>257</v>
      </c>
      <c r="M130" t="s">
        <v>332</v>
      </c>
      <c r="N130" s="176">
        <v>7.8189000000000002</v>
      </c>
      <c r="P130" s="221" t="s">
        <v>58</v>
      </c>
      <c r="Q130" t="s">
        <v>257</v>
      </c>
      <c r="R130" t="s">
        <v>333</v>
      </c>
      <c r="S130" s="176">
        <v>16.478300000000001</v>
      </c>
    </row>
    <row r="131" spans="1:19" ht="13.5">
      <c r="A131" s="251" t="s">
        <v>336</v>
      </c>
      <c r="D131" s="251" t="s">
        <v>234</v>
      </c>
      <c r="K131" s="236" t="s">
        <v>74</v>
      </c>
      <c r="L131" t="s">
        <v>264</v>
      </c>
      <c r="M131" t="s">
        <v>332</v>
      </c>
      <c r="P131" s="220" t="s">
        <v>62</v>
      </c>
      <c r="Q131" t="s">
        <v>264</v>
      </c>
      <c r="R131" t="s">
        <v>333</v>
      </c>
    </row>
    <row r="132" spans="1:19" ht="13.5">
      <c r="A132" s="241" t="s">
        <v>14</v>
      </c>
      <c r="D132" t="s">
        <v>224</v>
      </c>
      <c r="K132" s="236" t="s">
        <v>74</v>
      </c>
      <c r="L132" t="s">
        <v>257</v>
      </c>
      <c r="M132" t="s">
        <v>332</v>
      </c>
      <c r="N132" s="176">
        <v>7.8398000000000003</v>
      </c>
      <c r="P132" s="220" t="s">
        <v>62</v>
      </c>
      <c r="Q132" t="s">
        <v>257</v>
      </c>
      <c r="R132" t="s">
        <v>333</v>
      </c>
      <c r="S132" s="176">
        <v>19.964500000000001</v>
      </c>
    </row>
    <row r="133" spans="1:19" ht="13.5">
      <c r="A133" s="242" t="s">
        <v>16</v>
      </c>
      <c r="D133" t="s">
        <v>225</v>
      </c>
      <c r="K133" s="252" t="s">
        <v>32</v>
      </c>
      <c r="L133" t="s">
        <v>264</v>
      </c>
      <c r="M133" t="s">
        <v>332</v>
      </c>
      <c r="P133" s="52" t="s">
        <v>60</v>
      </c>
      <c r="Q133" t="s">
        <v>264</v>
      </c>
      <c r="R133" t="s">
        <v>333</v>
      </c>
    </row>
    <row r="134" spans="1:19" ht="13.5">
      <c r="A134" s="241" t="s">
        <v>87</v>
      </c>
      <c r="D134" t="s">
        <v>226</v>
      </c>
      <c r="K134" s="252" t="s">
        <v>32</v>
      </c>
      <c r="L134" t="s">
        <v>257</v>
      </c>
      <c r="M134" t="s">
        <v>332</v>
      </c>
      <c r="N134" s="176">
        <v>8.0167000000000002</v>
      </c>
      <c r="P134" s="52" t="s">
        <v>60</v>
      </c>
      <c r="Q134" t="s">
        <v>257</v>
      </c>
      <c r="R134" t="s">
        <v>333</v>
      </c>
      <c r="S134" s="176">
        <v>26.223700000000001</v>
      </c>
    </row>
    <row r="135" spans="1:19">
      <c r="A135" s="242" t="s">
        <v>88</v>
      </c>
      <c r="D135" t="s">
        <v>85</v>
      </c>
    </row>
    <row r="136" spans="1:19">
      <c r="A136" s="241" t="s">
        <v>89</v>
      </c>
      <c r="D136" t="s">
        <v>7</v>
      </c>
    </row>
    <row r="137" spans="1:19">
      <c r="A137" s="242" t="s">
        <v>90</v>
      </c>
      <c r="D137" t="s">
        <v>227</v>
      </c>
    </row>
    <row r="138" spans="1:19">
      <c r="A138" s="241" t="s">
        <v>26</v>
      </c>
      <c r="D138" t="s">
        <v>228</v>
      </c>
    </row>
    <row r="139" spans="1:19">
      <c r="A139" s="242" t="s">
        <v>28</v>
      </c>
      <c r="D139" t="s">
        <v>229</v>
      </c>
    </row>
    <row r="140" spans="1:19">
      <c r="A140" s="241" t="s">
        <v>30</v>
      </c>
      <c r="D140" t="s">
        <v>356</v>
      </c>
    </row>
    <row r="141" spans="1:19">
      <c r="A141" s="242" t="s">
        <v>91</v>
      </c>
      <c r="D141" t="s">
        <v>231</v>
      </c>
    </row>
    <row r="142" spans="1:19">
      <c r="A142" s="241" t="s">
        <v>92</v>
      </c>
    </row>
    <row r="143" spans="1:19">
      <c r="A143" s="242" t="s">
        <v>36</v>
      </c>
    </row>
    <row r="144" spans="1:19">
      <c r="A144" s="241" t="s">
        <v>93</v>
      </c>
    </row>
    <row r="145" spans="1:1">
      <c r="A145" s="243" t="s">
        <v>42</v>
      </c>
    </row>
    <row r="146" spans="1:1">
      <c r="A146" s="241" t="s">
        <v>38</v>
      </c>
    </row>
    <row r="147" spans="1:1">
      <c r="A147" s="242" t="s">
        <v>44</v>
      </c>
    </row>
    <row r="148" spans="1:1">
      <c r="A148" s="241" t="s">
        <v>94</v>
      </c>
    </row>
    <row r="149" spans="1:1">
      <c r="A149" s="242" t="s">
        <v>95</v>
      </c>
    </row>
    <row r="150" spans="1:1">
      <c r="A150" s="241" t="s">
        <v>96</v>
      </c>
    </row>
    <row r="151" spans="1:1">
      <c r="A151" s="242" t="s">
        <v>52</v>
      </c>
    </row>
    <row r="152" spans="1:1">
      <c r="A152" s="241" t="s">
        <v>97</v>
      </c>
    </row>
    <row r="153" spans="1:1">
      <c r="A153" s="242" t="s">
        <v>98</v>
      </c>
    </row>
    <row r="154" spans="1:1">
      <c r="A154" s="241" t="s">
        <v>99</v>
      </c>
    </row>
    <row r="155" spans="1:1">
      <c r="A155" s="242" t="s">
        <v>66</v>
      </c>
    </row>
    <row r="156" spans="1:1">
      <c r="A156" s="241" t="s">
        <v>100</v>
      </c>
    </row>
    <row r="157" spans="1:1">
      <c r="A157" s="242" t="s">
        <v>62</v>
      </c>
    </row>
    <row r="158" spans="1:1">
      <c r="A158" s="241" t="s">
        <v>101</v>
      </c>
    </row>
    <row r="159" spans="1:1">
      <c r="A159" s="242" t="s">
        <v>70</v>
      </c>
    </row>
    <row r="160" spans="1:1">
      <c r="A160" s="241" t="s">
        <v>102</v>
      </c>
    </row>
    <row r="161" spans="1:1">
      <c r="A161" s="242" t="s">
        <v>74</v>
      </c>
    </row>
    <row r="162" spans="1:1">
      <c r="A162" s="241" t="s">
        <v>76</v>
      </c>
    </row>
    <row r="163" spans="1:1">
      <c r="A163" s="242" t="s">
        <v>103</v>
      </c>
    </row>
    <row r="164" spans="1:1">
      <c r="A164" s="241" t="s">
        <v>80</v>
      </c>
    </row>
  </sheetData>
  <autoFilter ref="C93:C127" xr:uid="{3CC0F442-A86E-48CA-8B2B-B433942C190B}">
    <sortState xmlns:xlrd2="http://schemas.microsoft.com/office/spreadsheetml/2017/richdata2" ref="A94:C127">
      <sortCondition ref="C93:C127"/>
    </sortState>
  </autoFilter>
  <mergeCells count="17">
    <mergeCell ref="H47:I48"/>
    <mergeCell ref="K47:N48"/>
    <mergeCell ref="P47:S48"/>
    <mergeCell ref="Y1:AB1"/>
    <mergeCell ref="Y41:AB41"/>
    <mergeCell ref="A92:C92"/>
    <mergeCell ref="F92:G93"/>
    <mergeCell ref="H92:I93"/>
    <mergeCell ref="K92:N93"/>
    <mergeCell ref="P92:S93"/>
    <mergeCell ref="A1:C1"/>
    <mergeCell ref="K1:N2"/>
    <mergeCell ref="P1:S2"/>
    <mergeCell ref="A47:C47"/>
    <mergeCell ref="F1:G2"/>
    <mergeCell ref="H1:I2"/>
    <mergeCell ref="F47:G48"/>
  </mergeCells>
  <phoneticPr fontId="52" type="noConversion"/>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ECDA3-497F-446C-8138-DD421EC14A50}">
  <dimension ref="A1:AT149"/>
  <sheetViews>
    <sheetView topLeftCell="B2" zoomScale="88" zoomScaleNormal="111" workbookViewId="0">
      <selection activeCell="E4" sqref="E4"/>
    </sheetView>
  </sheetViews>
  <sheetFormatPr defaultRowHeight="12.5"/>
  <cols>
    <col min="1" max="1" width="17.1796875" bestFit="1" customWidth="1"/>
    <col min="2" max="2" width="14.81640625" bestFit="1" customWidth="1"/>
    <col min="3" max="3" width="19.26953125" bestFit="1" customWidth="1"/>
    <col min="4" max="4" width="13" bestFit="1" customWidth="1"/>
    <col min="5" max="5" width="13.1796875" bestFit="1" customWidth="1"/>
    <col min="6" max="6" width="14.26953125" bestFit="1" customWidth="1"/>
    <col min="7" max="7" width="20.36328125" bestFit="1" customWidth="1"/>
    <col min="8" max="8" width="11.26953125" bestFit="1" customWidth="1"/>
    <col min="9" max="9" width="9.81640625" bestFit="1" customWidth="1"/>
    <col min="10" max="10" width="17.453125" bestFit="1" customWidth="1"/>
    <col min="11" max="11" width="14.81640625" bestFit="1" customWidth="1"/>
    <col min="12" max="12" width="11.1796875" bestFit="1" customWidth="1"/>
    <col min="13" max="13" width="10" bestFit="1" customWidth="1"/>
    <col min="14" max="14" width="14.36328125" bestFit="1" customWidth="1"/>
    <col min="15" max="15" width="13" bestFit="1" customWidth="1"/>
    <col min="16" max="16" width="11.08984375" bestFit="1" customWidth="1"/>
    <col min="17" max="17" width="20.36328125" bestFit="1" customWidth="1"/>
    <col min="18" max="18" width="11.26953125" bestFit="1" customWidth="1"/>
    <col min="19" max="19" width="14.81640625" customWidth="1"/>
    <col min="20" max="20" width="13.1796875" bestFit="1" customWidth="1"/>
    <col min="21" max="21" width="10.26953125" bestFit="1" customWidth="1"/>
    <col min="22" max="22" width="14.81640625" bestFit="1" customWidth="1"/>
    <col min="23" max="23" width="11.1796875" bestFit="1" customWidth="1"/>
    <col min="24" max="24" width="10" bestFit="1" customWidth="1"/>
    <col min="25" max="25" width="14" bestFit="1" customWidth="1"/>
    <col min="26" max="26" width="13.453125" bestFit="1" customWidth="1"/>
    <col min="27" max="27" width="8" bestFit="1" customWidth="1"/>
    <col min="28" max="28" width="11.1796875" bestFit="1" customWidth="1"/>
    <col min="29" max="29" width="8.90625" bestFit="1" customWidth="1"/>
    <col min="30" max="30" width="9.453125" bestFit="1" customWidth="1"/>
    <col min="34" max="34" width="17.1796875" customWidth="1"/>
    <col min="36" max="36" width="12" bestFit="1" customWidth="1"/>
    <col min="46" max="46" width="9.36328125" bestFit="1" customWidth="1"/>
  </cols>
  <sheetData>
    <row r="1" spans="1:46">
      <c r="A1" s="280" t="s">
        <v>267</v>
      </c>
      <c r="B1" s="281"/>
      <c r="C1" s="281"/>
      <c r="D1" s="281"/>
      <c r="E1" s="281"/>
      <c r="F1" s="281"/>
      <c r="G1" s="281"/>
      <c r="H1" s="281"/>
      <c r="I1" s="281"/>
      <c r="J1" s="281"/>
      <c r="K1" s="281"/>
      <c r="L1" s="281"/>
      <c r="M1" s="281"/>
      <c r="N1" s="281"/>
      <c r="O1" s="203"/>
      <c r="Q1" s="280" t="s">
        <v>309</v>
      </c>
      <c r="R1" s="281"/>
      <c r="S1" s="281"/>
      <c r="T1" s="281"/>
      <c r="U1" s="281"/>
      <c r="V1" s="281"/>
      <c r="W1" s="281"/>
      <c r="X1" s="281"/>
      <c r="Y1" s="281"/>
      <c r="Z1" s="281"/>
      <c r="AA1" s="281"/>
      <c r="AB1" s="281"/>
      <c r="AC1" s="281"/>
      <c r="AD1" s="281"/>
      <c r="AG1" s="280" t="s">
        <v>310</v>
      </c>
      <c r="AH1" s="281"/>
      <c r="AI1" s="281"/>
      <c r="AJ1" s="281"/>
      <c r="AK1" s="281"/>
      <c r="AL1" s="281"/>
      <c r="AM1" s="281"/>
      <c r="AN1" s="281"/>
      <c r="AO1" s="281"/>
      <c r="AP1" s="281"/>
      <c r="AQ1" s="281"/>
      <c r="AR1" s="281"/>
      <c r="AS1" s="281"/>
      <c r="AT1" s="281"/>
    </row>
    <row r="2" spans="1:46">
      <c r="A2" s="280"/>
      <c r="B2" s="281"/>
      <c r="C2" s="281"/>
      <c r="D2" s="281"/>
      <c r="E2" s="281"/>
      <c r="F2" s="281"/>
      <c r="G2" s="281"/>
      <c r="H2" s="281"/>
      <c r="I2" s="281"/>
      <c r="J2" s="281"/>
      <c r="K2" s="281"/>
      <c r="L2" s="281"/>
      <c r="M2" s="281"/>
      <c r="N2" s="281"/>
      <c r="O2" s="203"/>
      <c r="Q2" s="280"/>
      <c r="R2" s="281"/>
      <c r="S2" s="281"/>
      <c r="T2" s="281"/>
      <c r="U2" s="281"/>
      <c r="V2" s="281"/>
      <c r="W2" s="281"/>
      <c r="X2" s="281"/>
      <c r="Y2" s="281"/>
      <c r="Z2" s="281"/>
      <c r="AA2" s="281"/>
      <c r="AB2" s="281"/>
      <c r="AC2" s="281"/>
      <c r="AD2" s="281"/>
      <c r="AG2" s="280"/>
      <c r="AH2" s="281"/>
      <c r="AI2" s="281"/>
      <c r="AJ2" s="281"/>
      <c r="AK2" s="281"/>
      <c r="AL2" s="281"/>
      <c r="AM2" s="281"/>
      <c r="AN2" s="281"/>
      <c r="AO2" s="281"/>
      <c r="AP2" s="281"/>
      <c r="AQ2" s="281"/>
      <c r="AR2" s="281"/>
      <c r="AS2" s="281"/>
      <c r="AT2" s="281"/>
    </row>
    <row r="3" spans="1:46">
      <c r="A3" s="204" t="s">
        <v>268</v>
      </c>
      <c r="B3" s="204" t="s">
        <v>265</v>
      </c>
      <c r="C3" s="204" t="s">
        <v>266</v>
      </c>
      <c r="D3" s="204" t="s">
        <v>261</v>
      </c>
      <c r="E3" s="204" t="s">
        <v>262</v>
      </c>
      <c r="F3" s="204" t="s">
        <v>263</v>
      </c>
      <c r="G3" s="204" t="s">
        <v>269</v>
      </c>
      <c r="H3" s="204" t="s">
        <v>270</v>
      </c>
      <c r="I3" s="204" t="s">
        <v>271</v>
      </c>
      <c r="J3" s="204" t="s">
        <v>272</v>
      </c>
      <c r="K3" s="204" t="s">
        <v>273</v>
      </c>
      <c r="L3" s="204" t="s">
        <v>274</v>
      </c>
      <c r="M3" s="204" t="s">
        <v>275</v>
      </c>
      <c r="N3" s="212" t="s">
        <v>312</v>
      </c>
      <c r="Q3" s="204" t="s">
        <v>268</v>
      </c>
      <c r="R3" s="204" t="s">
        <v>265</v>
      </c>
      <c r="S3" s="204" t="s">
        <v>266</v>
      </c>
      <c r="T3" s="204" t="s">
        <v>261</v>
      </c>
      <c r="U3" s="204" t="s">
        <v>262</v>
      </c>
      <c r="V3" s="204" t="s">
        <v>263</v>
      </c>
      <c r="W3" s="204" t="s">
        <v>269</v>
      </c>
      <c r="X3" s="204" t="s">
        <v>270</v>
      </c>
      <c r="Y3" s="204" t="s">
        <v>271</v>
      </c>
      <c r="Z3" s="204" t="s">
        <v>272</v>
      </c>
      <c r="AA3" s="204" t="s">
        <v>273</v>
      </c>
      <c r="AB3" s="204" t="s">
        <v>274</v>
      </c>
      <c r="AC3" s="204" t="s">
        <v>275</v>
      </c>
      <c r="AD3" s="212" t="s">
        <v>312</v>
      </c>
      <c r="AG3" s="204" t="s">
        <v>268</v>
      </c>
      <c r="AH3" s="204" t="s">
        <v>265</v>
      </c>
      <c r="AI3" s="204" t="s">
        <v>266</v>
      </c>
      <c r="AJ3" s="204" t="s">
        <v>261</v>
      </c>
      <c r="AK3" s="204" t="s">
        <v>262</v>
      </c>
      <c r="AL3" s="204" t="s">
        <v>263</v>
      </c>
      <c r="AM3" s="204" t="s">
        <v>269</v>
      </c>
      <c r="AN3" s="204" t="s">
        <v>270</v>
      </c>
      <c r="AO3" s="204" t="s">
        <v>271</v>
      </c>
      <c r="AP3" s="204" t="s">
        <v>272</v>
      </c>
      <c r="AQ3" s="204" t="s">
        <v>273</v>
      </c>
      <c r="AR3" s="204" t="s">
        <v>274</v>
      </c>
      <c r="AS3" s="204" t="s">
        <v>275</v>
      </c>
      <c r="AT3" s="212" t="s">
        <v>312</v>
      </c>
    </row>
    <row r="4" spans="1:46">
      <c r="A4" s="204">
        <v>1</v>
      </c>
      <c r="B4" s="205" t="s">
        <v>259</v>
      </c>
      <c r="C4" s="205" t="s">
        <v>264</v>
      </c>
      <c r="D4" s="206">
        <f>('A_NPL BPR'!C4/'A_Kredit BPR'!C4)*100%</f>
        <v>0.11410517781231397</v>
      </c>
      <c r="E4" s="206">
        <f>('A_NPL BPR'!D4/'A_Kredit BPR'!D4)*100%</f>
        <v>0.11577363985277729</v>
      </c>
      <c r="F4" s="206">
        <f>('A_NPL BPR'!E4/'A_Kredit BPR'!E4)*100%</f>
        <v>0.11468103296118036</v>
      </c>
      <c r="G4" s="206">
        <f>('A_NPL BPR'!F4/'A_Kredit BPR'!F4)*100%</f>
        <v>0.12183709358611923</v>
      </c>
      <c r="H4" s="206">
        <f>('A_NPL BPR'!G4/'A_Kredit BPR'!G4)*100%</f>
        <v>0.1278653971905363</v>
      </c>
      <c r="I4" s="206">
        <f>('A_NPL BPR'!H4/'A_Kredit BPR'!H4)*100%</f>
        <v>0.12904448535357571</v>
      </c>
      <c r="J4" s="206">
        <f>('A_NPL BPR'!I4/'A_Kredit BPR'!I4)*100%</f>
        <v>0.13076219068758721</v>
      </c>
      <c r="K4" s="206">
        <f>('A_NPL BPR'!J4/'A_Kredit BPR'!J4)*100%</f>
        <v>0.13048780845495797</v>
      </c>
      <c r="L4" s="206">
        <f>('A_NPL BPR'!K4/'A_Kredit BPR'!K4)*100%</f>
        <v>0.13034656367555728</v>
      </c>
      <c r="M4" s="206">
        <f>('A_NPL BPR'!L4/'A_Kredit BPR'!L4)*100%</f>
        <v>0.12928736498606261</v>
      </c>
      <c r="N4" s="176">
        <f>SUM(D4:M5)</f>
        <v>1.543933516677898</v>
      </c>
      <c r="Q4" s="204">
        <v>1</v>
      </c>
      <c r="R4" s="205" t="s">
        <v>259</v>
      </c>
      <c r="S4" s="205" t="s">
        <v>264</v>
      </c>
      <c r="T4" s="206">
        <f>('A_Kredit BPR'!C4/'A_DPK BPR'!C4)*100%</f>
        <v>1.0173825461461183</v>
      </c>
      <c r="U4" s="206">
        <f>('A_Kredit BPR'!D4/'A_DPK BPR'!D4)*100%</f>
        <v>1.0299267278536361</v>
      </c>
      <c r="V4" s="206">
        <f>('A_Kredit BPR'!E4/'A_DPK BPR'!E4)*100%</f>
        <v>1.0725434839725299</v>
      </c>
      <c r="W4" s="206">
        <f>('A_Kredit BPR'!F4/'A_DPK BPR'!F4)*100%</f>
        <v>1.0585748834386255</v>
      </c>
      <c r="X4" s="206">
        <f>('A_Kredit BPR'!G4/'A_DPK BPR'!G4)*100%</f>
        <v>1.061071826815577</v>
      </c>
      <c r="Y4" s="206">
        <f>('A_Kredit BPR'!H4/'A_DPK BPR'!H4)*100%</f>
        <v>1.072093011349845</v>
      </c>
      <c r="Z4" s="206">
        <f>('A_Kredit BPR'!I4/'A_DPK BPR'!I4)*100%</f>
        <v>1.0674708570904863</v>
      </c>
      <c r="AA4" s="206">
        <f>('A_Kredit BPR'!J4/'A_DPK BPR'!J4)*100%</f>
        <v>1.0597346507769845</v>
      </c>
      <c r="AB4" s="206">
        <f>('A_Kredit BPR'!K4/'A_DPK BPR'!K4)*100%</f>
        <v>1.0530080427095672</v>
      </c>
      <c r="AC4" s="206">
        <f>('A_Kredit BPR'!L4/'A_DPK BPR'!L4)*100%</f>
        <v>1.047508979881262</v>
      </c>
      <c r="AD4" s="176">
        <f>SUM(T4:AC4)</f>
        <v>10.539315010034635</v>
      </c>
      <c r="AG4" s="204">
        <v>1</v>
      </c>
      <c r="AH4" s="205" t="s">
        <v>259</v>
      </c>
      <c r="AI4" s="205" t="s">
        <v>264</v>
      </c>
      <c r="AJ4" s="206">
        <f>('A_DPK BPR'!C4/'A_Kredit BPR'!C4)*100%</f>
        <v>0.9829144443140253</v>
      </c>
      <c r="AK4" s="206">
        <f>('A_DPK BPR'!D4/'A_Kredit BPR'!D4)*100%</f>
        <v>0.9709428573467519</v>
      </c>
      <c r="AL4" s="206">
        <f>('A_DPK BPR'!E4/'A_Kredit BPR'!E4)*100%</f>
        <v>0.93236313020723383</v>
      </c>
      <c r="AM4" s="206">
        <f>('A_DPK BPR'!F4/'A_Kredit BPR'!F4)*100%</f>
        <v>0.9446662826078458</v>
      </c>
      <c r="AN4" s="206">
        <f>('A_DPK BPR'!G4/'A_Kredit BPR'!G4)*100%</f>
        <v>0.94244326795589128</v>
      </c>
      <c r="AO4" s="206">
        <f>('A_DPK BPR'!H4/'A_Kredit BPR'!H4)*100%</f>
        <v>0.93275489105271325</v>
      </c>
      <c r="AP4" s="206">
        <f>('A_DPK BPR'!I4/'A_Kredit BPR'!I4)*100%</f>
        <v>0.93679372449156517</v>
      </c>
      <c r="AQ4" s="206">
        <f>('A_DPK BPR'!J4/'A_Kredit BPR'!J4)*100%</f>
        <v>0.94363244541151137</v>
      </c>
      <c r="AR4" s="206">
        <f>('A_DPK BPR'!K4/'A_Kredit BPR'!K4)*100%</f>
        <v>0.94966036292261502</v>
      </c>
      <c r="AS4" s="206">
        <f>('A_DPK BPR'!L4/'A_Kredit BPR'!L4)*100%</f>
        <v>0.95464575407587704</v>
      </c>
      <c r="AT4" s="176">
        <f>SUM(AJ4:AS4)</f>
        <v>9.4908171603860296</v>
      </c>
    </row>
    <row r="5" spans="1:46">
      <c r="A5" s="204"/>
      <c r="B5" s="205" t="s">
        <v>259</v>
      </c>
      <c r="C5" s="205" t="s">
        <v>257</v>
      </c>
      <c r="D5" s="206">
        <f>('A_NPL BU'!C5/'A_NPL BU'!C4)*100%</f>
        <v>3.0364489249381531E-2</v>
      </c>
      <c r="E5" s="206">
        <f>('A_NPL BU'!D5/'A_NPL BU'!D4)*100%</f>
        <v>3.0290774027131227E-2</v>
      </c>
      <c r="F5" s="206">
        <f>('A_NPL BU'!E5/'A_NPL BU'!E4)*100%</f>
        <v>2.9081682400858067E-2</v>
      </c>
      <c r="G5" s="206">
        <f>('A_NPL BU'!F5/'A_NPL BU'!F4)*100%</f>
        <v>3.0464069684335654E-2</v>
      </c>
      <c r="H5" s="206">
        <f>('A_NPL BU'!G5/'A_NPL BU'!G4)*100%</f>
        <v>3.0160273065187072E-2</v>
      </c>
      <c r="I5" s="206">
        <f>('A_NPL BU'!H5/'A_NPL BU'!H4)*100%</f>
        <v>2.8516378386905218E-2</v>
      </c>
      <c r="J5" s="206">
        <f>('A_NPL BU'!I5/'A_NPL BU'!I4)*100%</f>
        <v>2.9772674049834965E-2</v>
      </c>
      <c r="K5" s="206">
        <f>('A_NPL BU'!J5/'A_NPL BU'!J4)*100%</f>
        <v>2.9996097902170386E-2</v>
      </c>
      <c r="L5" s="206">
        <f>('A_NPL BU'!K5/'A_NPL BU'!K4)*100%</f>
        <v>3.0223810224429722E-2</v>
      </c>
      <c r="M5" s="206">
        <f>('A_NPL BU'!L5/'A_NPL BU'!L4)*100%</f>
        <v>3.0872513126996404E-2</v>
      </c>
      <c r="N5" s="176">
        <f>SUM(D5:M5)</f>
        <v>0.29974276211723028</v>
      </c>
      <c r="Q5" s="204"/>
      <c r="R5" s="205" t="s">
        <v>259</v>
      </c>
      <c r="S5" s="205" t="s">
        <v>257</v>
      </c>
      <c r="T5" s="206">
        <f>('A_NPL BU'!C4/'A_DPK BU'!C3)*100%</f>
        <v>0.90140336398147869</v>
      </c>
      <c r="U5" s="206">
        <f>('A_NPL BU'!D4/'A_DPK BU'!D3)*100%</f>
        <v>0.90084333666046335</v>
      </c>
      <c r="V5" s="206">
        <f>('A_NPL BU'!E4/'A_DPK BU'!E3)*100%</f>
        <v>0.89326576280897663</v>
      </c>
      <c r="W5" s="206">
        <f>('A_NPL BU'!F4/'A_DPK BU'!F3)*100%</f>
        <v>0.87946590251585</v>
      </c>
      <c r="X5" s="206">
        <f>('A_NPL BU'!G4/'A_DPK BU'!G3)*100%</f>
        <v>0.89295475441822236</v>
      </c>
      <c r="Y5" s="206">
        <f>('A_NPL BU'!H4/'A_DPK BU'!H3)*100%</f>
        <v>0.90628092481864009</v>
      </c>
      <c r="Z5" s="206">
        <f>('A_NPL BU'!I4/'A_DPK BU'!I3)*100%</f>
        <v>0.91219610684675156</v>
      </c>
      <c r="AA5" s="206">
        <f>('A_NPL BU'!J4/'A_DPK BU'!J3)*100%</f>
        <v>0.91329951336892368</v>
      </c>
      <c r="AB5" s="206">
        <f>('A_NPL BU'!K4/'A_DPK BU'!K3)*100%</f>
        <v>0.91292823197020079</v>
      </c>
      <c r="AC5" s="206">
        <f>('A_NPL BU'!L4/'A_DPK BU'!L3)*100%</f>
        <v>0.9133412901649437</v>
      </c>
      <c r="AD5" s="176">
        <f>SUM(T5:AC5)</f>
        <v>9.0259791875544515</v>
      </c>
      <c r="AG5" s="204"/>
      <c r="AH5" s="205" t="s">
        <v>259</v>
      </c>
      <c r="AI5" s="205" t="s">
        <v>257</v>
      </c>
      <c r="AJ5" s="206">
        <f>('A_DPK BU'!C3/'A_NPL BU'!C4)*100%</f>
        <v>1.109381260330583</v>
      </c>
      <c r="AK5" s="206">
        <f>('A_DPK BU'!D3/'A_NPL BU'!D4)*100%</f>
        <v>1.1100709294327717</v>
      </c>
      <c r="AL5" s="206">
        <f>('A_DPK BU'!E3/'A_NPL BU'!E4)*100%</f>
        <v>1.1194876616063123</v>
      </c>
      <c r="AM5" s="206">
        <f>('A_DPK BU'!F3/'A_NPL BU'!F4)*100%</f>
        <v>1.1370537472110553</v>
      </c>
      <c r="AN5" s="206">
        <f>('A_DPK BU'!G3/'A_NPL BU'!G4)*100%</f>
        <v>1.1198775694424963</v>
      </c>
      <c r="AO5" s="206">
        <f>('A_DPK BU'!H3/'A_NPL BU'!H4)*100%</f>
        <v>1.1034106231465861</v>
      </c>
      <c r="AP5" s="206">
        <f>('A_DPK BU'!I3/'A_NPL BU'!I4)*100%</f>
        <v>1.0962555008667665</v>
      </c>
      <c r="AQ5" s="206">
        <f>('A_DPK BU'!J3/'A_NPL BU'!J4)*100%</f>
        <v>1.0949310553240752</v>
      </c>
      <c r="AR5" s="206">
        <f>('A_DPK BU'!K3/'A_NPL BU'!K4)*100%</f>
        <v>1.0953763559725704</v>
      </c>
      <c r="AS5" s="206">
        <f>('A_DPK BU'!L3/'A_NPL BU'!L4)*100%</f>
        <v>1.094880972499783</v>
      </c>
      <c r="AT5" s="176">
        <f>SUM(AJ5:AS5)</f>
        <v>11.080725675833001</v>
      </c>
    </row>
    <row r="6" spans="1:46">
      <c r="A6" s="204">
        <v>2</v>
      </c>
      <c r="B6" s="205" t="s">
        <v>276</v>
      </c>
      <c r="C6" s="205" t="s">
        <v>264</v>
      </c>
      <c r="D6" s="206">
        <f>('A_NPL BPR'!C5/'A_Kredit BPR'!C5)*100%</f>
        <v>8.8137504755679316E-2</v>
      </c>
      <c r="E6" s="207">
        <f>('A_NPL BPR'!D5/'A_Kredit BPR'!D5)*100%</f>
        <v>9.4533836170241498E-2</v>
      </c>
      <c r="F6" s="206">
        <f>('A_NPL BPR'!E5/'A_Kredit BPR'!E5)*100%</f>
        <v>9.3165008532283419E-2</v>
      </c>
      <c r="G6" s="207">
        <f>('A_NPL BPR'!F5/'A_Kredit BPR'!F5)*100%</f>
        <v>0.10355053350434408</v>
      </c>
      <c r="H6" s="206">
        <f>('A_NPL BPR'!G5/'A_Kredit BPR'!G5)*100%</f>
        <v>0.1085984013980157</v>
      </c>
      <c r="I6" s="207">
        <f>('A_NPL BPR'!H5/'A_Kredit BPR'!H5)*100%</f>
        <v>0.11072732210858414</v>
      </c>
      <c r="J6" s="206">
        <f>('A_NPL BPR'!I5/'A_Kredit BPR'!I5)*100%</f>
        <v>0.10615902184084426</v>
      </c>
      <c r="K6" s="207">
        <f>('A_NPL BPR'!J5/'A_Kredit BPR'!J5)*100%</f>
        <v>0.11031602838138935</v>
      </c>
      <c r="L6" s="206">
        <f>('A_NPL BPR'!K5/'A_Kredit BPR'!K5)*100%</f>
        <v>0.10570148707021632</v>
      </c>
      <c r="M6" s="207">
        <f>('A_NPL BPR'!L5/'A_Kredit BPR'!L5)*100%</f>
        <v>0.10714001579358659</v>
      </c>
      <c r="N6" s="176">
        <f>SUM(D6:M7)</f>
        <v>1.2277803583841236</v>
      </c>
      <c r="Q6" s="204">
        <v>2</v>
      </c>
      <c r="R6" s="205" t="s">
        <v>276</v>
      </c>
      <c r="S6" s="205" t="s">
        <v>264</v>
      </c>
      <c r="T6" s="206">
        <f>('A_Kredit BPR'!C5/'A_DPK BPR'!C5)*100%</f>
        <v>1.2460642300332891</v>
      </c>
      <c r="U6" s="206">
        <f>('A_Kredit BPR'!D5/'A_DPK BPR'!D5)*100%</f>
        <v>1.2629366383000444</v>
      </c>
      <c r="V6" s="206">
        <f>('A_Kredit BPR'!E5/'A_DPK BPR'!E5)*100%</f>
        <v>1.2908567888453357</v>
      </c>
      <c r="W6" s="206">
        <f>('A_Kredit BPR'!F5/'A_DPK BPR'!F5)*100%</f>
        <v>1.2789147191574926</v>
      </c>
      <c r="X6" s="206">
        <f>('A_Kredit BPR'!G5/'A_DPK BPR'!G5)*100%</f>
        <v>1.261313411462252</v>
      </c>
      <c r="Y6" s="206">
        <f>('A_Kredit BPR'!H5/'A_DPK BPR'!H5)*100%</f>
        <v>1.2572003804278671</v>
      </c>
      <c r="Z6" s="206">
        <f>('A_Kredit BPR'!I5/'A_DPK BPR'!I5)*100%</f>
        <v>1.25430475496301</v>
      </c>
      <c r="AA6" s="206">
        <f>('A_Kredit BPR'!J5/'A_DPK BPR'!J5)*100%</f>
        <v>1.2617086715087644</v>
      </c>
      <c r="AB6" s="206">
        <f>('A_Kredit BPR'!K5/'A_DPK BPR'!K5)*100%</f>
        <v>1.2454989293610363</v>
      </c>
      <c r="AC6" s="206">
        <f>('A_Kredit BPR'!L5/'A_DPK BPR'!L5)*100%</f>
        <v>1.2692309167025158</v>
      </c>
      <c r="AD6" s="176">
        <f t="shared" ref="AD6:AD69" si="0">SUM(T6:AC6)</f>
        <v>12.628029440761605</v>
      </c>
      <c r="AG6" s="204">
        <v>2</v>
      </c>
      <c r="AH6" s="205" t="s">
        <v>276</v>
      </c>
      <c r="AI6" s="205" t="s">
        <v>264</v>
      </c>
      <c r="AJ6" s="206">
        <f>('A_DPK BPR'!C5/'A_Kredit BPR'!C5)*100%</f>
        <v>0.80252684885536318</v>
      </c>
      <c r="AK6" s="206">
        <f>('A_DPK BPR'!D5/'A_Kredit BPR'!D5)*100%</f>
        <v>0.79180536035919735</v>
      </c>
      <c r="AL6" s="206">
        <f>('A_DPK BPR'!E5/'A_Kredit BPR'!E5)*100%</f>
        <v>0.77467927398398273</v>
      </c>
      <c r="AM6" s="206">
        <f>('A_DPK BPR'!F5/'A_Kredit BPR'!F5)*100%</f>
        <v>0.78191296496983598</v>
      </c>
      <c r="AN6" s="206">
        <f>('A_DPK BPR'!G5/'A_Kredit BPR'!G5)*100%</f>
        <v>0.79282436142551682</v>
      </c>
      <c r="AO6" s="206">
        <f>('A_DPK BPR'!H5/'A_Kredit BPR'!H5)*100%</f>
        <v>0.79541814938018607</v>
      </c>
      <c r="AP6" s="206">
        <f>('A_DPK BPR'!I5/'A_Kredit BPR'!I5)*100%</f>
        <v>0.79725441209021841</v>
      </c>
      <c r="AQ6" s="206">
        <f>('A_DPK BPR'!J5/'A_Kredit BPR'!J5)*100%</f>
        <v>0.7925759904655244</v>
      </c>
      <c r="AR6" s="206">
        <f>('A_DPK BPR'!K5/'A_Kredit BPR'!K5)*100%</f>
        <v>0.80289109562945848</v>
      </c>
      <c r="AS6" s="206">
        <f>('A_DPK BPR'!L5/'A_Kredit BPR'!L5)*100%</f>
        <v>0.78787869633527174</v>
      </c>
      <c r="AT6" s="176">
        <f t="shared" ref="AT6:AT69" si="1">SUM(AJ6:AS6)</f>
        <v>7.9197671534945542</v>
      </c>
    </row>
    <row r="7" spans="1:46">
      <c r="A7" s="204"/>
      <c r="B7" s="205" t="s">
        <v>276</v>
      </c>
      <c r="C7" s="205" t="s">
        <v>257</v>
      </c>
      <c r="D7" s="206">
        <f>('A_NPL BU'!C7/'A_NPL BU'!C6)*100%</f>
        <v>1.8759749843189615E-2</v>
      </c>
      <c r="E7" s="206">
        <f>('A_NPL BU'!D7/'A_NPL BU'!D6)*100%</f>
        <v>1.9233047237776867E-2</v>
      </c>
      <c r="F7" s="206">
        <f>('A_NPL BU'!E7/'A_NPL BU'!E6)*100%</f>
        <v>1.8349488391368209E-2</v>
      </c>
      <c r="G7" s="206">
        <f>('A_NPL BU'!F7/'A_NPL BU'!F6)*100%</f>
        <v>1.9260494169380755E-2</v>
      </c>
      <c r="H7" s="206">
        <f>('A_NPL BU'!G7/'A_NPL BU'!G6)*100%</f>
        <v>2.0555792615878143E-2</v>
      </c>
      <c r="I7" s="206">
        <f>('A_NPL BU'!H7/'A_NPL BU'!H6)*100%</f>
        <v>2.0202421042166723E-2</v>
      </c>
      <c r="J7" s="206">
        <f>('A_NPL BU'!I7/'A_NPL BU'!I6)*100%</f>
        <v>2.0935214606631211E-2</v>
      </c>
      <c r="K7" s="206">
        <f>('A_NPL BU'!J7/'A_NPL BU'!J6)*100%</f>
        <v>2.096587304082552E-2</v>
      </c>
      <c r="L7" s="206">
        <f>('A_NPL BU'!K7/'A_NPL BU'!K6)*100%</f>
        <v>2.069730570135038E-2</v>
      </c>
      <c r="M7" s="206">
        <f>('A_NPL BU'!L7/'A_NPL BU'!L6)*100%</f>
        <v>2.079181218037144E-2</v>
      </c>
      <c r="N7" s="176">
        <f>SUM(D7:M7)</f>
        <v>0.19975119882893885</v>
      </c>
      <c r="Q7" s="204"/>
      <c r="R7" s="205" t="s">
        <v>276</v>
      </c>
      <c r="S7" s="205" t="s">
        <v>257</v>
      </c>
      <c r="T7" s="206">
        <f>('A_NPL BU'!C6/'A_DPK BU'!C4)*100%</f>
        <v>0.75595241752377496</v>
      </c>
      <c r="U7" s="206">
        <f>('A_NPL BU'!D6/'A_DPK BU'!D4)*100%</f>
        <v>0.75124554023289947</v>
      </c>
      <c r="V7" s="206">
        <f>('A_NPL BU'!E6/'A_DPK BU'!E4)*100%</f>
        <v>0.73350796368901705</v>
      </c>
      <c r="W7" s="206">
        <f>('A_NPL BU'!F6/'A_DPK BU'!F4)*100%</f>
        <v>0.74163971433857157</v>
      </c>
      <c r="X7" s="206">
        <f>('A_NPL BU'!G6/'A_DPK BU'!G4)*100%</f>
        <v>0.7518718890180881</v>
      </c>
      <c r="Y7" s="206">
        <f>('A_NPL BU'!H6/'A_DPK BU'!H4)*100%</f>
        <v>0.7264360750183162</v>
      </c>
      <c r="Z7" s="206">
        <f>('A_NPL BU'!I6/'A_DPK BU'!I4)*100%</f>
        <v>0.7263604569702814</v>
      </c>
      <c r="AA7" s="206">
        <f>('A_NPL BU'!J6/'A_DPK BU'!J4)*100%</f>
        <v>0.72586232078997703</v>
      </c>
      <c r="AB7" s="206">
        <f>('A_NPL BU'!K6/'A_DPK BU'!K4)*100%</f>
        <v>0.7068865248484475</v>
      </c>
      <c r="AC7" s="206">
        <f>('A_NPL BU'!L6/'A_DPK BU'!L4)*100%</f>
        <v>0.7193672140702575</v>
      </c>
      <c r="AD7" s="176">
        <f t="shared" si="0"/>
        <v>7.3391301164996312</v>
      </c>
      <c r="AG7" s="204"/>
      <c r="AH7" s="205" t="s">
        <v>276</v>
      </c>
      <c r="AI7" s="205" t="s">
        <v>257</v>
      </c>
      <c r="AJ7" s="206">
        <f>('A_DPK BU'!C4/'A_NPL BU'!C6)*100%</f>
        <v>1.3228345816733229</v>
      </c>
      <c r="AK7" s="206">
        <f>('A_DPK BU'!D4/'A_NPL BU'!D6)*100%</f>
        <v>1.331122710811677</v>
      </c>
      <c r="AL7" s="206">
        <f>('A_DPK BU'!E4/'A_NPL BU'!E6)*100%</f>
        <v>1.3633117150776657</v>
      </c>
      <c r="AM7" s="206">
        <f>('A_DPK BU'!F4/'A_NPL BU'!F6)*100%</f>
        <v>1.3483636065685156</v>
      </c>
      <c r="AN7" s="206">
        <f>('A_DPK BU'!G4/'A_NPL BU'!G6)*100%</f>
        <v>1.3300138156594157</v>
      </c>
      <c r="AO7" s="206">
        <f>('A_DPK BU'!H4/'A_NPL BU'!H6)*100%</f>
        <v>1.3765836174570298</v>
      </c>
      <c r="AP7" s="206">
        <f>('A_DPK BU'!I4/'A_NPL BU'!I6)*100%</f>
        <v>1.376726927249172</v>
      </c>
      <c r="AQ7" s="206">
        <f>('A_DPK BU'!J4/'A_NPL BU'!J6)*100%</f>
        <v>1.3776717310683257</v>
      </c>
      <c r="AR7" s="206">
        <f>('A_DPK BU'!K4/'A_NPL BU'!K6)*100%</f>
        <v>1.4146542123071228</v>
      </c>
      <c r="AS7" s="206">
        <f>('A_DPK BU'!L4/'A_NPL BU'!L6)*100%</f>
        <v>1.3901106144967212</v>
      </c>
      <c r="AT7" s="176">
        <f t="shared" si="1"/>
        <v>13.631393532368969</v>
      </c>
    </row>
    <row r="8" spans="1:46">
      <c r="A8" s="204">
        <v>3</v>
      </c>
      <c r="B8" s="205" t="s">
        <v>277</v>
      </c>
      <c r="C8" s="205" t="s">
        <v>264</v>
      </c>
      <c r="D8" s="206">
        <f>('A_NPL BPR'!C6/'A_Kredit BPR'!C6)*100%</f>
        <v>0.10187927274791703</v>
      </c>
      <c r="E8" s="206">
        <f>('A_NPL BPR'!D6/'A_Kredit BPR'!D6)*100%</f>
        <v>0.11683678059571147</v>
      </c>
      <c r="F8" s="206">
        <f>('A_NPL BPR'!E6/'A_Kredit BPR'!E6)*100%</f>
        <v>0.11618969964611509</v>
      </c>
      <c r="G8" s="206">
        <f>('A_NPL BPR'!F6/'A_Kredit BPR'!F6)*100%</f>
        <v>0.1400507864745352</v>
      </c>
      <c r="H8" s="206">
        <f>('A_NPL BPR'!G6/'A_Kredit BPR'!G6)*100%</f>
        <v>0.14164090848463839</v>
      </c>
      <c r="I8" s="206">
        <f>('A_NPL BPR'!H6/'A_Kredit BPR'!H6)*100%</f>
        <v>0.16193479473754119</v>
      </c>
      <c r="J8" s="206">
        <f>('A_NPL BPR'!I6/'A_Kredit BPR'!I6)*100%</f>
        <v>0.16293060792154548</v>
      </c>
      <c r="K8" s="206">
        <f>('A_NPL BPR'!J6/'A_Kredit BPR'!J6)*100%</f>
        <v>0.16611628279043722</v>
      </c>
      <c r="L8" s="206">
        <f>('A_NPL BPR'!K6/'A_Kredit BPR'!K6)*100%</f>
        <v>0.1746010229949729</v>
      </c>
      <c r="M8" s="206">
        <f>('A_NPL BPR'!L6/'A_Kredit BPR'!L6)*100%</f>
        <v>0.17104305949633358</v>
      </c>
      <c r="N8" s="176">
        <f>SUM(D8:M9)</f>
        <v>1.6423180552602152</v>
      </c>
      <c r="Q8" s="204">
        <v>3</v>
      </c>
      <c r="R8" s="205" t="s">
        <v>277</v>
      </c>
      <c r="S8" s="205" t="s">
        <v>264</v>
      </c>
      <c r="T8" s="206">
        <f>('A_Kredit BPR'!C6/'A_DPK BPR'!C6)*100%</f>
        <v>0.7882969814714812</v>
      </c>
      <c r="U8" s="206">
        <f>('A_Kredit BPR'!D6/'A_DPK BPR'!D6)*100%</f>
        <v>0.79470148435175425</v>
      </c>
      <c r="V8" s="206">
        <f>('A_Kredit BPR'!E6/'A_DPK BPR'!E6)*100%</f>
        <v>0.80837046324347039</v>
      </c>
      <c r="W8" s="206">
        <f>('A_Kredit BPR'!F6/'A_DPK BPR'!F6)*100%</f>
        <v>0.80178282012483038</v>
      </c>
      <c r="X8" s="206">
        <f>('A_Kredit BPR'!G6/'A_DPK BPR'!G6)*100%</f>
        <v>0.80253852555487537</v>
      </c>
      <c r="Y8" s="206">
        <f>('A_Kredit BPR'!H6/'A_DPK BPR'!H6)*100%</f>
        <v>0.8001739808318663</v>
      </c>
      <c r="Z8" s="206">
        <f>('A_Kredit BPR'!I6/'A_DPK BPR'!I6)*100%</f>
        <v>0.80446409083755088</v>
      </c>
      <c r="AA8" s="206">
        <f>('A_Kredit BPR'!J6/'A_DPK BPR'!J6)*100%</f>
        <v>0.79249908406785308</v>
      </c>
      <c r="AB8" s="206">
        <f>('A_Kredit BPR'!K6/'A_DPK BPR'!K6)*100%</f>
        <v>0.82212152131614347</v>
      </c>
      <c r="AC8" s="206">
        <f>('A_Kredit BPR'!L6/'A_DPK BPR'!L6)*100%</f>
        <v>0.80351605424017369</v>
      </c>
      <c r="AD8" s="176">
        <f t="shared" si="0"/>
        <v>8.0184650060399996</v>
      </c>
      <c r="AG8" s="204">
        <v>3</v>
      </c>
      <c r="AH8" s="205" t="s">
        <v>277</v>
      </c>
      <c r="AI8" s="205" t="s">
        <v>264</v>
      </c>
      <c r="AJ8" s="206">
        <f>('A_DPK BPR'!C6/'A_Kredit BPR'!C6)*100%</f>
        <v>1.2685574390166274</v>
      </c>
      <c r="AK8" s="206">
        <f>('A_DPK BPR'!D6/'A_Kredit BPR'!D6)*100%</f>
        <v>1.2583341288404788</v>
      </c>
      <c r="AL8" s="206">
        <f>('A_DPK BPR'!E6/'A_Kredit BPR'!E6)*100%</f>
        <v>1.2370565792169641</v>
      </c>
      <c r="AM8" s="206">
        <f>('A_DPK BPR'!F6/'A_Kredit BPR'!F6)*100%</f>
        <v>1.2472205376567049</v>
      </c>
      <c r="AN8" s="206">
        <f>('A_DPK BPR'!G6/'A_Kredit BPR'!G6)*100%</f>
        <v>1.2460461001652223</v>
      </c>
      <c r="AO8" s="206">
        <f>('A_DPK BPR'!H6/'A_Kredit BPR'!H6)*100%</f>
        <v>1.2497282140571393</v>
      </c>
      <c r="AP8" s="206">
        <f>('A_DPK BPR'!I6/'A_Kredit BPR'!I6)*100%</f>
        <v>1.2430635641658923</v>
      </c>
      <c r="AQ8" s="206">
        <f>('A_DPK BPR'!J6/'A_Kredit BPR'!J6)*100%</f>
        <v>1.2618311113585852</v>
      </c>
      <c r="AR8" s="206">
        <f>('A_DPK BPR'!K6/'A_Kredit BPR'!K6)*100%</f>
        <v>1.2163651894176044</v>
      </c>
      <c r="AS8" s="206">
        <f>('A_DPK BPR'!L6/'A_Kredit BPR'!L6)*100%</f>
        <v>1.2445302053679894</v>
      </c>
      <c r="AT8" s="176">
        <f t="shared" si="1"/>
        <v>12.47273306926321</v>
      </c>
    </row>
    <row r="9" spans="1:46">
      <c r="A9" s="204"/>
      <c r="B9" s="205" t="s">
        <v>277</v>
      </c>
      <c r="C9" s="205" t="s">
        <v>257</v>
      </c>
      <c r="D9" s="206">
        <f>('A_NPL BU'!C9/'A_NPL BU'!C8)*100%</f>
        <v>1.986971137821221E-2</v>
      </c>
      <c r="E9" s="206">
        <f>('A_NPL BU'!D9/'A_NPL BU'!D8)*100%</f>
        <v>1.9763689817572018E-2</v>
      </c>
      <c r="F9" s="206">
        <f>('A_NPL BU'!E9/'A_NPL BU'!E8)*100%</f>
        <v>1.8615578524078812E-2</v>
      </c>
      <c r="G9" s="206">
        <f>('A_NPL BU'!F9/'A_NPL BU'!F8)*100%</f>
        <v>1.8784744734267406E-2</v>
      </c>
      <c r="H9" s="206">
        <f>('A_NPL BU'!G9/'A_NPL BU'!G8)*100%</f>
        <v>1.9277657970393547E-2</v>
      </c>
      <c r="I9" s="206">
        <f>('A_NPL BU'!H9/'A_NPL BU'!H8)*100%</f>
        <v>1.8911321701143461E-2</v>
      </c>
      <c r="J9" s="206">
        <f>('A_NPL BU'!I9/'A_NPL BU'!I8)*100%</f>
        <v>1.8852825727411003E-2</v>
      </c>
      <c r="K9" s="206">
        <f>('A_NPL BU'!J9/'A_NPL BU'!J8)*100%</f>
        <v>1.8860275186132609E-2</v>
      </c>
      <c r="L9" s="206">
        <f>('A_NPL BU'!K9/'A_NPL BU'!K8)*100%</f>
        <v>1.8173130169441019E-2</v>
      </c>
      <c r="M9" s="206">
        <f>('A_NPL BU'!L9/'A_NPL BU'!L8)*100%</f>
        <v>1.7985904161815849E-2</v>
      </c>
      <c r="N9" s="176">
        <f>SUM(D9:M9)</f>
        <v>0.18909483937046795</v>
      </c>
      <c r="Q9" s="204"/>
      <c r="R9" s="205" t="s">
        <v>277</v>
      </c>
      <c r="S9" s="205" t="s">
        <v>257</v>
      </c>
      <c r="T9" s="206">
        <f>('A_NPL BU'!C8/'A_DPK BU'!C5)*100%</f>
        <v>0.78593372703708553</v>
      </c>
      <c r="U9" s="206">
        <f>('A_NPL BU'!D8/'A_DPK BU'!D5)*100%</f>
        <v>0.78981508877110884</v>
      </c>
      <c r="V9" s="206">
        <f>('A_NPL BU'!E8/'A_DPK BU'!E5)*100%</f>
        <v>0.79368720185955144</v>
      </c>
      <c r="W9" s="206">
        <f>('A_NPL BU'!F8/'A_DPK BU'!F5)*100%</f>
        <v>0.80462028877892311</v>
      </c>
      <c r="X9" s="206">
        <f>('A_NPL BU'!G8/'A_DPK BU'!G5)*100%</f>
        <v>0.80864940508809802</v>
      </c>
      <c r="Y9" s="206">
        <f>('A_NPL BU'!H8/'A_DPK BU'!H5)*100%</f>
        <v>0.82351682557861083</v>
      </c>
      <c r="Z9" s="206">
        <f>('A_NPL BU'!I8/'A_DPK BU'!I5)*100%</f>
        <v>0.83362936909776952</v>
      </c>
      <c r="AA9" s="206">
        <f>('A_NPL BU'!J8/'A_DPK BU'!J5)*100%</f>
        <v>0.83699081980168666</v>
      </c>
      <c r="AB9" s="206">
        <f>('A_NPL BU'!K8/'A_DPK BU'!K5)*100%</f>
        <v>0.83680996737779234</v>
      </c>
      <c r="AC9" s="206">
        <f>('A_NPL BU'!L8/'A_DPK BU'!L5)*100%</f>
        <v>0.84721255885800617</v>
      </c>
      <c r="AD9" s="176">
        <f t="shared" si="0"/>
        <v>8.160865252248632</v>
      </c>
      <c r="AG9" s="204"/>
      <c r="AH9" s="205" t="s">
        <v>277</v>
      </c>
      <c r="AI9" s="205" t="s">
        <v>257</v>
      </c>
      <c r="AJ9" s="206">
        <f>('A_DPK BU'!C5/'A_NPL BU'!C8)*100%</f>
        <v>1.2723719133035927</v>
      </c>
      <c r="AK9" s="206">
        <f>('A_DPK BU'!D5/'A_NPL BU'!D8)*100%</f>
        <v>1.266119138792249</v>
      </c>
      <c r="AL9" s="206">
        <f>('A_DPK BU'!E5/'A_NPL BU'!E8)*100%</f>
        <v>1.2599422009792682</v>
      </c>
      <c r="AM9" s="206">
        <f>('A_DPK BU'!F5/'A_NPL BU'!F8)*100%</f>
        <v>1.2428222528636228</v>
      </c>
      <c r="AN9" s="206">
        <f>('A_DPK BU'!G5/'A_NPL BU'!G8)*100%</f>
        <v>1.2366298592540921</v>
      </c>
      <c r="AO9" s="206">
        <f>('A_DPK BU'!H5/'A_NPL BU'!H8)*100%</f>
        <v>1.2143042727723146</v>
      </c>
      <c r="AP9" s="206">
        <f>('A_DPK BU'!I5/'A_NPL BU'!I8)*100%</f>
        <v>1.1995738598824703</v>
      </c>
      <c r="AQ9" s="206">
        <f>('A_DPK BU'!J5/'A_NPL BU'!J8)*100%</f>
        <v>1.1947562342881326</v>
      </c>
      <c r="AR9" s="206">
        <f>('A_DPK BU'!K5/'A_NPL BU'!K8)*100%</f>
        <v>1.1950144465099717</v>
      </c>
      <c r="AS9" s="206">
        <f>('A_DPK BU'!L5/'A_NPL BU'!L8)*100%</f>
        <v>1.1803413317526152</v>
      </c>
      <c r="AT9" s="176">
        <f t="shared" si="1"/>
        <v>12.26187551039833</v>
      </c>
    </row>
    <row r="10" spans="1:46">
      <c r="A10" s="204">
        <v>4</v>
      </c>
      <c r="B10" s="205" t="s">
        <v>278</v>
      </c>
      <c r="C10" s="205" t="s">
        <v>264</v>
      </c>
      <c r="D10" s="206">
        <f>('A_NPL BPR'!C7/'A_Kredit BPR'!C7)*100%</f>
        <v>0.12034652362100794</v>
      </c>
      <c r="E10" s="206">
        <f>('A_NPL BPR'!D7/'A_Kredit BPR'!D7)*100%</f>
        <v>0.12292784215395341</v>
      </c>
      <c r="F10" s="206">
        <f>('A_NPL BPR'!E7/'A_Kredit BPR'!E7)*100%</f>
        <v>0.12112376499435286</v>
      </c>
      <c r="G10" s="206">
        <f>('A_NPL BPR'!F7/'A_Kredit BPR'!F7)*100%</f>
        <v>0.12571252315371073</v>
      </c>
      <c r="H10" s="206">
        <f>('A_NPL BPR'!G7/'A_Kredit BPR'!G7)*100%</f>
        <v>0.12788309326316649</v>
      </c>
      <c r="I10" s="206">
        <f>('A_NPL BPR'!H7/'A_Kredit BPR'!H7)*100%</f>
        <v>0.12567427602453399</v>
      </c>
      <c r="J10" s="206">
        <f>('A_NPL BPR'!I7/'A_Kredit BPR'!I7)*100%</f>
        <v>0.12613319347874141</v>
      </c>
      <c r="K10" s="206">
        <f>('A_NPL BPR'!J7/'A_Kredit BPR'!J7)*100%</f>
        <v>0.12483703337909363</v>
      </c>
      <c r="L10" s="206">
        <f>('A_NPL BPR'!K7/'A_Kredit BPR'!K7)*100%</f>
        <v>0.12542226091426389</v>
      </c>
      <c r="M10" s="206">
        <f>('A_NPL BPR'!L7/'A_Kredit BPR'!L7)*100%</f>
        <v>0.12343220705725676</v>
      </c>
      <c r="N10" s="176">
        <f>SUM(D10:M11)</f>
        <v>1.551861939777192</v>
      </c>
      <c r="Q10" s="204">
        <v>4</v>
      </c>
      <c r="R10" s="205" t="s">
        <v>278</v>
      </c>
      <c r="S10" s="205" t="s">
        <v>264</v>
      </c>
      <c r="T10" s="206">
        <f>('A_Kredit BPR'!C7/'A_DPK BPR'!C7)*100%</f>
        <v>0.9618971612940832</v>
      </c>
      <c r="U10" s="206">
        <f>('A_Kredit BPR'!D7/'A_DPK BPR'!D7)*100%</f>
        <v>0.9695122106058085</v>
      </c>
      <c r="V10" s="206">
        <f>('A_Kredit BPR'!E7/'A_DPK BPR'!E7)*100%</f>
        <v>0.97693153395168586</v>
      </c>
      <c r="W10" s="206">
        <f>('A_Kredit BPR'!F7/'A_DPK BPR'!F7)*100%</f>
        <v>0.96761984390762523</v>
      </c>
      <c r="X10" s="206">
        <f>('A_Kredit BPR'!G7/'A_DPK BPR'!G7)*100%</f>
        <v>0.96190839712512588</v>
      </c>
      <c r="Y10" s="206">
        <f>('A_Kredit BPR'!H7/'A_DPK BPR'!H7)*100%</f>
        <v>0.96169013754086607</v>
      </c>
      <c r="Z10" s="206">
        <f>('A_Kredit BPR'!I7/'A_DPK BPR'!I7)*100%</f>
        <v>0.95583592796315708</v>
      </c>
      <c r="AA10" s="206">
        <f>('A_Kredit BPR'!J7/'A_DPK BPR'!J7)*100%</f>
        <v>0.96520601337780609</v>
      </c>
      <c r="AB10" s="206">
        <f>('A_Kredit BPR'!K7/'A_DPK BPR'!K7)*100%</f>
        <v>0.96869726543242851</v>
      </c>
      <c r="AC10" s="206">
        <f>('A_Kredit BPR'!L7/'A_DPK BPR'!L7)*100%</f>
        <v>0.965595685110335</v>
      </c>
      <c r="AD10" s="176">
        <f t="shared" si="0"/>
        <v>9.65489417630892</v>
      </c>
      <c r="AG10" s="204">
        <v>4</v>
      </c>
      <c r="AH10" s="205" t="s">
        <v>278</v>
      </c>
      <c r="AI10" s="205" t="s">
        <v>264</v>
      </c>
      <c r="AJ10" s="206">
        <f>('A_DPK BPR'!C7/'A_Kredit BPR'!C7)*100%</f>
        <v>1.0396121750215537</v>
      </c>
      <c r="AK10" s="206">
        <f>('A_DPK BPR'!D7/'A_Kredit BPR'!D7)*100%</f>
        <v>1.0314465244075068</v>
      </c>
      <c r="AL10" s="206">
        <f>('A_DPK BPR'!E7/'A_Kredit BPR'!E7)*100%</f>
        <v>1.0236131860285052</v>
      </c>
      <c r="AM10" s="206">
        <f>('A_DPK BPR'!F7/'A_Kredit BPR'!F7)*100%</f>
        <v>1.0334637164546059</v>
      </c>
      <c r="AN10" s="206">
        <f>('A_DPK BPR'!G7/'A_Kredit BPR'!G7)*100%</f>
        <v>1.0396000315505294</v>
      </c>
      <c r="AO10" s="206">
        <f>('A_DPK BPR'!H7/'A_Kredit BPR'!H7)*100%</f>
        <v>1.0398359731099001</v>
      </c>
      <c r="AP10" s="206">
        <f>('A_DPK BPR'!I7/'A_Kredit BPR'!I7)*100%</f>
        <v>1.0462046578757032</v>
      </c>
      <c r="AQ10" s="206">
        <f>('A_DPK BPR'!J7/'A_Kredit BPR'!J7)*100%</f>
        <v>1.0360482489126128</v>
      </c>
      <c r="AR10" s="206">
        <f>('A_DPK BPR'!K7/'A_Kredit BPR'!K7)*100%</f>
        <v>1.0323142592475452</v>
      </c>
      <c r="AS10" s="206">
        <f>('A_DPK BPR'!L7/'A_Kredit BPR'!L7)*100%</f>
        <v>1.035630145639822</v>
      </c>
      <c r="AT10" s="176">
        <f t="shared" si="1"/>
        <v>10.357768918248283</v>
      </c>
    </row>
    <row r="11" spans="1:46">
      <c r="A11" s="204"/>
      <c r="B11" s="205" t="s">
        <v>278</v>
      </c>
      <c r="C11" s="205" t="s">
        <v>257</v>
      </c>
      <c r="D11" s="206">
        <f>('A_NPL BU'!C11/'A_NPL BU'!C10)*100%</f>
        <v>2.8668593346060738E-2</v>
      </c>
      <c r="E11" s="206">
        <f>('A_NPL BU'!D11/'A_NPL BU'!D10)*100%</f>
        <v>2.8796766701963766E-2</v>
      </c>
      <c r="F11" s="206">
        <f>('A_NPL BU'!E11/'A_NPL BU'!E10)*100%</f>
        <v>2.8233486587746857E-2</v>
      </c>
      <c r="G11" s="206">
        <f>('A_NPL BU'!F11/'A_NPL BU'!F10)*100%</f>
        <v>3.3177115287397516E-2</v>
      </c>
      <c r="H11" s="206">
        <f>('A_NPL BU'!G11/'A_NPL BU'!G10)*100%</f>
        <v>3.3274352479738513E-2</v>
      </c>
      <c r="I11" s="206">
        <f>('A_NPL BU'!H11/'A_NPL BU'!H10)*100%</f>
        <v>3.0913456059495248E-2</v>
      </c>
      <c r="J11" s="206">
        <f>('A_NPL BU'!I11/'A_NPL BU'!I10)*100%</f>
        <v>3.1921872045766644E-2</v>
      </c>
      <c r="K11" s="206">
        <f>('A_NPL BU'!J11/'A_NPL BU'!J10)*100%</f>
        <v>3.0996745615152473E-2</v>
      </c>
      <c r="L11" s="206">
        <f>('A_NPL BU'!K11/'A_NPL BU'!K10)*100%</f>
        <v>3.1090950413798984E-2</v>
      </c>
      <c r="M11" s="206">
        <f>('A_NPL BU'!L11/'A_NPL BU'!L10)*100%</f>
        <v>3.1295883199990319E-2</v>
      </c>
      <c r="N11" s="176">
        <f>SUM(D11:M11)</f>
        <v>0.30836922173711107</v>
      </c>
      <c r="Q11" s="204"/>
      <c r="R11" s="205" t="s">
        <v>278</v>
      </c>
      <c r="S11" s="205" t="s">
        <v>257</v>
      </c>
      <c r="T11" s="206">
        <f>('A_NPL BU'!C10/'A_DPK BU'!C6)*100%</f>
        <v>0.62526261596205535</v>
      </c>
      <c r="U11" s="206">
        <f>('A_NPL BU'!D10/'A_DPK BU'!D6)*100%</f>
        <v>0.63267533518584518</v>
      </c>
      <c r="V11" s="206">
        <f>('A_NPL BU'!E10/'A_DPK BU'!E6)*100%</f>
        <v>0.63928412712705518</v>
      </c>
      <c r="W11" s="206">
        <f>('A_NPL BU'!F10/'A_DPK BU'!F6)*100%</f>
        <v>0.63785157450273033</v>
      </c>
      <c r="X11" s="206">
        <f>('A_NPL BU'!G10/'A_DPK BU'!G6)*100%</f>
        <v>0.63322925389602081</v>
      </c>
      <c r="Y11" s="206">
        <f>('A_NPL BU'!H10/'A_DPK BU'!H6)*100%</f>
        <v>0.63695253081986736</v>
      </c>
      <c r="Z11" s="206">
        <f>('A_NPL BU'!I10/'A_DPK BU'!I6)*100%</f>
        <v>0.63260320895204669</v>
      </c>
      <c r="AA11" s="206">
        <f>('A_NPL BU'!J10/'A_DPK BU'!J6)*100%</f>
        <v>0.64155910091137358</v>
      </c>
      <c r="AB11" s="206">
        <f>('A_NPL BU'!K10/'A_DPK BU'!K6)*100%</f>
        <v>0.64887331277492466</v>
      </c>
      <c r="AC11" s="206">
        <f>('A_NPL BU'!L10/'A_DPK BU'!L6)*100%</f>
        <v>0.65299649710395236</v>
      </c>
      <c r="AD11" s="176">
        <f t="shared" si="0"/>
        <v>6.3812875572358703</v>
      </c>
      <c r="AG11" s="204"/>
      <c r="AH11" s="205" t="s">
        <v>278</v>
      </c>
      <c r="AI11" s="205" t="s">
        <v>257</v>
      </c>
      <c r="AJ11" s="206">
        <f>('A_DPK BU'!C6/'A_NPL BU'!C10)*100%</f>
        <v>1.5993279855079101</v>
      </c>
      <c r="AK11" s="206">
        <f>('A_DPK BU'!D6/'A_NPL BU'!D10)*100%</f>
        <v>1.5805895131130014</v>
      </c>
      <c r="AL11" s="206">
        <f>('A_DPK BU'!E6/'A_NPL BU'!E10)*100%</f>
        <v>1.5642496936284076</v>
      </c>
      <c r="AM11" s="206">
        <f>('A_DPK BU'!F6/'A_NPL BU'!F10)*100%</f>
        <v>1.5677628463637499</v>
      </c>
      <c r="AN11" s="206">
        <f>('A_DPK BU'!G6/'A_NPL BU'!G10)*100%</f>
        <v>1.5792068888911515</v>
      </c>
      <c r="AO11" s="206">
        <f>('A_DPK BU'!H6/'A_NPL BU'!H10)*100%</f>
        <v>1.5699757071580016</v>
      </c>
      <c r="AP11" s="206">
        <f>('A_DPK BU'!I6/'A_NPL BU'!I10)*100%</f>
        <v>1.5807697239736942</v>
      </c>
      <c r="AQ11" s="206">
        <f>('A_DPK BU'!J6/'A_NPL BU'!J10)*100%</f>
        <v>1.558702851505714</v>
      </c>
      <c r="AR11" s="206">
        <f>('A_DPK BU'!K6/'A_NPL BU'!K10)*100%</f>
        <v>1.5411328842042715</v>
      </c>
      <c r="AS11" s="206">
        <f>('A_DPK BU'!L6/'A_NPL BU'!L10)*100%</f>
        <v>1.5314017830647064</v>
      </c>
      <c r="AT11" s="176">
        <f t="shared" si="1"/>
        <v>15.673119877410608</v>
      </c>
    </row>
    <row r="12" spans="1:46">
      <c r="A12" s="204">
        <v>5</v>
      </c>
      <c r="B12" s="205" t="s">
        <v>279</v>
      </c>
      <c r="C12" s="205" t="s">
        <v>264</v>
      </c>
      <c r="D12" s="206">
        <f>('A_NPL BPR'!C8/'A_Kredit BPR'!C8)*100%</f>
        <v>0.14645982554733633</v>
      </c>
      <c r="E12" s="206">
        <f>('A_NPL BPR'!D8/'A_Kredit BPR'!D8)*100%</f>
        <v>0.14894259193453896</v>
      </c>
      <c r="F12" s="206">
        <f>('A_NPL BPR'!E8/'A_Kredit BPR'!E8)*100%</f>
        <v>0.15123023409277903</v>
      </c>
      <c r="G12" s="206">
        <f>('A_NPL BPR'!F8/'A_Kredit BPR'!F8)*100%</f>
        <v>0.15620225254473361</v>
      </c>
      <c r="H12" s="206">
        <f>('A_NPL BPR'!G8/'A_Kredit BPR'!G8)*100%</f>
        <v>0.15252261562873728</v>
      </c>
      <c r="I12" s="206">
        <f>('A_NPL BPR'!H8/'A_Kredit BPR'!H8)*100%</f>
        <v>0.15469160286711553</v>
      </c>
      <c r="J12" s="206">
        <f>('A_NPL BPR'!I8/'A_Kredit BPR'!I8)*100%</f>
        <v>0.15768901664728829</v>
      </c>
      <c r="K12" s="206">
        <f>('A_NPL BPR'!J8/'A_Kredit BPR'!J8)*100%</f>
        <v>0.15821818918567784</v>
      </c>
      <c r="L12" s="206">
        <f>('A_NPL BPR'!K8/'A_Kredit BPR'!K8)*100%</f>
        <v>0.15938838346684009</v>
      </c>
      <c r="M12" s="206">
        <f>('A_NPL BPR'!L8/'A_Kredit BPR'!L8)*100%</f>
        <v>0.16448094675656597</v>
      </c>
      <c r="N12" s="176">
        <f>SUM(D12:M13)</f>
        <v>2.0181591575925917</v>
      </c>
      <c r="Q12" s="204">
        <v>5</v>
      </c>
      <c r="R12" s="205" t="s">
        <v>279</v>
      </c>
      <c r="S12" s="205" t="s">
        <v>264</v>
      </c>
      <c r="T12" s="206">
        <f>('A_Kredit BPR'!C8/'A_DPK BPR'!C8)*100%</f>
        <v>0.95553313770216053</v>
      </c>
      <c r="U12" s="206">
        <f>('A_Kredit BPR'!D8/'A_DPK BPR'!D8)*100%</f>
        <v>0.96489858671076045</v>
      </c>
      <c r="V12" s="206">
        <f>('A_Kredit BPR'!E8/'A_DPK BPR'!E8)*100%</f>
        <v>0.98622596311677535</v>
      </c>
      <c r="W12" s="206">
        <f>('A_Kredit BPR'!F8/'A_DPK BPR'!F8)*100%</f>
        <v>0.97078123806696537</v>
      </c>
      <c r="X12" s="206">
        <f>('A_Kredit BPR'!G8/'A_DPK BPR'!G8)*100%</f>
        <v>0.964046135990412</v>
      </c>
      <c r="Y12" s="206">
        <f>('A_Kredit BPR'!H8/'A_DPK BPR'!H8)*100%</f>
        <v>0.96344317963997561</v>
      </c>
      <c r="Z12" s="206">
        <f>('A_Kredit BPR'!I8/'A_DPK BPR'!I8)*100%</f>
        <v>0.9536580574399065</v>
      </c>
      <c r="AA12" s="206">
        <f>('A_Kredit BPR'!J8/'A_DPK BPR'!J8)*100%</f>
        <v>0.946051035915776</v>
      </c>
      <c r="AB12" s="206">
        <f>('A_Kredit BPR'!K8/'A_DPK BPR'!K8)*100%</f>
        <v>0.94093127807257637</v>
      </c>
      <c r="AC12" s="206">
        <f>('A_Kredit BPR'!L8/'A_DPK BPR'!L8)*100%</f>
        <v>0.93204829434654646</v>
      </c>
      <c r="AD12" s="176">
        <f t="shared" si="0"/>
        <v>9.577616907001854</v>
      </c>
      <c r="AG12" s="204">
        <v>5</v>
      </c>
      <c r="AH12" s="205" t="s">
        <v>279</v>
      </c>
      <c r="AI12" s="205" t="s">
        <v>264</v>
      </c>
      <c r="AJ12" s="206">
        <f>('A_DPK BPR'!C8/'A_Kredit BPR'!C8)*100%</f>
        <v>1.0465361802153426</v>
      </c>
      <c r="AK12" s="206">
        <f>('A_DPK BPR'!D8/'A_Kredit BPR'!D8)*100%</f>
        <v>1.0363783445977433</v>
      </c>
      <c r="AL12" s="206">
        <f>('A_DPK BPR'!E8/'A_Kredit BPR'!E8)*100%</f>
        <v>1.013966410739882</v>
      </c>
      <c r="AM12" s="206">
        <f>('A_DPK BPR'!F8/'A_Kredit BPR'!F8)*100%</f>
        <v>1.0300981938950691</v>
      </c>
      <c r="AN12" s="206">
        <f>('A_DPK BPR'!G8/'A_Kredit BPR'!G8)*100%</f>
        <v>1.0372947545426867</v>
      </c>
      <c r="AO12" s="206">
        <f>('A_DPK BPR'!H8/'A_Kredit BPR'!H8)*100%</f>
        <v>1.0379439297849253</v>
      </c>
      <c r="AP12" s="206">
        <f>('A_DPK BPR'!I8/'A_Kredit BPR'!I8)*100%</f>
        <v>1.0485938772273349</v>
      </c>
      <c r="AQ12" s="206">
        <f>('A_DPK BPR'!J8/'A_Kredit BPR'!J8)*100%</f>
        <v>1.0570254267857775</v>
      </c>
      <c r="AR12" s="206">
        <f>('A_DPK BPR'!K8/'A_Kredit BPR'!K8)*100%</f>
        <v>1.0627768714931245</v>
      </c>
      <c r="AS12" s="206">
        <f>('A_DPK BPR'!L8/'A_Kredit BPR'!L8)*100%</f>
        <v>1.0729057775928812</v>
      </c>
      <c r="AT12" s="176">
        <f t="shared" si="1"/>
        <v>10.443519766874767</v>
      </c>
    </row>
    <row r="13" spans="1:46">
      <c r="A13" s="204"/>
      <c r="B13" s="205" t="s">
        <v>279</v>
      </c>
      <c r="C13" s="205" t="s">
        <v>257</v>
      </c>
      <c r="D13" s="206">
        <f>('A_NPL BU'!C13/'A_NPL BU'!C12)*100%</f>
        <v>4.5186107731926571E-2</v>
      </c>
      <c r="E13" s="206">
        <f>('A_NPL BU'!D13/'A_NPL BU'!D12)*100%</f>
        <v>4.5446294345416569E-2</v>
      </c>
      <c r="F13" s="206">
        <f>('A_NPL BU'!E13/'A_NPL BU'!E12)*100%</f>
        <v>4.5051068625719011E-2</v>
      </c>
      <c r="G13" s="206">
        <f>('A_NPL BU'!F13/'A_NPL BU'!F12)*100%</f>
        <v>4.6766010080867455E-2</v>
      </c>
      <c r="H13" s="206">
        <f>('A_NPL BU'!G13/'A_NPL BU'!G12)*100%</f>
        <v>4.3661680356392979E-2</v>
      </c>
      <c r="I13" s="206">
        <f>('A_NPL BU'!H13/'A_NPL BU'!H12)*100%</f>
        <v>4.9261281066723381E-2</v>
      </c>
      <c r="J13" s="206">
        <f>('A_NPL BU'!I13/'A_NPL BU'!I12)*100%</f>
        <v>5.0921186354075054E-2</v>
      </c>
      <c r="K13" s="206">
        <f>('A_NPL BU'!J13/'A_NPL BU'!J12)*100%</f>
        <v>4.854150338657022E-2</v>
      </c>
      <c r="L13" s="206">
        <f>('A_NPL BU'!K13/'A_NPL BU'!K12)*100%</f>
        <v>4.7096795373921432E-2</v>
      </c>
      <c r="M13" s="206">
        <f>('A_NPL BU'!L13/'A_NPL BU'!L12)*100%</f>
        <v>4.6401571599365837E-2</v>
      </c>
      <c r="N13" s="176">
        <f>SUM(D13:M13)</f>
        <v>0.46833349892097842</v>
      </c>
      <c r="Q13" s="204"/>
      <c r="R13" s="205" t="s">
        <v>279</v>
      </c>
      <c r="S13" s="205" t="s">
        <v>257</v>
      </c>
      <c r="T13" s="206">
        <f>('A_NPL BU'!C12/'A_DPK BU'!C7)*100%</f>
        <v>0.92599638390913752</v>
      </c>
      <c r="U13" s="206">
        <f>('A_NPL BU'!D12/'A_DPK BU'!D7)*100%</f>
        <v>0.92519547946206515</v>
      </c>
      <c r="V13" s="206">
        <f>('A_NPL BU'!E12/'A_DPK BU'!E7)*100%</f>
        <v>0.93350638190651514</v>
      </c>
      <c r="W13" s="206">
        <f>('A_NPL BU'!F12/'A_DPK BU'!F7)*100%</f>
        <v>0.90015378965314152</v>
      </c>
      <c r="X13" s="206">
        <f>('A_NPL BU'!G12/'A_DPK BU'!G7)*100%</f>
        <v>0.88741569691314104</v>
      </c>
      <c r="Y13" s="206">
        <f>('A_NPL BU'!H12/'A_DPK BU'!H7)*100%</f>
        <v>0.89147374790047007</v>
      </c>
      <c r="Z13" s="206">
        <f>('A_NPL BU'!I12/'A_DPK BU'!I7)*100%</f>
        <v>0.89295347540856373</v>
      </c>
      <c r="AA13" s="206">
        <f>('A_NPL BU'!J12/'A_DPK BU'!J7)*100%</f>
        <v>0.89170849443199274</v>
      </c>
      <c r="AB13" s="206">
        <f>('A_NPL BU'!K12/'A_DPK BU'!K7)*100%</f>
        <v>0.89631182869882264</v>
      </c>
      <c r="AC13" s="206">
        <f>('A_NPL BU'!L12/'A_DPK BU'!L7)*100%</f>
        <v>0.89609190728210042</v>
      </c>
      <c r="AD13" s="176">
        <f t="shared" si="0"/>
        <v>9.0408071855659493</v>
      </c>
      <c r="AG13" s="204"/>
      <c r="AH13" s="205" t="s">
        <v>279</v>
      </c>
      <c r="AI13" s="205" t="s">
        <v>257</v>
      </c>
      <c r="AJ13" s="206">
        <f>('A_DPK BU'!C7/'A_NPL BU'!C12)*100%</f>
        <v>1.079917824061529</v>
      </c>
      <c r="AK13" s="206">
        <f>('A_DPK BU'!D7/'A_NPL BU'!D12)*100%</f>
        <v>1.080852665407994</v>
      </c>
      <c r="AL13" s="206">
        <f>('A_DPK BU'!E7/'A_NPL BU'!E12)*100%</f>
        <v>1.0712299555549731</v>
      </c>
      <c r="AM13" s="206">
        <f>('A_DPK BU'!F7/'A_NPL BU'!F12)*100%</f>
        <v>1.1109212797796835</v>
      </c>
      <c r="AN13" s="206">
        <f>('A_DPK BU'!G7/'A_NPL BU'!G12)*100%</f>
        <v>1.1268676038506884</v>
      </c>
      <c r="AO13" s="206">
        <f>('A_DPK BU'!H7/'A_NPL BU'!H12)*100%</f>
        <v>1.1217380235313967</v>
      </c>
      <c r="AP13" s="206">
        <f>('A_DPK BU'!I7/'A_NPL BU'!I12)*100%</f>
        <v>1.1198791734837674</v>
      </c>
      <c r="AQ13" s="206">
        <f>('A_DPK BU'!J7/'A_NPL BU'!J12)*100%</f>
        <v>1.1214427206247346</v>
      </c>
      <c r="AR13" s="206">
        <f>('A_DPK BU'!K7/'A_NPL BU'!K12)*100%</f>
        <v>1.1156831450631435</v>
      </c>
      <c r="AS13" s="206">
        <f>('A_DPK BU'!L7/'A_NPL BU'!L12)*100%</f>
        <v>1.1159569591840852</v>
      </c>
      <c r="AT13" s="176">
        <f t="shared" si="1"/>
        <v>11.064489350541997</v>
      </c>
    </row>
    <row r="14" spans="1:46">
      <c r="A14" s="204">
        <v>6</v>
      </c>
      <c r="B14" s="205" t="s">
        <v>280</v>
      </c>
      <c r="C14" s="205" t="s">
        <v>264</v>
      </c>
      <c r="D14" s="206">
        <f>('A_NPL BPR'!C9/'A_Kredit BPR'!C9)*100%</f>
        <v>0.10463388672286546</v>
      </c>
      <c r="E14" s="206">
        <f>('A_NPL BPR'!D9/'A_Kredit BPR'!D9)*100%</f>
        <v>0.10476823522159617</v>
      </c>
      <c r="F14" s="206">
        <f>('A_NPL BPR'!E9/'A_Kredit BPR'!E9)*100%</f>
        <v>0.1066509326895419</v>
      </c>
      <c r="G14" s="206">
        <f>('A_NPL BPR'!F9/'A_Kredit BPR'!F9)*100%</f>
        <v>0.1133176383256338</v>
      </c>
      <c r="H14" s="206">
        <f>('A_NPL BPR'!G9/'A_Kredit BPR'!G9)*100%</f>
        <v>0.11378704928351045</v>
      </c>
      <c r="I14" s="206">
        <f>('A_NPL BPR'!H9/'A_Kredit BPR'!H9)*100%</f>
        <v>0.1138721234337364</v>
      </c>
      <c r="J14" s="206">
        <f>('A_NPL BPR'!I9/'A_Kredit BPR'!I9)*100%</f>
        <v>0.11439206054305395</v>
      </c>
      <c r="K14" s="206">
        <f>('A_NPL BPR'!J9/'A_Kredit BPR'!J9)*100%</f>
        <v>0.11513201526438792</v>
      </c>
      <c r="L14" s="206">
        <f>('A_NPL BPR'!K9/'A_Kredit BPR'!K9)*100%</f>
        <v>0.11522205591298479</v>
      </c>
      <c r="M14" s="206">
        <f>('A_NPL BPR'!L9/'A_Kredit BPR'!L9)*100%</f>
        <v>0.11596626357798494</v>
      </c>
      <c r="N14" s="176">
        <f>SUM(D14:M15)</f>
        <v>1.4182198653642033</v>
      </c>
      <c r="Q14" s="204">
        <v>6</v>
      </c>
      <c r="R14" s="205" t="s">
        <v>280</v>
      </c>
      <c r="S14" s="205" t="s">
        <v>264</v>
      </c>
      <c r="T14" s="206">
        <f>('A_Kredit BPR'!C9/'A_DPK BPR'!C9)*100%</f>
        <v>0.99638141314309847</v>
      </c>
      <c r="U14" s="206">
        <f>('A_Kredit BPR'!D9/'A_DPK BPR'!D9)*100%</f>
        <v>1.0083290630701243</v>
      </c>
      <c r="V14" s="206">
        <f>('A_Kredit BPR'!E9/'A_DPK BPR'!E9)*100%</f>
        <v>1.0362143620103343</v>
      </c>
      <c r="W14" s="206">
        <f>('A_Kredit BPR'!F9/'A_DPK BPR'!F9)*100%</f>
        <v>1.0202449009653545</v>
      </c>
      <c r="X14" s="206">
        <f>('A_Kredit BPR'!G9/'A_DPK BPR'!G9)*100%</f>
        <v>1.0168971650252538</v>
      </c>
      <c r="Y14" s="206">
        <f>('A_Kredit BPR'!H9/'A_DPK BPR'!H9)*100%</f>
        <v>1.0175758021988799</v>
      </c>
      <c r="Z14" s="206">
        <f>('A_Kredit BPR'!I9/'A_DPK BPR'!I9)*100%</f>
        <v>1.0169737099055163</v>
      </c>
      <c r="AA14" s="206">
        <f>('A_Kredit BPR'!J9/'A_DPK BPR'!J9)*100%</f>
        <v>1.0108314528707172</v>
      </c>
      <c r="AB14" s="206">
        <f>('A_Kredit BPR'!K9/'A_DPK BPR'!K9)*100%</f>
        <v>1.0089621949776324</v>
      </c>
      <c r="AC14" s="206">
        <f>('A_Kredit BPR'!L9/'A_DPK BPR'!L9)*100%</f>
        <v>1.0174532410239956</v>
      </c>
      <c r="AD14" s="176">
        <f t="shared" si="0"/>
        <v>10.149863305190905</v>
      </c>
      <c r="AG14" s="204">
        <v>6</v>
      </c>
      <c r="AH14" s="205" t="s">
        <v>280</v>
      </c>
      <c r="AI14" s="205" t="s">
        <v>264</v>
      </c>
      <c r="AJ14" s="206">
        <f>('A_DPK BPR'!C9/'A_Kredit BPR'!C9)*100%</f>
        <v>1.0036317285822169</v>
      </c>
      <c r="AK14" s="206">
        <f>('A_DPK BPR'!D9/'A_Kredit BPR'!D9)*100%</f>
        <v>0.99173973717988029</v>
      </c>
      <c r="AL14" s="206">
        <f>('A_DPK BPR'!E9/'A_Kredit BPR'!E9)*100%</f>
        <v>0.96505128346216351</v>
      </c>
      <c r="AM14" s="206">
        <f>('A_DPK BPR'!F9/'A_Kredit BPR'!F9)*100%</f>
        <v>0.98015682220396416</v>
      </c>
      <c r="AN14" s="206">
        <f>('A_DPK BPR'!G9/'A_Kredit BPR'!G9)*100%</f>
        <v>0.98338360494413002</v>
      </c>
      <c r="AO14" s="206">
        <f>('A_DPK BPR'!H9/'A_Kredit BPR'!H9)*100%</f>
        <v>0.98272777108014919</v>
      </c>
      <c r="AP14" s="206">
        <f>('A_DPK BPR'!I9/'A_Kredit BPR'!I9)*100%</f>
        <v>0.98330958830086834</v>
      </c>
      <c r="AQ14" s="206">
        <f>('A_DPK BPR'!J9/'A_Kredit BPR'!J9)*100%</f>
        <v>0.98928461036708304</v>
      </c>
      <c r="AR14" s="206">
        <f>('A_DPK BPR'!K9/'A_Kredit BPR'!K9)*100%</f>
        <v>0.99111741250341789</v>
      </c>
      <c r="AS14" s="206">
        <f>('A_DPK BPR'!L9/'A_Kredit BPR'!L9)*100%</f>
        <v>0.98284614926733138</v>
      </c>
      <c r="AT14" s="176">
        <f t="shared" si="1"/>
        <v>9.8532487078912041</v>
      </c>
    </row>
    <row r="15" spans="1:46">
      <c r="A15" s="204"/>
      <c r="B15" s="205" t="s">
        <v>280</v>
      </c>
      <c r="C15" s="205" t="s">
        <v>257</v>
      </c>
      <c r="D15" s="206">
        <f>('A_NPL BU'!C15/'A_NPL BU'!C14)*100%</f>
        <v>3.1712173477937249E-2</v>
      </c>
      <c r="E15" s="206">
        <f>('A_NPL BU'!D15/'A_NPL BU'!D14)*100%</f>
        <v>3.1008623650661985E-2</v>
      </c>
      <c r="F15" s="206">
        <f>('A_NPL BU'!E15/'A_NPL BU'!E14)*100%</f>
        <v>3.0538582202003207E-2</v>
      </c>
      <c r="G15" s="206">
        <f>('A_NPL BU'!F15/'A_NPL BU'!F14)*100%</f>
        <v>3.1958916417493134E-2</v>
      </c>
      <c r="H15" s="206">
        <f>('A_NPL BU'!G15/'A_NPL BU'!G14)*100%</f>
        <v>3.1824587222617898E-2</v>
      </c>
      <c r="I15" s="206">
        <f>('A_NPL BU'!H15/'A_NPL BU'!H14)*100%</f>
        <v>2.9783605994079757E-2</v>
      </c>
      <c r="J15" s="206">
        <f>('A_NPL BU'!I15/'A_NPL BU'!I14)*100%</f>
        <v>2.9164127673571266E-2</v>
      </c>
      <c r="K15" s="206">
        <f>('A_NPL BU'!J15/'A_NPL BU'!J14)*100%</f>
        <v>2.8796055277594386E-2</v>
      </c>
      <c r="L15" s="206">
        <f>('A_NPL BU'!K15/'A_NPL BU'!K14)*100%</f>
        <v>2.7765322747865109E-2</v>
      </c>
      <c r="M15" s="206">
        <f>('A_NPL BU'!L15/'A_NPL BU'!L14)*100%</f>
        <v>2.7925609725083438E-2</v>
      </c>
      <c r="N15" s="176">
        <f>SUM(D15:M15)</f>
        <v>0.30047760438890742</v>
      </c>
      <c r="Q15" s="204"/>
      <c r="R15" s="205" t="s">
        <v>280</v>
      </c>
      <c r="S15" s="205" t="s">
        <v>257</v>
      </c>
      <c r="T15" s="206">
        <f>('A_NPL BU'!C14/'A_DPK BU'!C8)*100%</f>
        <v>0.73504255490413084</v>
      </c>
      <c r="U15" s="206">
        <f>('A_NPL BU'!D14/'A_DPK BU'!D8)*100%</f>
        <v>0.73612861975394905</v>
      </c>
      <c r="V15" s="206">
        <f>('A_NPL BU'!E14/'A_DPK BU'!E8)*100%</f>
        <v>0.73710482947686617</v>
      </c>
      <c r="W15" s="206">
        <f>('A_NPL BU'!F14/'A_DPK BU'!F8)*100%</f>
        <v>0.73628553066636648</v>
      </c>
      <c r="X15" s="206">
        <f>('A_NPL BU'!G14/'A_DPK BU'!G8)*100%</f>
        <v>0.73288664644734947</v>
      </c>
      <c r="Y15" s="206">
        <f>('A_NPL BU'!H14/'A_DPK BU'!H8)*100%</f>
        <v>0.73631035294505875</v>
      </c>
      <c r="Z15" s="206">
        <f>('A_NPL BU'!I14/'A_DPK BU'!I8)*100%</f>
        <v>0.73629316302148351</v>
      </c>
      <c r="AA15" s="206">
        <f>('A_NPL BU'!J14/'A_DPK BU'!J8)*100%</f>
        <v>0.74486363772189146</v>
      </c>
      <c r="AB15" s="206">
        <f>('A_NPL BU'!K14/'A_DPK BU'!K8)*100%</f>
        <v>0.75897794183529255</v>
      </c>
      <c r="AC15" s="206">
        <f>('A_NPL BU'!L14/'A_DPK BU'!L8)*100%</f>
        <v>0.75946269586355397</v>
      </c>
      <c r="AD15" s="176">
        <f t="shared" si="0"/>
        <v>7.4133559726359426</v>
      </c>
      <c r="AG15" s="204"/>
      <c r="AH15" s="205" t="s">
        <v>280</v>
      </c>
      <c r="AI15" s="205" t="s">
        <v>257</v>
      </c>
      <c r="AJ15" s="206">
        <f>('A_DPK BU'!C8/'A_NPL BU'!C14)*100%</f>
        <v>1.360465449691449</v>
      </c>
      <c r="AK15" s="206">
        <f>('A_DPK BU'!D8/'A_NPL BU'!D14)*100%</f>
        <v>1.3584582546651289</v>
      </c>
      <c r="AL15" s="206">
        <f>('A_DPK BU'!E8/'A_NPL BU'!E14)*100%</f>
        <v>1.3566591345083361</v>
      </c>
      <c r="AM15" s="206">
        <f>('A_DPK BU'!F8/'A_NPL BU'!F14)*100%</f>
        <v>1.3581687515914673</v>
      </c>
      <c r="AN15" s="206">
        <f>('A_DPK BU'!G8/'A_NPL BU'!G14)*100%</f>
        <v>1.364467485998655</v>
      </c>
      <c r="AO15" s="206">
        <f>('A_DPK BU'!H8/'A_NPL BU'!H14)*100%</f>
        <v>1.3581229654048026</v>
      </c>
      <c r="AP15" s="206">
        <f>('A_DPK BU'!I8/'A_NPL BU'!I14)*100%</f>
        <v>1.3581546729245155</v>
      </c>
      <c r="AQ15" s="206">
        <f>('A_DPK BU'!J8/'A_NPL BU'!J14)*100%</f>
        <v>1.342527610903955</v>
      </c>
      <c r="AR15" s="206">
        <f>('A_DPK BU'!K8/'A_NPL BU'!K14)*100%</f>
        <v>1.3175613478066166</v>
      </c>
      <c r="AS15" s="206">
        <f>('A_DPK BU'!L8/'A_NPL BU'!L14)*100%</f>
        <v>1.3167203675000008</v>
      </c>
      <c r="AT15" s="176">
        <f t="shared" si="1"/>
        <v>13.491306040994926</v>
      </c>
    </row>
    <row r="16" spans="1:46">
      <c r="A16" s="204">
        <v>7</v>
      </c>
      <c r="B16" s="205" t="s">
        <v>281</v>
      </c>
      <c r="C16" s="205" t="s">
        <v>264</v>
      </c>
      <c r="D16" s="206">
        <f>('A_NPL BPR'!C10/'A_Kredit BPR'!C10)*100%</f>
        <v>4.7014170000141756E-2</v>
      </c>
      <c r="E16" s="206">
        <f>('A_NPL BPR'!D10/'A_Kredit BPR'!D10)*100%</f>
        <v>4.5864837729940468E-2</v>
      </c>
      <c r="F16" s="206">
        <f>('A_NPL BPR'!E10/'A_Kredit BPR'!E10)*100%</f>
        <v>4.8284800839164879E-2</v>
      </c>
      <c r="G16" s="206">
        <f>('A_NPL BPR'!F10/'A_Kredit BPR'!F10)*100%</f>
        <v>5.3914657153018554E-2</v>
      </c>
      <c r="H16" s="206">
        <f>('A_NPL BPR'!G10/'A_Kredit BPR'!G10)*100%</f>
        <v>5.9685437101005233E-2</v>
      </c>
      <c r="I16" s="206">
        <f>('A_NPL BPR'!H10/'A_Kredit BPR'!H10)*100%</f>
        <v>5.7101134224804152E-2</v>
      </c>
      <c r="J16" s="206">
        <f>('A_NPL BPR'!I10/'A_Kredit BPR'!I10)*100%</f>
        <v>5.3590350435194334E-2</v>
      </c>
      <c r="K16" s="206">
        <f>('A_NPL BPR'!J10/'A_Kredit BPR'!J10)*100%</f>
        <v>5.683832990943824E-2</v>
      </c>
      <c r="L16" s="206">
        <f>('A_NPL BPR'!K10/'A_Kredit BPR'!K10)*100%</f>
        <v>5.5823777888643997E-2</v>
      </c>
      <c r="M16" s="206">
        <f>('A_NPL BPR'!L10/'A_Kredit BPR'!L10)*100%</f>
        <v>5.4675540066239002E-2</v>
      </c>
      <c r="N16" s="176">
        <f>SUM(D16:M17)</f>
        <v>0.72289811220319422</v>
      </c>
      <c r="Q16" s="204">
        <v>7</v>
      </c>
      <c r="R16" s="205" t="s">
        <v>281</v>
      </c>
      <c r="S16" s="205" t="s">
        <v>264</v>
      </c>
      <c r="T16" s="206">
        <f>('A_Kredit BPR'!C10/'A_DPK BPR'!C10)*100%</f>
        <v>1.2732966510353982</v>
      </c>
      <c r="U16" s="206">
        <f>('A_Kredit BPR'!D10/'A_DPK BPR'!D10)*100%</f>
        <v>1.3183726653274337</v>
      </c>
      <c r="V16" s="206">
        <f>('A_Kredit BPR'!E10/'A_DPK BPR'!E10)*100%</f>
        <v>1.2951666203879311</v>
      </c>
      <c r="W16" s="206">
        <f>('A_Kredit BPR'!F10/'A_DPK BPR'!F10)*100%</f>
        <v>1.3517336868909091</v>
      </c>
      <c r="X16" s="206">
        <f>('A_Kredit BPR'!G10/'A_DPK BPR'!G10)*100%</f>
        <v>1.3149422627410714</v>
      </c>
      <c r="Y16" s="206">
        <f>('A_Kredit BPR'!H10/'A_DPK BPR'!H10)*100%</f>
        <v>1.289402668008772</v>
      </c>
      <c r="Z16" s="206">
        <f>('A_Kredit BPR'!I10/'A_DPK BPR'!I10)*100%</f>
        <v>1.240404197059322</v>
      </c>
      <c r="AA16" s="206">
        <f>('A_Kredit BPR'!J10/'A_DPK BPR'!J10)*100%</f>
        <v>1.251111666672269</v>
      </c>
      <c r="AB16" s="206">
        <f>('A_Kredit BPR'!K10/'A_DPK BPR'!K10)*100%</f>
        <v>1.2592982884273505</v>
      </c>
      <c r="AC16" s="206">
        <f>('A_Kredit BPR'!L10/'A_DPK BPR'!L10)*100%</f>
        <v>1.2847237711880342</v>
      </c>
      <c r="AD16" s="176">
        <f t="shared" si="0"/>
        <v>12.878452477738492</v>
      </c>
      <c r="AG16" s="204">
        <v>7</v>
      </c>
      <c r="AH16" s="205" t="s">
        <v>281</v>
      </c>
      <c r="AI16" s="205" t="s">
        <v>264</v>
      </c>
      <c r="AJ16" s="206">
        <f>('A_DPK BPR'!C10/'A_Kredit BPR'!C10)*100%</f>
        <v>0.78536293894029852</v>
      </c>
      <c r="AK16" s="206">
        <f>('A_DPK BPR'!D10/'A_Kredit BPR'!D10)*100%</f>
        <v>0.75851087200115608</v>
      </c>
      <c r="AL16" s="206">
        <f>('A_DPK BPR'!E10/'A_Kredit BPR'!E10)*100%</f>
        <v>0.77210143023951461</v>
      </c>
      <c r="AM16" s="206">
        <f>('A_DPK BPR'!F10/'A_Kredit BPR'!F10)*100%</f>
        <v>0.73979069227761618</v>
      </c>
      <c r="AN16" s="206">
        <f>('A_DPK BPR'!G10/'A_Kredit BPR'!G10)*100%</f>
        <v>0.76048966432597853</v>
      </c>
      <c r="AO16" s="206">
        <f>('A_DPK BPR'!H10/'A_Kredit BPR'!H10)*100%</f>
        <v>0.77555291671941606</v>
      </c>
      <c r="AP16" s="206">
        <f>('A_DPK BPR'!I10/'A_Kredit BPR'!I10)*100%</f>
        <v>0.80618882326482111</v>
      </c>
      <c r="AQ16" s="206">
        <f>('A_DPK BPR'!J10/'A_Kredit BPR'!J10)*100%</f>
        <v>0.79928916549856766</v>
      </c>
      <c r="AR16" s="206">
        <f>('A_DPK BPR'!K10/'A_Kredit BPR'!K10)*100%</f>
        <v>0.79409303513691742</v>
      </c>
      <c r="AS16" s="206">
        <f>('A_DPK BPR'!L10/'A_Kredit BPR'!L10)*100%</f>
        <v>0.77837743990310149</v>
      </c>
      <c r="AT16" s="176">
        <f t="shared" si="1"/>
        <v>7.7697569783073881</v>
      </c>
    </row>
    <row r="17" spans="1:46">
      <c r="A17" s="204"/>
      <c r="B17" s="205" t="s">
        <v>281</v>
      </c>
      <c r="C17" s="205" t="s">
        <v>257</v>
      </c>
      <c r="D17" s="206">
        <f>('A_NPL BU'!C17/'A_NPL BU'!C16)*100%</f>
        <v>2.1332536583872005E-2</v>
      </c>
      <c r="E17" s="206">
        <f>('A_NPL BU'!D17/'A_NPL BU'!D16)*100%</f>
        <v>2.1143967923063452E-2</v>
      </c>
      <c r="F17" s="206">
        <f>('A_NPL BU'!E17/'A_NPL BU'!E16)*100%</f>
        <v>1.933055882756041E-2</v>
      </c>
      <c r="G17" s="206">
        <f>('A_NPL BU'!F17/'A_NPL BU'!F16)*100%</f>
        <v>2.0884964034995339E-2</v>
      </c>
      <c r="H17" s="206">
        <f>('A_NPL BU'!G17/'A_NPL BU'!G16)*100%</f>
        <v>2.0037783526061698E-2</v>
      </c>
      <c r="I17" s="206">
        <f>('A_NPL BU'!H17/'A_NPL BU'!H16)*100%</f>
        <v>1.9160126284190584E-2</v>
      </c>
      <c r="J17" s="206">
        <f>('A_NPL BU'!I17/'A_NPL BU'!I16)*100%</f>
        <v>1.7930561800945186E-2</v>
      </c>
      <c r="K17" s="206">
        <f>('A_NPL BU'!J17/'A_NPL BU'!J16)*100%</f>
        <v>1.7299154247932668E-2</v>
      </c>
      <c r="L17" s="206">
        <f>('A_NPL BU'!K17/'A_NPL BU'!K16)*100%</f>
        <v>1.6409549946306647E-2</v>
      </c>
      <c r="M17" s="206">
        <f>('A_NPL BU'!L17/'A_NPL BU'!L16)*100%</f>
        <v>1.6575873680675549E-2</v>
      </c>
      <c r="N17" s="176">
        <f>SUM(D17:M17)</f>
        <v>0.19010507685560352</v>
      </c>
      <c r="Q17" s="204"/>
      <c r="R17" s="205" t="s">
        <v>281</v>
      </c>
      <c r="S17" s="205" t="s">
        <v>257</v>
      </c>
      <c r="T17" s="206">
        <f>('A_NPL BU'!C16/'A_DPK BU'!C9)*100%</f>
        <v>1.6507531203128258</v>
      </c>
      <c r="U17" s="206">
        <f>('A_NPL BU'!D16/'A_DPK BU'!D9)*100%</f>
        <v>1.6610923471966004</v>
      </c>
      <c r="V17" s="206">
        <f>('A_NPL BU'!E16/'A_DPK BU'!E9)*100%</f>
        <v>1.6487821301426313</v>
      </c>
      <c r="W17" s="206">
        <f>('A_NPL BU'!F16/'A_DPK BU'!F9)*100%</f>
        <v>1.6371707398656492</v>
      </c>
      <c r="X17" s="206">
        <f>('A_NPL BU'!G16/'A_DPK BU'!G9)*100%</f>
        <v>1.6236131306779817</v>
      </c>
      <c r="Y17" s="206">
        <f>('A_NPL BU'!H16/'A_DPK BU'!H9)*100%</f>
        <v>1.6082636172444682</v>
      </c>
      <c r="Z17" s="206">
        <f>('A_NPL BU'!I16/'A_DPK BU'!I9)*100%</f>
        <v>1.5627806847104404</v>
      </c>
      <c r="AA17" s="206">
        <f>('A_NPL BU'!J16/'A_DPK BU'!J9)*100%</f>
        <v>1.5483633193355808</v>
      </c>
      <c r="AB17" s="206">
        <f>('A_NPL BU'!K16/'A_DPK BU'!K9)*100%</f>
        <v>1.5595377509423918</v>
      </c>
      <c r="AC17" s="206">
        <f>('A_NPL BU'!L16/'A_DPK BU'!L9)*100%</f>
        <v>1.5286627868536242</v>
      </c>
      <c r="AD17" s="176">
        <f t="shared" si="0"/>
        <v>16.029019627282192</v>
      </c>
      <c r="AG17" s="204"/>
      <c r="AH17" s="205" t="s">
        <v>281</v>
      </c>
      <c r="AI17" s="205" t="s">
        <v>257</v>
      </c>
      <c r="AJ17" s="206">
        <f>('A_DPK BU'!C9/'A_NPL BU'!C16)*100%</f>
        <v>0.60578410405215233</v>
      </c>
      <c r="AK17" s="206">
        <f>('A_DPK BU'!D9/'A_NPL BU'!D16)*100%</f>
        <v>0.60201348930881804</v>
      </c>
      <c r="AL17" s="206">
        <f>('A_DPK BU'!E9/'A_NPL BU'!E16)*100%</f>
        <v>0.60650827160135035</v>
      </c>
      <c r="AM17" s="206">
        <f>('A_DPK BU'!F9/'A_NPL BU'!F16)*100%</f>
        <v>0.61080984142317551</v>
      </c>
      <c r="AN17" s="206">
        <f>('A_DPK BU'!G9/'A_NPL BU'!G16)*100%</f>
        <v>0.61591026895823642</v>
      </c>
      <c r="AO17" s="206">
        <f>('A_DPK BU'!H9/'A_NPL BU'!H16)*100%</f>
        <v>0.62178861057203938</v>
      </c>
      <c r="AP17" s="206">
        <f>('A_DPK BU'!I9/'A_NPL BU'!I16)*100%</f>
        <v>0.63988505219162262</v>
      </c>
      <c r="AQ17" s="206">
        <f>('A_DPK BU'!J9/'A_NPL BU'!J16)*100%</f>
        <v>0.64584325107179019</v>
      </c>
      <c r="AR17" s="206">
        <f>('A_DPK BU'!K9/'A_NPL BU'!K16)*100%</f>
        <v>0.64121564187575686</v>
      </c>
      <c r="AS17" s="206">
        <f>('A_DPK BU'!L9/'A_NPL BU'!L16)*100%</f>
        <v>0.65416650984109692</v>
      </c>
      <c r="AT17" s="176">
        <f t="shared" si="1"/>
        <v>6.2439250408960394</v>
      </c>
    </row>
    <row r="18" spans="1:46">
      <c r="A18" s="204">
        <v>8</v>
      </c>
      <c r="B18" s="205" t="s">
        <v>282</v>
      </c>
      <c r="C18" s="205" t="s">
        <v>264</v>
      </c>
      <c r="D18" s="206">
        <f>('A_NPL BPR'!C11/'A_Kredit BPR'!C11)*100%</f>
        <v>0.15254692249162638</v>
      </c>
      <c r="E18" s="206">
        <f>('A_NPL BPR'!D11/'A_Kredit BPR'!D11)*100%</f>
        <v>0.15626488060491703</v>
      </c>
      <c r="F18" s="206">
        <f>('A_NPL BPR'!E11/'A_Kredit BPR'!E11)*100%</f>
        <v>0.15659402280703366</v>
      </c>
      <c r="G18" s="206">
        <f>('A_NPL BPR'!F11/'A_Kredit BPR'!F11)*100%</f>
        <v>0.16249694232571318</v>
      </c>
      <c r="H18" s="206">
        <f>('A_NPL BPR'!G11/'A_Kredit BPR'!G11)*100%</f>
        <v>0.17216649457793953</v>
      </c>
      <c r="I18" s="206">
        <f>('A_NPL BPR'!H11/'A_Kredit BPR'!H11)*100%</f>
        <v>0.1647013409719966</v>
      </c>
      <c r="J18" s="206">
        <f>('A_NPL BPR'!I11/'A_Kredit BPR'!I11)*100%</f>
        <v>0.16278989537945762</v>
      </c>
      <c r="K18" s="206">
        <f>('A_NPL BPR'!J11/'A_Kredit BPR'!J11)*100%</f>
        <v>0.16229979438867753</v>
      </c>
      <c r="L18" s="206">
        <f>('A_NPL BPR'!K11/'A_Kredit BPR'!K11)*100%</f>
        <v>0.16411134258692911</v>
      </c>
      <c r="M18" s="206">
        <f>('A_NPL BPR'!L11/'A_Kredit BPR'!L11)*100%</f>
        <v>0.16364343800031783</v>
      </c>
      <c r="N18" s="176">
        <f>SUM(D18:M19)</f>
        <v>1.811516769147264</v>
      </c>
      <c r="Q18" s="204">
        <v>8</v>
      </c>
      <c r="R18" s="205" t="s">
        <v>282</v>
      </c>
      <c r="S18" s="205" t="s">
        <v>264</v>
      </c>
      <c r="T18" s="206">
        <f>('A_Kredit BPR'!C11/'A_DPK BPR'!C11)*100%</f>
        <v>1.0738206869073892</v>
      </c>
      <c r="U18" s="206">
        <f>('A_Kredit BPR'!D11/'A_DPK BPR'!D11)*100%</f>
        <v>1.0811998075054079</v>
      </c>
      <c r="V18" s="206">
        <f>('A_Kredit BPR'!E11/'A_DPK BPR'!E11)*100%</f>
        <v>1.1038249869250492</v>
      </c>
      <c r="W18" s="206">
        <f>('A_Kredit BPR'!F11/'A_DPK BPR'!F11)*100%</f>
        <v>1.0862753045858686</v>
      </c>
      <c r="X18" s="206">
        <f>('A_Kredit BPR'!G11/'A_DPK BPR'!G11)*100%</f>
        <v>1.0754995456119256</v>
      </c>
      <c r="Y18" s="206">
        <f>('A_Kredit BPR'!H11/'A_DPK BPR'!H11)*100%</f>
        <v>1.0606027807042389</v>
      </c>
      <c r="Z18" s="206">
        <f>('A_Kredit BPR'!I11/'A_DPK BPR'!I11)*100%</f>
        <v>1.0799251881781891</v>
      </c>
      <c r="AA18" s="206">
        <f>('A_Kredit BPR'!J11/'A_DPK BPR'!J11)*100%</f>
        <v>1.0700711718960538</v>
      </c>
      <c r="AB18" s="206">
        <f>('A_Kredit BPR'!K11/'A_DPK BPR'!K11)*100%</f>
        <v>1.0799541254179537</v>
      </c>
      <c r="AC18" s="206">
        <f>('A_Kredit BPR'!L11/'A_DPK BPR'!L11)*100%</f>
        <v>1.090675439770955</v>
      </c>
      <c r="AD18" s="176">
        <f t="shared" si="0"/>
        <v>10.801849037503031</v>
      </c>
      <c r="AG18" s="204">
        <v>8</v>
      </c>
      <c r="AH18" s="205" t="s">
        <v>282</v>
      </c>
      <c r="AI18" s="205" t="s">
        <v>264</v>
      </c>
      <c r="AJ18" s="206">
        <f>('A_DPK BPR'!C11/'A_Kredit BPR'!C11)*100%</f>
        <v>0.93125417697065116</v>
      </c>
      <c r="AK18" s="206">
        <f>('A_DPK BPR'!D11/'A_Kredit BPR'!D11)*100%</f>
        <v>0.92489842585825488</v>
      </c>
      <c r="AL18" s="206">
        <f>('A_DPK BPR'!E11/'A_Kredit BPR'!E11)*100%</f>
        <v>0.90594071691176614</v>
      </c>
      <c r="AM18" s="206">
        <f>('A_DPK BPR'!F11/'A_Kredit BPR'!F11)*100%</f>
        <v>0.92057694378060073</v>
      </c>
      <c r="AN18" s="206">
        <f>('A_DPK BPR'!G11/'A_Kredit BPR'!G11)*100%</f>
        <v>0.92980048581148511</v>
      </c>
      <c r="AO18" s="206">
        <f>('A_DPK BPR'!H11/'A_Kredit BPR'!H11)*100%</f>
        <v>0.94286005863194255</v>
      </c>
      <c r="AP18" s="206">
        <f>('A_DPK BPR'!I11/'A_Kredit BPR'!I11)*100%</f>
        <v>0.92599006944821693</v>
      </c>
      <c r="AQ18" s="206">
        <f>('A_DPK BPR'!J11/'A_Kredit BPR'!J11)*100%</f>
        <v>0.93451727909659033</v>
      </c>
      <c r="AR18" s="206">
        <f>('A_DPK BPR'!K11/'A_Kredit BPR'!K11)*100%</f>
        <v>0.92596525765665216</v>
      </c>
      <c r="AS18" s="206">
        <f>('A_DPK BPR'!L11/'A_Kredit BPR'!L11)*100%</f>
        <v>0.91686304058520185</v>
      </c>
      <c r="AT18" s="176">
        <f t="shared" si="1"/>
        <v>9.2586664547513635</v>
      </c>
    </row>
    <row r="19" spans="1:46">
      <c r="A19" s="204"/>
      <c r="B19" s="205" t="s">
        <v>282</v>
      </c>
      <c r="C19" s="205" t="s">
        <v>257</v>
      </c>
      <c r="D19" s="206">
        <f>('A_NPL BU'!C19/'A_NPL BU'!C18)*100%</f>
        <v>1.9481319627708014E-2</v>
      </c>
      <c r="E19" s="206">
        <f>('A_NPL BU'!D19/'A_NPL BU'!D18)*100%</f>
        <v>2.0207760572645023E-2</v>
      </c>
      <c r="F19" s="206">
        <f>('A_NPL BU'!E19/'A_NPL BU'!E18)*100%</f>
        <v>1.926387093183346E-2</v>
      </c>
      <c r="G19" s="206">
        <f>('A_NPL BU'!F19/'A_NPL BU'!F18)*100%</f>
        <v>2.0138354131921887E-2</v>
      </c>
      <c r="H19" s="206">
        <f>('A_NPL BU'!G19/'A_NPL BU'!G18)*100%</f>
        <v>2.0096145707914317E-2</v>
      </c>
      <c r="I19" s="206">
        <f>('A_NPL BU'!H19/'A_NPL BU'!H18)*100%</f>
        <v>1.937764613024423E-2</v>
      </c>
      <c r="J19" s="206">
        <f>('A_NPL BU'!I19/'A_NPL BU'!I18)*100%</f>
        <v>1.9392355991268508E-2</v>
      </c>
      <c r="K19" s="206">
        <f>('A_NPL BU'!J19/'A_NPL BU'!J18)*100%</f>
        <v>1.9180328134384968E-2</v>
      </c>
      <c r="L19" s="206">
        <f>('A_NPL BU'!K19/'A_NPL BU'!K18)*100%</f>
        <v>1.8486397739086651E-2</v>
      </c>
      <c r="M19" s="206">
        <f>('A_NPL BU'!L19/'A_NPL BU'!L18)*100%</f>
        <v>1.8277516045648746E-2</v>
      </c>
      <c r="N19" s="176">
        <f>SUM(D19:M19)</f>
        <v>0.19390169501265581</v>
      </c>
      <c r="Q19" s="204"/>
      <c r="R19" s="205" t="s">
        <v>282</v>
      </c>
      <c r="S19" s="205" t="s">
        <v>257</v>
      </c>
      <c r="T19" s="206">
        <f>('A_NPL BU'!C18/'A_DPK BU'!C10)*100%</f>
        <v>1.1659361424852417</v>
      </c>
      <c r="U19" s="206">
        <f>('A_NPL BU'!D18/'A_DPK BU'!D10)*100%</f>
        <v>1.1113558263647663</v>
      </c>
      <c r="V19" s="206">
        <f>('A_NPL BU'!E18/'A_DPK BU'!E10)*100%</f>
        <v>1.1349313705585113</v>
      </c>
      <c r="W19" s="206">
        <f>('A_NPL BU'!F18/'A_DPK BU'!F10)*100%</f>
        <v>1.1454343596891066</v>
      </c>
      <c r="X19" s="206">
        <f>('A_NPL BU'!G18/'A_DPK BU'!G10)*100%</f>
        <v>1.1604667059919953</v>
      </c>
      <c r="Y19" s="206">
        <f>('A_NPL BU'!H18/'A_DPK BU'!H10)*100%</f>
        <v>1.1786463436340429</v>
      </c>
      <c r="Z19" s="206">
        <f>('A_NPL BU'!I18/'A_DPK BU'!I10)*100%</f>
        <v>1.1706187691427585</v>
      </c>
      <c r="AA19" s="206">
        <f>('A_NPL BU'!J18/'A_DPK BU'!J10)*100%</f>
        <v>1.1716350769565316</v>
      </c>
      <c r="AB19" s="206">
        <f>('A_NPL BU'!K18/'A_DPK BU'!K10)*100%</f>
        <v>1.1832608842484003</v>
      </c>
      <c r="AC19" s="206">
        <f>('A_NPL BU'!L18/'A_DPK BU'!L10)*100%</f>
        <v>1.1582475146399753</v>
      </c>
      <c r="AD19" s="176">
        <f t="shared" si="0"/>
        <v>11.58053299371133</v>
      </c>
      <c r="AG19" s="204"/>
      <c r="AH19" s="205" t="s">
        <v>282</v>
      </c>
      <c r="AI19" s="205" t="s">
        <v>257</v>
      </c>
      <c r="AJ19" s="206">
        <f>('A_DPK BU'!C10/'A_NPL BU'!C18)*100%</f>
        <v>0.85767990506620551</v>
      </c>
      <c r="AK19" s="206">
        <f>('A_DPK BU'!D10/'A_NPL BU'!D18)*100%</f>
        <v>0.89980182429149613</v>
      </c>
      <c r="AL19" s="206">
        <f>('A_DPK BU'!E10/'A_NPL BU'!E18)*100%</f>
        <v>0.8811105463653629</v>
      </c>
      <c r="AM19" s="206">
        <f>('A_DPK BU'!F10/'A_NPL BU'!F18)*100%</f>
        <v>0.87303125800366221</v>
      </c>
      <c r="AN19" s="206">
        <f>('A_DPK BU'!G10/'A_NPL BU'!G18)*100%</f>
        <v>0.86172226642657157</v>
      </c>
      <c r="AO19" s="206">
        <f>('A_DPK BU'!H10/'A_NPL BU'!H18)*100%</f>
        <v>0.84843091857118536</v>
      </c>
      <c r="AP19" s="206">
        <f>('A_DPK BU'!I10/'A_NPL BU'!I18)*100%</f>
        <v>0.85424907438678588</v>
      </c>
      <c r="AQ19" s="206">
        <f>('A_DPK BU'!J10/'A_NPL BU'!J18)*100%</f>
        <v>0.85350807573773313</v>
      </c>
      <c r="AR19" s="206">
        <f>('A_DPK BU'!K10/'A_NPL BU'!K18)*100%</f>
        <v>0.84512216478379876</v>
      </c>
      <c r="AS19" s="206">
        <f>('A_DPK BU'!L10/'A_NPL BU'!L18)*100%</f>
        <v>0.86337331818996887</v>
      </c>
      <c r="AT19" s="176">
        <f t="shared" si="1"/>
        <v>8.6380293518227695</v>
      </c>
    </row>
    <row r="20" spans="1:46">
      <c r="A20" s="204">
        <v>9</v>
      </c>
      <c r="B20" s="205" t="s">
        <v>260</v>
      </c>
      <c r="C20" s="205" t="s">
        <v>264</v>
      </c>
      <c r="D20" s="206">
        <f>('A_NPL BPR'!C12/'A_Kredit BPR'!C12)*100%</f>
        <v>9.6341868039460182E-2</v>
      </c>
      <c r="E20" s="206">
        <f>('A_NPL BPR'!D12/'A_Kredit BPR'!D12)*100%</f>
        <v>9.5524443818480187E-2</v>
      </c>
      <c r="F20" s="206">
        <f>('A_NPL BPR'!E12/'A_Kredit BPR'!E12)*100%</f>
        <v>0.10013634334985422</v>
      </c>
      <c r="G20" s="206">
        <f>('A_NPL BPR'!F12/'A_Kredit BPR'!F12)*100%</f>
        <v>0.1110954536830942</v>
      </c>
      <c r="H20" s="206">
        <f>('A_NPL BPR'!G12/'A_Kredit BPR'!G12)*100%</f>
        <v>0.12742583826354845</v>
      </c>
      <c r="I20" s="206">
        <f>('A_NPL BPR'!H12/'A_Kredit BPR'!H12)*100%</f>
        <v>0.12995008722050516</v>
      </c>
      <c r="J20" s="206">
        <f>('A_NPL BPR'!I12/'A_Kredit BPR'!I12)*100%</f>
        <v>0.12936089729527608</v>
      </c>
      <c r="K20" s="206">
        <f>('A_NPL BPR'!J12/'A_Kredit BPR'!J12)*100%</f>
        <v>0.12987952827707952</v>
      </c>
      <c r="L20" s="206">
        <f>('A_NPL BPR'!K12/'A_Kredit BPR'!K12)*100%</f>
        <v>0.13206077739710223</v>
      </c>
      <c r="M20" s="206">
        <f>('A_NPL BPR'!L12/'A_Kredit BPR'!L12)*100%</f>
        <v>0.14373882548526187</v>
      </c>
      <c r="N20" s="176">
        <f>SUM(D20:M21)</f>
        <v>1.3624691698002906</v>
      </c>
      <c r="Q20" s="204">
        <v>9</v>
      </c>
      <c r="R20" s="205" t="s">
        <v>260</v>
      </c>
      <c r="S20" s="205" t="s">
        <v>264</v>
      </c>
      <c r="T20" s="206">
        <f>('A_Kredit BPR'!C12/'A_DPK BPR'!C12)*100%</f>
        <v>1.1733495518620689</v>
      </c>
      <c r="U20" s="206">
        <f>('A_Kredit BPR'!D12/'A_DPK BPR'!D12)*100%</f>
        <v>1.229897042392857</v>
      </c>
      <c r="V20" s="206">
        <f>('A_Kredit BPR'!E12/'A_DPK BPR'!E12)*100%</f>
        <v>1.1619359114482757</v>
      </c>
      <c r="W20" s="206">
        <f>('A_Kredit BPR'!F12/'A_DPK BPR'!F12)*100%</f>
        <v>1.1567223939642857</v>
      </c>
      <c r="X20" s="206">
        <f>('A_Kredit BPR'!G12/'A_DPK BPR'!G12)*100%</f>
        <v>1.1455630788571427</v>
      </c>
      <c r="Y20" s="206">
        <f>('A_Kredit BPR'!H12/'A_DPK BPR'!H12)*100%</f>
        <v>1.1068028895714286</v>
      </c>
      <c r="Z20" s="206">
        <f>('A_Kredit BPR'!I12/'A_DPK BPR'!I12)*100%</f>
        <v>1.0786935647931033</v>
      </c>
      <c r="AA20" s="206">
        <f>('A_Kredit BPR'!J12/'A_DPK BPR'!J12)*100%</f>
        <v>1.090078404</v>
      </c>
      <c r="AB20" s="206">
        <f>('A_Kredit BPR'!K12/'A_DPK BPR'!K12)*100%</f>
        <v>1.0721967762413793</v>
      </c>
      <c r="AC20" s="206">
        <f>('A_Kredit BPR'!L12/'A_DPK BPR'!L12)*100%</f>
        <v>0.98982383583333333</v>
      </c>
      <c r="AD20" s="176">
        <f t="shared" si="0"/>
        <v>11.205063448963873</v>
      </c>
      <c r="AG20" s="204">
        <v>9</v>
      </c>
      <c r="AH20" s="205" t="s">
        <v>260</v>
      </c>
      <c r="AI20" s="205" t="s">
        <v>264</v>
      </c>
      <c r="AJ20" s="206">
        <f>('A_DPK BPR'!C12/'A_Kredit BPR'!C12)*100%</f>
        <v>0.85226094680228193</v>
      </c>
      <c r="AK20" s="206">
        <f>('A_DPK BPR'!D12/'A_Kredit BPR'!D12)*100%</f>
        <v>0.81307618892588351</v>
      </c>
      <c r="AL20" s="206">
        <f>('A_DPK BPR'!E12/'A_Kredit BPR'!E12)*100%</f>
        <v>0.86063266497509883</v>
      </c>
      <c r="AM20" s="206">
        <f>('A_DPK BPR'!F12/'A_Kredit BPR'!F12)*100%</f>
        <v>0.86451166262358659</v>
      </c>
      <c r="AN20" s="206">
        <f>('A_DPK BPR'!G12/'A_Kredit BPR'!G12)*100%</f>
        <v>0.87293316139137267</v>
      </c>
      <c r="AO20" s="206">
        <f>('A_DPK BPR'!H12/'A_Kredit BPR'!H12)*100%</f>
        <v>0.90350324291908535</v>
      </c>
      <c r="AP20" s="206">
        <f>('A_DPK BPR'!I12/'A_Kredit BPR'!I12)*100%</f>
        <v>0.92704734007734901</v>
      </c>
      <c r="AQ20" s="206">
        <f>('A_DPK BPR'!J12/'A_Kredit BPR'!J12)*100%</f>
        <v>0.91736520632877339</v>
      </c>
      <c r="AR20" s="206">
        <f>('A_DPK BPR'!K12/'A_Kredit BPR'!K12)*100%</f>
        <v>0.93266462104608494</v>
      </c>
      <c r="AS20" s="206">
        <f>('A_DPK BPR'!L12/'A_Kredit BPR'!L12)*100%</f>
        <v>1.0102807831032876</v>
      </c>
      <c r="AT20" s="176">
        <f t="shared" si="1"/>
        <v>8.9542758181928033</v>
      </c>
    </row>
    <row r="21" spans="1:46">
      <c r="A21" s="204"/>
      <c r="B21" s="205" t="s">
        <v>260</v>
      </c>
      <c r="C21" s="205" t="s">
        <v>257</v>
      </c>
      <c r="D21" s="206">
        <f>('A_NPL BU'!C21/'A_NPL BU'!C20)*100%</f>
        <v>1.6428127531081402E-2</v>
      </c>
      <c r="E21" s="206">
        <f>('A_NPL BU'!D21/'A_NPL BU'!D20)*100%</f>
        <v>1.6501644398719789E-2</v>
      </c>
      <c r="F21" s="206">
        <f>('A_NPL BU'!E21/'A_NPL BU'!E20)*100%</f>
        <v>1.6804528517518378E-2</v>
      </c>
      <c r="G21" s="206">
        <f>('A_NPL BU'!F21/'A_NPL BU'!F20)*100%</f>
        <v>1.7442491083603497E-2</v>
      </c>
      <c r="H21" s="206">
        <f>('A_NPL BU'!G21/'A_NPL BU'!G20)*100%</f>
        <v>1.6938120901542821E-2</v>
      </c>
      <c r="I21" s="206">
        <f>('A_NPL BU'!H21/'A_NPL BU'!H20)*100%</f>
        <v>1.6122027285596495E-2</v>
      </c>
      <c r="J21" s="206">
        <f>('A_NPL BU'!I21/'A_NPL BU'!I20)*100%</f>
        <v>1.6249931187183885E-2</v>
      </c>
      <c r="K21" s="206">
        <f>('A_NPL BU'!J21/'A_NPL BU'!J20)*100%</f>
        <v>1.6634210409318183E-2</v>
      </c>
      <c r="L21" s="206">
        <f>('A_NPL BU'!K21/'A_NPL BU'!K20)*100%</f>
        <v>1.6405327043236578E-2</v>
      </c>
      <c r="M21" s="206">
        <f>('A_NPL BU'!L21/'A_NPL BU'!L20)*100%</f>
        <v>1.7428698612827469E-2</v>
      </c>
      <c r="N21" s="176">
        <f>SUM(D21:M21)</f>
        <v>0.16695510697062851</v>
      </c>
      <c r="Q21" s="204"/>
      <c r="R21" s="205" t="s">
        <v>260</v>
      </c>
      <c r="S21" s="205" t="s">
        <v>257</v>
      </c>
      <c r="T21" s="206">
        <f>('A_NPL BU'!C20/'A_DPK BU'!C11)*100%</f>
        <v>0.95458599418172507</v>
      </c>
      <c r="U21" s="206">
        <f>('A_NPL BU'!D20/'A_DPK BU'!D11)*100%</f>
        <v>0.96221480510187107</v>
      </c>
      <c r="V21" s="206">
        <f>('A_NPL BU'!E20/'A_DPK BU'!E11)*100%</f>
        <v>0.94361924463933511</v>
      </c>
      <c r="W21" s="206">
        <f>('A_NPL BU'!F20/'A_DPK BU'!F11)*100%</f>
        <v>0.92004023706256111</v>
      </c>
      <c r="X21" s="206">
        <f>('A_NPL BU'!G20/'A_DPK BU'!G11)*100%</f>
        <v>0.92628872398444728</v>
      </c>
      <c r="Y21" s="206">
        <f>('A_NPL BU'!H20/'A_DPK BU'!H11)*100%</f>
        <v>0.94111818737161768</v>
      </c>
      <c r="Z21" s="206">
        <f>('A_NPL BU'!I20/'A_DPK BU'!I11)*100%</f>
        <v>0.91634124078755708</v>
      </c>
      <c r="AA21" s="206">
        <f>('A_NPL BU'!J20/'A_DPK BU'!J11)*100%</f>
        <v>0.93864794278970709</v>
      </c>
      <c r="AB21" s="206">
        <f>('A_NPL BU'!K20/'A_DPK BU'!K11)*100%</f>
        <v>0.95115634959387874</v>
      </c>
      <c r="AC21" s="206">
        <f>('A_NPL BU'!L20/'A_DPK BU'!L11)*100%</f>
        <v>0.95216748451272537</v>
      </c>
      <c r="AD21" s="176">
        <f t="shared" si="0"/>
        <v>9.4061802100254273</v>
      </c>
      <c r="AG21" s="204"/>
      <c r="AH21" s="205" t="s">
        <v>260</v>
      </c>
      <c r="AI21" s="205" t="s">
        <v>257</v>
      </c>
      <c r="AJ21" s="206">
        <f>('A_DPK BU'!C11/'A_NPL BU'!C20)*100%</f>
        <v>1.0475745570279438</v>
      </c>
      <c r="AK21" s="206">
        <f>('A_DPK BU'!D11/'A_NPL BU'!D20)*100%</f>
        <v>1.0392689809986124</v>
      </c>
      <c r="AL21" s="206">
        <f>('A_DPK BU'!E11/'A_NPL BU'!E20)*100%</f>
        <v>1.0597494759469581</v>
      </c>
      <c r="AM21" s="206">
        <f>('A_DPK BU'!F11/'A_NPL BU'!F20)*100%</f>
        <v>1.0869089847556328</v>
      </c>
      <c r="AN21" s="206">
        <f>('A_DPK BU'!G11/'A_NPL BU'!G20)*100%</f>
        <v>1.0795769980859558</v>
      </c>
      <c r="AO21" s="206">
        <f>('A_DPK BU'!H11/'A_NPL BU'!H20)*100%</f>
        <v>1.0625658003622576</v>
      </c>
      <c r="AP21" s="206">
        <f>('A_DPK BU'!I11/'A_NPL BU'!I20)*100%</f>
        <v>1.091296512138362</v>
      </c>
      <c r="AQ21" s="206">
        <f>('A_DPK BU'!J11/'A_NPL BU'!J20)*100%</f>
        <v>1.0653621602024201</v>
      </c>
      <c r="AR21" s="206">
        <f>('A_DPK BU'!K11/'A_NPL BU'!K20)*100%</f>
        <v>1.0513518628425036</v>
      </c>
      <c r="AS21" s="206">
        <f>('A_DPK BU'!L11/'A_NPL BU'!L20)*100%</f>
        <v>1.050235401087817</v>
      </c>
      <c r="AT21" s="176">
        <f t="shared" si="1"/>
        <v>10.633890733448464</v>
      </c>
    </row>
    <row r="22" spans="1:46">
      <c r="A22" s="204">
        <v>10</v>
      </c>
      <c r="B22" s="205" t="s">
        <v>283</v>
      </c>
      <c r="C22" s="205" t="s">
        <v>264</v>
      </c>
      <c r="D22" s="206">
        <f>('A_NPL BPR'!C13/'A_Kredit BPR'!C13)*100%</f>
        <v>7.5266115685243079E-2</v>
      </c>
      <c r="E22" s="206">
        <f>('A_NPL BPR'!D13/'A_Kredit BPR'!D13)*100%</f>
        <v>7.7598451966995219E-2</v>
      </c>
      <c r="F22" s="206">
        <f>('A_NPL BPR'!E13/'A_Kredit BPR'!E13)*100%</f>
        <v>8.1355983584987676E-2</v>
      </c>
      <c r="G22" s="206">
        <f>('A_NPL BPR'!F13/'A_Kredit BPR'!F13)*100%</f>
        <v>8.4341320029413427E-2</v>
      </c>
      <c r="H22" s="206">
        <f>('A_NPL BPR'!G13/'A_Kredit BPR'!G13)*100%</f>
        <v>8.838502037715254E-2</v>
      </c>
      <c r="I22" s="206">
        <f>('A_NPL BPR'!H13/'A_Kredit BPR'!H13)*100%</f>
        <v>8.663999006869641E-2</v>
      </c>
      <c r="J22" s="206">
        <f>('A_NPL BPR'!I13/'A_Kredit BPR'!I13)*100%</f>
        <v>8.8138889284241864E-2</v>
      </c>
      <c r="K22" s="206">
        <f>('A_NPL BPR'!J13/'A_Kredit BPR'!J13)*100%</f>
        <v>8.8378033382181573E-2</v>
      </c>
      <c r="L22" s="206">
        <f>('A_NPL BPR'!K13/'A_Kredit BPR'!K13)*100%</f>
        <v>8.8412758039524975E-2</v>
      </c>
      <c r="M22" s="206">
        <f>('A_NPL BPR'!L13/'A_Kredit BPR'!L13)*100%</f>
        <v>8.5305269173387169E-2</v>
      </c>
      <c r="N22" s="176">
        <f>SUM(D22:M23)</f>
        <v>1.0452941749245657</v>
      </c>
      <c r="Q22" s="204">
        <v>10</v>
      </c>
      <c r="R22" s="205" t="s">
        <v>283</v>
      </c>
      <c r="S22" s="205" t="s">
        <v>264</v>
      </c>
      <c r="T22" s="206">
        <f>('A_Kredit BPR'!C13/'A_DPK BPR'!C13)*100%</f>
        <v>0.93338952270100906</v>
      </c>
      <c r="U22" s="206">
        <f>('A_Kredit BPR'!D13/'A_DPK BPR'!D13)*100%</f>
        <v>0.93838591119017434</v>
      </c>
      <c r="V22" s="206">
        <f>('A_Kredit BPR'!E13/'A_DPK BPR'!E13)*100%</f>
        <v>0.95022956534384861</v>
      </c>
      <c r="W22" s="206">
        <f>('A_Kredit BPR'!F13/'A_DPK BPR'!F13)*100%</f>
        <v>0.94178728218144114</v>
      </c>
      <c r="X22" s="206">
        <f>('A_Kredit BPR'!G13/'A_DPK BPR'!G13)*100%</f>
        <v>0.94622269432798767</v>
      </c>
      <c r="Y22" s="206">
        <f>('A_Kredit BPR'!H13/'A_DPK BPR'!H13)*100%</f>
        <v>0.95430114346842654</v>
      </c>
      <c r="Z22" s="206">
        <f>('A_Kredit BPR'!I13/'A_DPK BPR'!I13)*100%</f>
        <v>0.95023284817325226</v>
      </c>
      <c r="AA22" s="206">
        <f>('A_Kredit BPR'!J13/'A_DPK BPR'!J13)*100%</f>
        <v>0.95842431069156497</v>
      </c>
      <c r="AB22" s="206">
        <f>('A_Kredit BPR'!K13/'A_DPK BPR'!K13)*100%</f>
        <v>0.96528379359474481</v>
      </c>
      <c r="AC22" s="206">
        <f>('A_Kredit BPR'!L13/'A_DPK BPR'!L13)*100%</f>
        <v>0.96937380239577042</v>
      </c>
      <c r="AD22" s="176">
        <f t="shared" si="0"/>
        <v>9.5076308740682194</v>
      </c>
      <c r="AG22" s="204">
        <v>10</v>
      </c>
      <c r="AH22" s="205" t="s">
        <v>283</v>
      </c>
      <c r="AI22" s="205" t="s">
        <v>264</v>
      </c>
      <c r="AJ22" s="206">
        <f>('A_DPK BPR'!C13/'A_Kredit BPR'!C13)*100%</f>
        <v>1.0713640722109627</v>
      </c>
      <c r="AK22" s="206">
        <f>('A_DPK BPR'!D13/'A_Kredit BPR'!D13)*100%</f>
        <v>1.0656596482055867</v>
      </c>
      <c r="AL22" s="206">
        <f>('A_DPK BPR'!E13/'A_Kredit BPR'!E13)*100%</f>
        <v>1.0523772743675277</v>
      </c>
      <c r="AM22" s="206">
        <f>('A_DPK BPR'!F13/'A_Kredit BPR'!F13)*100%</f>
        <v>1.0618108981931906</v>
      </c>
      <c r="AN22" s="206">
        <f>('A_DPK BPR'!G13/'A_Kredit BPR'!G13)*100%</f>
        <v>1.0568336671635268</v>
      </c>
      <c r="AO22" s="206">
        <f>('A_DPK BPR'!H13/'A_Kredit BPR'!H13)*100%</f>
        <v>1.0478872490558693</v>
      </c>
      <c r="AP22" s="206">
        <f>('A_DPK BPR'!I13/'A_Kredit BPR'!I13)*100%</f>
        <v>1.0523736386533271</v>
      </c>
      <c r="AQ22" s="206">
        <f>('A_DPK BPR'!J13/'A_Kredit BPR'!J13)*100%</f>
        <v>1.0433792098600205</v>
      </c>
      <c r="AR22" s="206">
        <f>('A_DPK BPR'!K13/'A_Kredit BPR'!K13)*100%</f>
        <v>1.0359647666682261</v>
      </c>
      <c r="AS22" s="206">
        <f>('A_DPK BPR'!L13/'A_Kredit BPR'!L13)*100%</f>
        <v>1.0315937954260144</v>
      </c>
      <c r="AT22" s="176">
        <f t="shared" si="1"/>
        <v>10.51924421980425</v>
      </c>
    </row>
    <row r="23" spans="1:46">
      <c r="A23" s="204"/>
      <c r="B23" s="205" t="s">
        <v>283</v>
      </c>
      <c r="C23" s="205" t="s">
        <v>257</v>
      </c>
      <c r="D23" s="206">
        <f>('A_NPL BU'!C23/'A_NPL BU'!C22)*100%</f>
        <v>2.0251320655246274E-2</v>
      </c>
      <c r="E23" s="206">
        <f>('A_NPL BU'!D23/'A_NPL BU'!D22)*100%</f>
        <v>2.0633081304707149E-2</v>
      </c>
      <c r="F23" s="206">
        <f>('A_NPL BU'!E23/'A_NPL BU'!E22)*100%</f>
        <v>2.0205358320548879E-2</v>
      </c>
      <c r="G23" s="206">
        <f>('A_NPL BU'!F23/'A_NPL BU'!F22)*100%</f>
        <v>2.1178474171232493E-2</v>
      </c>
      <c r="H23" s="206">
        <f>('A_NPL BU'!G23/'A_NPL BU'!G22)*100%</f>
        <v>2.133408387988291E-2</v>
      </c>
      <c r="I23" s="206">
        <f>('A_NPL BU'!H23/'A_NPL BU'!H22)*100%</f>
        <v>2.0282855858881451E-2</v>
      </c>
      <c r="J23" s="206">
        <f>('A_NPL BU'!I23/'A_NPL BU'!I22)*100%</f>
        <v>2.03526678463639E-2</v>
      </c>
      <c r="K23" s="206">
        <f>('A_NPL BU'!J23/'A_NPL BU'!J22)*100%</f>
        <v>1.9409679236953671E-2</v>
      </c>
      <c r="L23" s="206">
        <f>('A_NPL BU'!K23/'A_NPL BU'!K22)*100%</f>
        <v>1.8958566982591251E-2</v>
      </c>
      <c r="M23" s="206">
        <f>('A_NPL BU'!L23/'A_NPL BU'!L22)*100%</f>
        <v>1.8866255076333771E-2</v>
      </c>
      <c r="N23" s="176">
        <f>SUM(D23:M23)</f>
        <v>0.20147234333274175</v>
      </c>
      <c r="Q23" s="204"/>
      <c r="R23" s="205" t="s">
        <v>283</v>
      </c>
      <c r="S23" s="205" t="s">
        <v>257</v>
      </c>
      <c r="T23" s="206">
        <f>('A_NPL BU'!C22/'A_DPK BU'!C12)*100%</f>
        <v>0.77382159072810919</v>
      </c>
      <c r="U23" s="206">
        <f>('A_NPL BU'!D22/'A_DPK BU'!D12)*100%</f>
        <v>0.7739852340300718</v>
      </c>
      <c r="V23" s="206">
        <f>('A_NPL BU'!E22/'A_DPK BU'!E12)*100%</f>
        <v>0.79380925123151092</v>
      </c>
      <c r="W23" s="206">
        <f>('A_NPL BU'!F22/'A_DPK BU'!F12)*100%</f>
        <v>0.79589560024707451</v>
      </c>
      <c r="X23" s="206">
        <f>('A_NPL BU'!G22/'A_DPK BU'!G12)*100%</f>
        <v>0.80589981340925532</v>
      </c>
      <c r="Y23" s="206">
        <f>('A_NPL BU'!H22/'A_DPK BU'!H12)*100%</f>
        <v>0.80581385983691267</v>
      </c>
      <c r="Z23" s="206">
        <f>('A_NPL BU'!I22/'A_DPK BU'!I12)*100%</f>
        <v>0.81067461697955168</v>
      </c>
      <c r="AA23" s="206">
        <f>('A_NPL BU'!J22/'A_DPK BU'!J12)*100%</f>
        <v>0.81875916484171918</v>
      </c>
      <c r="AB23" s="206">
        <f>('A_NPL BU'!K22/'A_DPK BU'!K12)*100%</f>
        <v>0.819735929439116</v>
      </c>
      <c r="AC23" s="206">
        <f>('A_NPL BU'!L22/'A_DPK BU'!L12)*100%</f>
        <v>0.8182779016553452</v>
      </c>
      <c r="AD23" s="176">
        <f t="shared" si="0"/>
        <v>8.0166729623986654</v>
      </c>
      <c r="AG23" s="204"/>
      <c r="AH23" s="205" t="s">
        <v>283</v>
      </c>
      <c r="AI23" s="205" t="s">
        <v>257</v>
      </c>
      <c r="AJ23" s="206">
        <f>('A_DPK BU'!C12/'A_NPL BU'!C22)*100%</f>
        <v>1.292287540153892</v>
      </c>
      <c r="AK23" s="206">
        <f>('A_DPK BU'!D12/'A_NPL BU'!D22)*100%</f>
        <v>1.2920143124605745</v>
      </c>
      <c r="AL23" s="206">
        <f>('A_DPK BU'!E12/'A_NPL BU'!E22)*100%</f>
        <v>1.2597484829618777</v>
      </c>
      <c r="AM23" s="206">
        <f>('A_DPK BU'!F12/'A_NPL BU'!F22)*100%</f>
        <v>1.2564461968247647</v>
      </c>
      <c r="AN23" s="206">
        <f>('A_DPK BU'!G12/'A_NPL BU'!G22)*100%</f>
        <v>1.2408490278334088</v>
      </c>
      <c r="AO23" s="206">
        <f>('A_DPK BU'!H12/'A_NPL BU'!H22)*100%</f>
        <v>1.2409813852077307</v>
      </c>
      <c r="AP23" s="206">
        <f>('A_DPK BU'!I12/'A_NPL BU'!I22)*100%</f>
        <v>1.2335405340873327</v>
      </c>
      <c r="AQ23" s="206">
        <f>('A_DPK BU'!J12/'A_NPL BU'!J22)*100%</f>
        <v>1.2213603742601378</v>
      </c>
      <c r="AR23" s="206">
        <f>('A_DPK BU'!K12/'A_NPL BU'!K22)*100%</f>
        <v>1.2199050500131492</v>
      </c>
      <c r="AS23" s="206">
        <f>('A_DPK BU'!L12/'A_NPL BU'!L22)*100%</f>
        <v>1.2220787069735575</v>
      </c>
      <c r="AT23" s="176">
        <f t="shared" si="1"/>
        <v>12.479211610776424</v>
      </c>
    </row>
    <row r="24" spans="1:46">
      <c r="A24" s="204">
        <v>11</v>
      </c>
      <c r="B24" s="205" t="s">
        <v>284</v>
      </c>
      <c r="C24" s="205" t="s">
        <v>264</v>
      </c>
      <c r="D24" s="206">
        <f>('A_NPL BPR'!C14/'A_Kredit BPR'!C14)*100%</f>
        <v>8.9531795873466657E-2</v>
      </c>
      <c r="E24" s="206">
        <f>('A_NPL BPR'!D14/'A_Kredit BPR'!D14)*100%</f>
        <v>9.6583903932379978E-2</v>
      </c>
      <c r="F24" s="206">
        <f>('A_NPL BPR'!E14/'A_Kredit BPR'!E14)*100%</f>
        <v>0.11070230201704014</v>
      </c>
      <c r="G24" s="206">
        <f>('A_NPL BPR'!F14/'A_Kredit BPR'!F14)*100%</f>
        <v>0.12776376256481459</v>
      </c>
      <c r="H24" s="206">
        <f>('A_NPL BPR'!G14/'A_Kredit BPR'!G14)*100%</f>
        <v>0.13167057274141161</v>
      </c>
      <c r="I24" s="206">
        <f>('A_NPL BPR'!H14/'A_Kredit BPR'!H14)*100%</f>
        <v>0.12784515863613205</v>
      </c>
      <c r="J24" s="206">
        <f>('A_NPL BPR'!I14/'A_Kredit BPR'!I14)*100%</f>
        <v>0.13107937712647222</v>
      </c>
      <c r="K24" s="206">
        <f>('A_NPL BPR'!J14/'A_Kredit BPR'!J14)*100%</f>
        <v>0.13224346511308688</v>
      </c>
      <c r="L24" s="206">
        <f>('A_NPL BPR'!K14/'A_Kredit BPR'!K14)*100%</f>
        <v>0.12934697260897068</v>
      </c>
      <c r="M24" s="206">
        <f>('A_NPL BPR'!L14/'A_Kredit BPR'!L14)*100%</f>
        <v>0.13526202353502614</v>
      </c>
      <c r="N24" s="176">
        <f>SUM(D24:M25)</f>
        <v>1.4343814181793482</v>
      </c>
      <c r="Q24" s="204">
        <v>11</v>
      </c>
      <c r="R24" s="205" t="s">
        <v>284</v>
      </c>
      <c r="S24" s="205" t="s">
        <v>264</v>
      </c>
      <c r="T24" s="206">
        <f>('A_Kredit BPR'!C14/'A_DPK BPR'!C14)*100%</f>
        <v>0.97390098529255675</v>
      </c>
      <c r="U24" s="206">
        <f>('A_Kredit BPR'!D14/'A_DPK BPR'!D14)*100%</f>
        <v>0.99672971604318938</v>
      </c>
      <c r="V24" s="206">
        <f>('A_Kredit BPR'!E14/'A_DPK BPR'!E14)*100%</f>
        <v>1.0346195258739725</v>
      </c>
      <c r="W24" s="206">
        <f>('A_Kredit BPR'!F14/'A_DPK BPR'!F14)*100%</f>
        <v>1.0046161673917664</v>
      </c>
      <c r="X24" s="206">
        <f>('A_Kredit BPR'!G14/'A_DPK BPR'!G14)*100%</f>
        <v>0.99899808879120156</v>
      </c>
      <c r="Y24" s="206">
        <f>('A_Kredit BPR'!H14/'A_DPK BPR'!H14)*100%</f>
        <v>0.99947905328086206</v>
      </c>
      <c r="Z24" s="206">
        <f>('A_Kredit BPR'!I14/'A_DPK BPR'!I14)*100%</f>
        <v>0.99214811663577451</v>
      </c>
      <c r="AA24" s="206">
        <f>('A_Kredit BPR'!J14/'A_DPK BPR'!J14)*100%</f>
        <v>0.99677937699805708</v>
      </c>
      <c r="AB24" s="206">
        <f>('A_Kredit BPR'!K14/'A_DPK BPR'!K14)*100%</f>
        <v>0.9903155274926424</v>
      </c>
      <c r="AC24" s="206">
        <f>('A_Kredit BPR'!L14/'A_DPK BPR'!L14)*100%</f>
        <v>0.9869838968514324</v>
      </c>
      <c r="AD24" s="176">
        <f t="shared" si="0"/>
        <v>9.974570454651456</v>
      </c>
      <c r="AG24" s="204">
        <v>11</v>
      </c>
      <c r="AH24" s="205" t="s">
        <v>284</v>
      </c>
      <c r="AI24" s="205" t="s">
        <v>264</v>
      </c>
      <c r="AJ24" s="206">
        <f>('A_DPK BPR'!C14/'A_Kredit BPR'!C14)*100%</f>
        <v>1.0267984272544948</v>
      </c>
      <c r="AK24" s="206">
        <f>('A_DPK BPR'!D14/'A_Kredit BPR'!D14)*100%</f>
        <v>1.0032810138036146</v>
      </c>
      <c r="AL24" s="206">
        <f>('A_DPK BPR'!E14/'A_Kredit BPR'!E14)*100%</f>
        <v>0.9665388821608325</v>
      </c>
      <c r="AM24" s="206">
        <f>('A_DPK BPR'!F14/'A_Kredit BPR'!F14)*100%</f>
        <v>0.99540504369569227</v>
      </c>
      <c r="AN24" s="206">
        <f>('A_DPK BPR'!G14/'A_Kredit BPR'!G14)*100%</f>
        <v>1.0010029160416221</v>
      </c>
      <c r="AO24" s="206">
        <f>('A_DPK BPR'!H14/'A_Kredit BPR'!H14)*100%</f>
        <v>1.0005212182460732</v>
      </c>
      <c r="AP24" s="206">
        <f>('A_DPK BPR'!I14/'A_Kredit BPR'!I14)*100%</f>
        <v>1.0079140233525312</v>
      </c>
      <c r="AQ24" s="206">
        <f>('A_DPK BPR'!J14/'A_Kredit BPR'!J14)*100%</f>
        <v>1.0032310289280286</v>
      </c>
      <c r="AR24" s="206">
        <f>('A_DPK BPR'!K14/'A_Kredit BPR'!K14)*100%</f>
        <v>1.0097791786945698</v>
      </c>
      <c r="AS24" s="206">
        <f>('A_DPK BPR'!L14/'A_Kredit BPR'!L14)*100%</f>
        <v>1.0131877563454583</v>
      </c>
      <c r="AT24" s="176">
        <f t="shared" si="1"/>
        <v>10.027659488522916</v>
      </c>
    </row>
    <row r="25" spans="1:46">
      <c r="A25" s="204"/>
      <c r="B25" s="205" t="s">
        <v>284</v>
      </c>
      <c r="C25" s="205" t="s">
        <v>257</v>
      </c>
      <c r="D25" s="206">
        <f>('A_NPL BU'!C25/'A_NPL BU'!C24)*100%</f>
        <v>2.0799083991962952E-2</v>
      </c>
      <c r="E25" s="206">
        <f>('A_NPL BU'!D25/'A_NPL BU'!D24)*100%</f>
        <v>2.1924902929945745E-2</v>
      </c>
      <c r="F25" s="206">
        <f>('A_NPL BU'!E25/'A_NPL BU'!E24)*100%</f>
        <v>2.1858167213200008E-2</v>
      </c>
      <c r="G25" s="206">
        <f>('A_NPL BU'!F25/'A_NPL BU'!F24)*100%</f>
        <v>2.3964798362011368E-2</v>
      </c>
      <c r="H25" s="206">
        <f>('A_NPL BU'!G25/'A_NPL BU'!G24)*100%</f>
        <v>2.4330447836694361E-2</v>
      </c>
      <c r="I25" s="206">
        <f>('A_NPL BU'!H25/'A_NPL BU'!H24)*100%</f>
        <v>2.2910334000727714E-2</v>
      </c>
      <c r="J25" s="206">
        <f>('A_NPL BU'!I25/'A_NPL BU'!I24)*100%</f>
        <v>2.2645059218429631E-2</v>
      </c>
      <c r="K25" s="206">
        <f>('A_NPL BU'!J25/'A_NPL BU'!J24)*100%</f>
        <v>2.2067385651715465E-2</v>
      </c>
      <c r="L25" s="206">
        <f>('A_NPL BU'!K25/'A_NPL BU'!K24)*100%</f>
        <v>2.099853575541516E-2</v>
      </c>
      <c r="M25" s="206">
        <f>('A_NPL BU'!L25/'A_NPL BU'!L24)*100%</f>
        <v>2.0853369070444924E-2</v>
      </c>
      <c r="N25" s="176">
        <f>SUM(D25:M25)</f>
        <v>0.22235208403054735</v>
      </c>
      <c r="Q25" s="204"/>
      <c r="R25" s="205" t="s">
        <v>284</v>
      </c>
      <c r="S25" s="205" t="s">
        <v>257</v>
      </c>
      <c r="T25" s="206">
        <f>('A_NPL BU'!C24/'A_DPK BU'!C13)*100%</f>
        <v>1.2926339103630997</v>
      </c>
      <c r="U25" s="206">
        <f>('A_NPL BU'!D24/'A_DPK BU'!D13)*100%</f>
        <v>1.3018240428571402</v>
      </c>
      <c r="V25" s="206">
        <f>('A_NPL BU'!E24/'A_DPK BU'!E13)*100%</f>
        <v>1.2961399085934282</v>
      </c>
      <c r="W25" s="206">
        <f>('A_NPL BU'!F24/'A_DPK BU'!F13)*100%</f>
        <v>1.2705448436396107</v>
      </c>
      <c r="X25" s="206">
        <f>('A_NPL BU'!G24/'A_DPK BU'!G13)*100%</f>
        <v>1.2765577013070437</v>
      </c>
      <c r="Y25" s="206">
        <f>('A_NPL BU'!H24/'A_DPK BU'!H13)*100%</f>
        <v>1.264757571498514</v>
      </c>
      <c r="Z25" s="206">
        <f>('A_NPL BU'!I24/'A_DPK BU'!I13)*100%</f>
        <v>1.271524146226032</v>
      </c>
      <c r="AA25" s="206">
        <f>('A_NPL BU'!J24/'A_DPK BU'!J13)*100%</f>
        <v>1.2837828954931376</v>
      </c>
      <c r="AB25" s="206">
        <f>('A_NPL BU'!K24/'A_DPK BU'!K13)*100%</f>
        <v>1.2972810012859708</v>
      </c>
      <c r="AC25" s="206">
        <f>('A_NPL BU'!L24/'A_DPK BU'!L13)*100%</f>
        <v>1.2908997632733155</v>
      </c>
      <c r="AD25" s="176">
        <f t="shared" si="0"/>
        <v>12.845945784537292</v>
      </c>
      <c r="AG25" s="204"/>
      <c r="AH25" s="205" t="s">
        <v>284</v>
      </c>
      <c r="AI25" s="205" t="s">
        <v>257</v>
      </c>
      <c r="AJ25" s="206">
        <f>('A_DPK BU'!C13/'A_NPL BU'!C24)*100%</f>
        <v>0.77361423987329936</v>
      </c>
      <c r="AK25" s="206">
        <f>('A_DPK BU'!D13/'A_NPL BU'!D24)*100%</f>
        <v>0.76815296620676887</v>
      </c>
      <c r="AL25" s="206">
        <f>('A_DPK BU'!E13/'A_NPL BU'!E24)*100%</f>
        <v>0.77152164929880185</v>
      </c>
      <c r="AM25" s="206">
        <f>('A_DPK BU'!F13/'A_NPL BU'!F24)*100%</f>
        <v>0.78706391593026637</v>
      </c>
      <c r="AN25" s="206">
        <f>('A_DPK BU'!G13/'A_NPL BU'!G24)*100%</f>
        <v>0.7833566778658877</v>
      </c>
      <c r="AO25" s="206">
        <f>('A_DPK BU'!H13/'A_NPL BU'!H24)*100%</f>
        <v>0.79066535954015038</v>
      </c>
      <c r="AP25" s="206">
        <f>('A_DPK BU'!I13/'A_NPL BU'!I24)*100%</f>
        <v>0.78645773496953741</v>
      </c>
      <c r="AQ25" s="206">
        <f>('A_DPK BU'!J13/'A_NPL BU'!J24)*100%</f>
        <v>0.77894790739977227</v>
      </c>
      <c r="AR25" s="206">
        <f>('A_DPK BU'!K13/'A_NPL BU'!K24)*100%</f>
        <v>0.77084301628461249</v>
      </c>
      <c r="AS25" s="206">
        <f>('A_DPK BU'!L13/'A_NPL BU'!L24)*100%</f>
        <v>0.77465348468599515</v>
      </c>
      <c r="AT25" s="176">
        <f t="shared" si="1"/>
        <v>7.7852769520550922</v>
      </c>
    </row>
    <row r="26" spans="1:46">
      <c r="A26" s="204">
        <v>12</v>
      </c>
      <c r="B26" s="205" t="s">
        <v>285</v>
      </c>
      <c r="C26" s="205" t="s">
        <v>264</v>
      </c>
      <c r="D26" s="206">
        <f>('A_NPL BPR'!C15/'A_Kredit BPR'!C15)*100%</f>
        <v>9.2985661809813366E-2</v>
      </c>
      <c r="E26" s="206">
        <f>('A_NPL BPR'!D15/'A_Kredit BPR'!D15)*100%</f>
        <v>9.5477382159259133E-2</v>
      </c>
      <c r="F26" s="206">
        <f>('A_NPL BPR'!E15/'A_Kredit BPR'!E15)*100%</f>
        <v>9.7399619337189033E-2</v>
      </c>
      <c r="G26" s="206">
        <f>('A_NPL BPR'!F15/'A_Kredit BPR'!F15)*100%</f>
        <v>9.9093553499029555E-2</v>
      </c>
      <c r="H26" s="206">
        <f>('A_NPL BPR'!G15/'A_Kredit BPR'!G15)*100%</f>
        <v>0.10083121588120626</v>
      </c>
      <c r="I26" s="206">
        <f>('A_NPL BPR'!H15/'A_Kredit BPR'!H15)*100%</f>
        <v>0.10274302131582026</v>
      </c>
      <c r="J26" s="206">
        <f>('A_NPL BPR'!I15/'A_Kredit BPR'!I15)*100%</f>
        <v>0.10240566427649998</v>
      </c>
      <c r="K26" s="206">
        <f>('A_NPL BPR'!J15/'A_Kredit BPR'!J15)*100%</f>
        <v>0.1063479982497338</v>
      </c>
      <c r="L26" s="206">
        <f>('A_NPL BPR'!K15/'A_Kredit BPR'!K15)*100%</f>
        <v>0.10852535107462943</v>
      </c>
      <c r="M26" s="206">
        <f>('A_NPL BPR'!L15/'A_Kredit BPR'!L15)*100%</f>
        <v>0.10643227271098722</v>
      </c>
      <c r="N26" s="176">
        <f>SUM(D26:M27)</f>
        <v>1.254117553171783</v>
      </c>
      <c r="Q26" s="204">
        <v>12</v>
      </c>
      <c r="R26" s="205" t="s">
        <v>285</v>
      </c>
      <c r="S26" s="205" t="s">
        <v>264</v>
      </c>
      <c r="T26" s="206">
        <f>('A_Kredit BPR'!C15/'A_DPK BPR'!C15)*100%</f>
        <v>1.096295826018086</v>
      </c>
      <c r="U26" s="206">
        <f>('A_Kredit BPR'!D15/'A_DPK BPR'!D15)*100%</f>
        <v>1.1313467272490421</v>
      </c>
      <c r="V26" s="206">
        <f>('A_Kredit BPR'!E15/'A_DPK BPR'!E15)*100%</f>
        <v>1.156264620501529</v>
      </c>
      <c r="W26" s="206">
        <f>('A_Kredit BPR'!F15/'A_DPK BPR'!F15)*100%</f>
        <v>1.1311348745707899</v>
      </c>
      <c r="X26" s="206">
        <f>('A_Kredit BPR'!G15/'A_DPK BPR'!G15)*100%</f>
        <v>1.1430508584043348</v>
      </c>
      <c r="Y26" s="206">
        <f>('A_Kredit BPR'!H15/'A_DPK BPR'!H15)*100%</f>
        <v>1.1404485699049374</v>
      </c>
      <c r="Z26" s="206">
        <f>('A_Kredit BPR'!I15/'A_DPK BPR'!I15)*100%</f>
        <v>1.1321079977805397</v>
      </c>
      <c r="AA26" s="206">
        <f>('A_Kredit BPR'!J15/'A_DPK BPR'!J15)*100%</f>
        <v>1.1781635362574328</v>
      </c>
      <c r="AB26" s="206">
        <f>('A_Kredit BPR'!K15/'A_DPK BPR'!K15)*100%</f>
        <v>1.1953899211612904</v>
      </c>
      <c r="AC26" s="206">
        <f>('A_Kredit BPR'!L15/'A_DPK BPR'!L15)*100%</f>
        <v>1.1864452286608316</v>
      </c>
      <c r="AD26" s="176">
        <f t="shared" si="0"/>
        <v>11.490648160508814</v>
      </c>
      <c r="AG26" s="204">
        <v>12</v>
      </c>
      <c r="AH26" s="205" t="s">
        <v>285</v>
      </c>
      <c r="AI26" s="205" t="s">
        <v>264</v>
      </c>
      <c r="AJ26" s="206">
        <f>('A_DPK BPR'!C15/'A_Kredit BPR'!C15)*100%</f>
        <v>0.91216255345252284</v>
      </c>
      <c r="AK26" s="206">
        <f>('A_DPK BPR'!D15/'A_Kredit BPR'!D15)*100%</f>
        <v>0.88390232270488645</v>
      </c>
      <c r="AL26" s="206">
        <f>('A_DPK BPR'!E15/'A_Kredit BPR'!E15)*100%</f>
        <v>0.86485392899615898</v>
      </c>
      <c r="AM26" s="206">
        <f>('A_DPK BPR'!F15/'A_Kredit BPR'!F15)*100%</f>
        <v>0.88406787066789971</v>
      </c>
      <c r="AN26" s="206">
        <f>('A_DPK BPR'!G15/'A_Kredit BPR'!G15)*100%</f>
        <v>0.87485171166921682</v>
      </c>
      <c r="AO26" s="206">
        <f>('A_DPK BPR'!H15/'A_Kredit BPR'!H15)*100%</f>
        <v>0.87684795824098893</v>
      </c>
      <c r="AP26" s="206">
        <f>('A_DPK BPR'!I15/'A_Kredit BPR'!I15)*100%</f>
        <v>0.88330795468318124</v>
      </c>
      <c r="AQ26" s="206">
        <f>('A_DPK BPR'!J15/'A_Kredit BPR'!J15)*100%</f>
        <v>0.84877860265189575</v>
      </c>
      <c r="AR26" s="206">
        <f>('A_DPK BPR'!K15/'A_Kredit BPR'!K15)*100%</f>
        <v>0.83654712349299876</v>
      </c>
      <c r="AS26" s="206">
        <f>('A_DPK BPR'!L15/'A_Kredit BPR'!L15)*100%</f>
        <v>0.84285391001885801</v>
      </c>
      <c r="AT26" s="176">
        <f t="shared" si="1"/>
        <v>8.7081739365786071</v>
      </c>
    </row>
    <row r="27" spans="1:46">
      <c r="A27" s="204"/>
      <c r="B27" s="205" t="s">
        <v>285</v>
      </c>
      <c r="C27" s="205" t="s">
        <v>257</v>
      </c>
      <c r="D27" s="206">
        <f>('A_NPL BU'!C27/'A_NPL BU'!C26)*100%</f>
        <v>2.3716260638460298E-2</v>
      </c>
      <c r="E27" s="206">
        <f>('A_NPL BU'!D27/'A_NPL BU'!D26)*100%</f>
        <v>2.4286960083726918E-2</v>
      </c>
      <c r="F27" s="206">
        <f>('A_NPL BU'!E27/'A_NPL BU'!E26)*100%</f>
        <v>2.3958727883528378E-2</v>
      </c>
      <c r="G27" s="206">
        <f>('A_NPL BU'!F27/'A_NPL BU'!F26)*100%</f>
        <v>2.4753139762649725E-2</v>
      </c>
      <c r="H27" s="206">
        <f>('A_NPL BU'!G27/'A_NPL BU'!G26)*100%</f>
        <v>2.5649392380800808E-2</v>
      </c>
      <c r="I27" s="206">
        <f>('A_NPL BU'!H27/'A_NPL BU'!H26)*100%</f>
        <v>2.3985886481329214E-2</v>
      </c>
      <c r="J27" s="206">
        <f>('A_NPL BU'!I27/'A_NPL BU'!I26)*100%</f>
        <v>2.3994828220490511E-2</v>
      </c>
      <c r="K27" s="206">
        <f>('A_NPL BU'!J27/'A_NPL BU'!J26)*100%</f>
        <v>2.3857511980050577E-2</v>
      </c>
      <c r="L27" s="206">
        <f>('A_NPL BU'!K27/'A_NPL BU'!K26)*100%</f>
        <v>2.363284381787005E-2</v>
      </c>
      <c r="M27" s="206">
        <f>('A_NPL BU'!L27/'A_NPL BU'!L26)*100%</f>
        <v>2.4040261608708275E-2</v>
      </c>
      <c r="N27" s="176">
        <f>SUM(D27:M27)</f>
        <v>0.24187581285761475</v>
      </c>
      <c r="Q27" s="204"/>
      <c r="R27" s="205" t="s">
        <v>285</v>
      </c>
      <c r="S27" s="205" t="s">
        <v>257</v>
      </c>
      <c r="T27" s="206">
        <f>('A_NPL BU'!C26/'A_DPK BU'!C14)*100%</f>
        <v>0.77701088257912665</v>
      </c>
      <c r="U27" s="206">
        <f>('A_NPL BU'!D26/'A_DPK BU'!D14)*100%</f>
        <v>0.78446827493260052</v>
      </c>
      <c r="V27" s="206">
        <f>('A_NPL BU'!E26/'A_DPK BU'!E14)*100%</f>
        <v>0.77516117867076961</v>
      </c>
      <c r="W27" s="206">
        <f>('A_NPL BU'!F26/'A_DPK BU'!F14)*100%</f>
        <v>0.78621003462375816</v>
      </c>
      <c r="X27" s="206">
        <f>('A_NPL BU'!G26/'A_DPK BU'!G14)*100%</f>
        <v>0.7859259645670712</v>
      </c>
      <c r="Y27" s="206">
        <f>('A_NPL BU'!H26/'A_DPK BU'!H14)*100%</f>
        <v>0.7796058997925992</v>
      </c>
      <c r="Z27" s="206">
        <f>('A_NPL BU'!I26/'A_DPK BU'!I14)*100%</f>
        <v>0.78972419404205396</v>
      </c>
      <c r="AA27" s="206">
        <f>('A_NPL BU'!J26/'A_DPK BU'!J14)*100%</f>
        <v>0.78050570346328874</v>
      </c>
      <c r="AB27" s="206">
        <f>('A_NPL BU'!K26/'A_DPK BU'!K14)*100%</f>
        <v>0.78160151576490033</v>
      </c>
      <c r="AC27" s="206">
        <f>('A_NPL BU'!L26/'A_DPK BU'!L14)*100%</f>
        <v>0.77866425560372732</v>
      </c>
      <c r="AD27" s="176">
        <f t="shared" si="0"/>
        <v>7.818877904039895</v>
      </c>
      <c r="AG27" s="204"/>
      <c r="AH27" s="205" t="s">
        <v>285</v>
      </c>
      <c r="AI27" s="205" t="s">
        <v>257</v>
      </c>
      <c r="AJ27" s="206">
        <f>('A_DPK BU'!C14/'A_NPL BU'!C26)*100%</f>
        <v>1.2869832616509915</v>
      </c>
      <c r="AK27" s="206">
        <f>('A_DPK BU'!D14/'A_NPL BU'!D26)*100%</f>
        <v>1.2747488100598043</v>
      </c>
      <c r="AL27" s="206">
        <f>('A_DPK BU'!E14/'A_NPL BU'!E26)*100%</f>
        <v>1.2900542848582528</v>
      </c>
      <c r="AM27" s="206">
        <f>('A_DPK BU'!F14/'A_NPL BU'!F26)*100%</f>
        <v>1.2719247477915381</v>
      </c>
      <c r="AN27" s="206">
        <f>('A_DPK BU'!G14/'A_NPL BU'!G26)*100%</f>
        <v>1.2723844803255124</v>
      </c>
      <c r="AO27" s="206">
        <f>('A_DPK BU'!H14/'A_NPL BU'!H26)*100%</f>
        <v>1.2826993744737345</v>
      </c>
      <c r="AP27" s="206">
        <f>('A_DPK BU'!I14/'A_NPL BU'!I26)*100%</f>
        <v>1.2662648650558483</v>
      </c>
      <c r="AQ27" s="206">
        <f>('A_DPK BU'!J14/'A_NPL BU'!J26)*100%</f>
        <v>1.2812206183283006</v>
      </c>
      <c r="AR27" s="206">
        <f>('A_DPK BU'!K14/'A_NPL BU'!K26)*100%</f>
        <v>1.2794243355853372</v>
      </c>
      <c r="AS27" s="206">
        <f>('A_DPK BU'!L14/'A_NPL BU'!L26)*100%</f>
        <v>1.2842505518950049</v>
      </c>
      <c r="AT27" s="176">
        <f t="shared" si="1"/>
        <v>12.789955330024325</v>
      </c>
    </row>
    <row r="28" spans="1:46">
      <c r="A28" s="204">
        <v>13</v>
      </c>
      <c r="B28" s="205" t="s">
        <v>286</v>
      </c>
      <c r="C28" s="205" t="s">
        <v>264</v>
      </c>
      <c r="D28" s="206">
        <f>('A_NPL BPR'!C16/'A_Kredit BPR'!C16)*100%</f>
        <v>5.1346680232861958E-2</v>
      </c>
      <c r="E28" s="206">
        <f>('A_NPL BPR'!D16/'A_Kredit BPR'!D16)*100%</f>
        <v>5.1820011917425135E-2</v>
      </c>
      <c r="F28" s="206">
        <f>('A_NPL BPR'!E16/'A_Kredit BPR'!E16)*100%</f>
        <v>6.1335476795647111E-2</v>
      </c>
      <c r="G28" s="206">
        <f>('A_NPL BPR'!F16/'A_Kredit BPR'!F16)*100%</f>
        <v>6.5136102353663586E-2</v>
      </c>
      <c r="H28" s="206">
        <f>('A_NPL BPR'!G16/'A_Kredit BPR'!G16)*100%</f>
        <v>6.5662616508763733E-2</v>
      </c>
      <c r="I28" s="206">
        <f>('A_NPL BPR'!H16/'A_Kredit BPR'!H16)*100%</f>
        <v>6.491429709039731E-2</v>
      </c>
      <c r="J28" s="206">
        <f>('A_NPL BPR'!I16/'A_Kredit BPR'!I16)*100%</f>
        <v>6.6761174115063993E-2</v>
      </c>
      <c r="K28" s="206">
        <f>('A_NPL BPR'!J16/'A_Kredit BPR'!J16)*100%</f>
        <v>6.541837959879844E-2</v>
      </c>
      <c r="L28" s="206">
        <f>('A_NPL BPR'!K16/'A_Kredit BPR'!K16)*100%</f>
        <v>6.4939824247457742E-2</v>
      </c>
      <c r="M28" s="206">
        <f>('A_NPL BPR'!L16/'A_Kredit BPR'!L16)*100%</f>
        <v>6.3587824055521186E-2</v>
      </c>
      <c r="N28" s="176">
        <f>SUM(D28:M29)</f>
        <v>1.0160544332618835</v>
      </c>
      <c r="Q28" s="204">
        <v>13</v>
      </c>
      <c r="R28" s="205" t="s">
        <v>286</v>
      </c>
      <c r="S28" s="205" t="s">
        <v>264</v>
      </c>
      <c r="T28" s="206">
        <f>('A_Kredit BPR'!C16/'A_DPK BPR'!C16)*100%</f>
        <v>0.92962775147789012</v>
      </c>
      <c r="U28" s="206">
        <f>('A_Kredit BPR'!D16/'A_DPK BPR'!D16)*100%</f>
        <v>0.93168597322598523</v>
      </c>
      <c r="V28" s="206">
        <f>('A_Kredit BPR'!E16/'A_DPK BPR'!E16)*100%</f>
        <v>0.9258124712390996</v>
      </c>
      <c r="W28" s="206">
        <f>('A_Kredit BPR'!F16/'A_DPK BPR'!F16)*100%</f>
        <v>0.92798059449374781</v>
      </c>
      <c r="X28" s="206">
        <f>('A_Kredit BPR'!G16/'A_DPK BPR'!G16)*100%</f>
        <v>0.93234543071574305</v>
      </c>
      <c r="Y28" s="206">
        <f>('A_Kredit BPR'!H16/'A_DPK BPR'!H16)*100%</f>
        <v>0.94494717354564239</v>
      </c>
      <c r="Z28" s="206">
        <f>('A_Kredit BPR'!I16/'A_DPK BPR'!I16)*100%</f>
        <v>0.94231868039286526</v>
      </c>
      <c r="AA28" s="206">
        <f>('A_Kredit BPR'!J16/'A_DPK BPR'!J16)*100%</f>
        <v>0.94023941625655272</v>
      </c>
      <c r="AB28" s="206">
        <f>('A_Kredit BPR'!K16/'A_DPK BPR'!K16)*100%</f>
        <v>0.94489187373248607</v>
      </c>
      <c r="AC28" s="206">
        <f>('A_Kredit BPR'!L16/'A_DPK BPR'!L16)*100%</f>
        <v>0.95238893832731852</v>
      </c>
      <c r="AD28" s="176">
        <f t="shared" si="0"/>
        <v>9.3722383034073307</v>
      </c>
      <c r="AG28" s="204">
        <v>13</v>
      </c>
      <c r="AH28" s="205" t="s">
        <v>286</v>
      </c>
      <c r="AI28" s="205" t="s">
        <v>264</v>
      </c>
      <c r="AJ28" s="206">
        <f>('A_DPK BPR'!C16/'A_Kredit BPR'!C16)*100%</f>
        <v>1.075699384415143</v>
      </c>
      <c r="AK28" s="206">
        <f>('A_DPK BPR'!D16/'A_Kredit BPR'!D16)*100%</f>
        <v>1.0733230173440047</v>
      </c>
      <c r="AL28" s="206">
        <f>('A_DPK BPR'!E16/'A_Kredit BPR'!E16)*100%</f>
        <v>1.0801323497636712</v>
      </c>
      <c r="AM28" s="206">
        <f>('A_DPK BPR'!F16/'A_Kredit BPR'!F16)*100%</f>
        <v>1.0776087408870245</v>
      </c>
      <c r="AN28" s="206">
        <f>('A_DPK BPR'!G16/'A_Kredit BPR'!G16)*100%</f>
        <v>1.0725638449606814</v>
      </c>
      <c r="AO28" s="206">
        <f>('A_DPK BPR'!H16/'A_Kredit BPR'!H16)*100%</f>
        <v>1.0582602160158729</v>
      </c>
      <c r="AP28" s="206">
        <f>('A_DPK BPR'!I16/'A_Kredit BPR'!I16)*100%</f>
        <v>1.0612121151870688</v>
      </c>
      <c r="AQ28" s="206">
        <f>('A_DPK BPR'!J16/'A_Kredit BPR'!J16)*100%</f>
        <v>1.0635589007546362</v>
      </c>
      <c r="AR28" s="206">
        <f>('A_DPK BPR'!K16/'A_Kredit BPR'!K16)*100%</f>
        <v>1.0583221507132106</v>
      </c>
      <c r="AS28" s="206">
        <f>('A_DPK BPR'!L16/'A_Kredit BPR'!L16)*100%</f>
        <v>1.0499911955679586</v>
      </c>
      <c r="AT28" s="176">
        <f t="shared" si="1"/>
        <v>10.670671915609274</v>
      </c>
    </row>
    <row r="29" spans="1:46">
      <c r="A29" s="204"/>
      <c r="B29" s="208" t="s">
        <v>286</v>
      </c>
      <c r="C29" s="208" t="s">
        <v>257</v>
      </c>
      <c r="D29" s="209">
        <f>('A_NPL BU'!C33/'A_NPL BU'!C32)*100%</f>
        <v>4.0192664990385069E-2</v>
      </c>
      <c r="E29" s="209">
        <f>('A_NPL BU'!D33/'A_NPL BU'!D32)*100%</f>
        <v>3.9786438132057046E-2</v>
      </c>
      <c r="F29" s="209">
        <f>('A_NPL BU'!E33/'A_NPL BU'!E32)*100%</f>
        <v>3.871564573334707E-2</v>
      </c>
      <c r="G29" s="209">
        <f>('A_NPL BU'!F33/'A_NPL BU'!F32)*100%</f>
        <v>4.1977417135023017E-2</v>
      </c>
      <c r="H29" s="209">
        <f>('A_NPL BU'!G33/'A_NPL BU'!G32)*100%</f>
        <v>4.0832172520016037E-2</v>
      </c>
      <c r="I29" s="209">
        <f>('A_NPL BU'!H33/'A_NPL BU'!H32)*100%</f>
        <v>3.8441494777712706E-2</v>
      </c>
      <c r="J29" s="209">
        <f>('A_NPL BU'!I33/'A_NPL BU'!I32)*100%</f>
        <v>3.9210180871443311E-2</v>
      </c>
      <c r="K29" s="209">
        <f>('A_NPL BU'!J33/'A_NPL BU'!J32)*100%</f>
        <v>3.8598928209817807E-2</v>
      </c>
      <c r="L29" s="209">
        <f>('A_NPL BU'!K33/'A_NPL BU'!K32)*100%</f>
        <v>3.831422578587227E-2</v>
      </c>
      <c r="M29" s="209">
        <f>('A_NPL BU'!L33/'A_NPL BU'!L32)*100%</f>
        <v>3.9062878190608816E-2</v>
      </c>
      <c r="N29" s="176">
        <f>SUM(D29:M29)</f>
        <v>0.39513204634628313</v>
      </c>
      <c r="Q29" s="204"/>
      <c r="R29" s="208" t="s">
        <v>286</v>
      </c>
      <c r="S29" s="208" t="s">
        <v>257</v>
      </c>
      <c r="T29" s="209">
        <f>('A_NPL BU'!C32/'A_DPK BU'!C17)*100%</f>
        <v>0.59027499420559426</v>
      </c>
      <c r="U29" s="209">
        <f>('A_NPL BU'!D32/'A_DPK BU'!D17)*100%</f>
        <v>0.57894810839981969</v>
      </c>
      <c r="V29" s="209">
        <f>('A_NPL BU'!E32/'A_DPK BU'!E17)*100%</f>
        <v>0.57458033273228992</v>
      </c>
      <c r="W29" s="209">
        <f>('A_NPL BU'!F32/'A_DPK BU'!F17)*100%</f>
        <v>0.57055243005977641</v>
      </c>
      <c r="X29" s="209">
        <f>('A_NPL BU'!G32/'A_DPK BU'!G17)*100%</f>
        <v>0.57481340978553574</v>
      </c>
      <c r="Y29" s="209">
        <f>('A_NPL BU'!H32/'A_DPK BU'!H17)*100%</f>
        <v>0.57680850312876053</v>
      </c>
      <c r="Z29" s="209">
        <f>('A_NPL BU'!I32/'A_DPK BU'!I17)*100%</f>
        <v>0.57008087624013359</v>
      </c>
      <c r="AA29" s="209">
        <f>('A_NPL BU'!J32/'A_DPK BU'!J17)*100%</f>
        <v>0.57471469968611744</v>
      </c>
      <c r="AB29" s="209">
        <f>('A_NPL BU'!K32/'A_DPK BU'!K17)*100%</f>
        <v>0.57289158901558224</v>
      </c>
      <c r="AC29" s="209">
        <f>('A_NPL BU'!L32/'A_DPK BU'!L17)*100%</f>
        <v>0.56217497283837348</v>
      </c>
      <c r="AD29" s="176">
        <f t="shared" si="0"/>
        <v>5.7458399160919829</v>
      </c>
      <c r="AG29" s="204"/>
      <c r="AH29" s="208" t="s">
        <v>286</v>
      </c>
      <c r="AI29" s="208" t="s">
        <v>257</v>
      </c>
      <c r="AJ29" s="209">
        <f>('A_DPK BU'!C17/'A_NPL BU'!C32)*100%</f>
        <v>1.6941256360449812</v>
      </c>
      <c r="AK29" s="209">
        <f>('A_DPK BU'!D17/'A_NPL BU'!D32)*100%</f>
        <v>1.727270519570302</v>
      </c>
      <c r="AL29" s="209">
        <f>('A_DPK BU'!E17/'A_NPL BU'!E32)*100%</f>
        <v>1.7404006768639655</v>
      </c>
      <c r="AM29" s="209">
        <f>('A_DPK BU'!F17/'A_NPL BU'!F32)*100%</f>
        <v>1.7526873032426322</v>
      </c>
      <c r="AN29" s="209">
        <f>('A_DPK BU'!G17/'A_NPL BU'!G32)*100%</f>
        <v>1.7396949740144414</v>
      </c>
      <c r="AO29" s="209">
        <f>('A_DPK BU'!H17/'A_NPL BU'!H32)*100%</f>
        <v>1.7336776323090555</v>
      </c>
      <c r="AP29" s="209">
        <f>('A_DPK BU'!I17/'A_NPL BU'!I32)*100%</f>
        <v>1.7541370736645667</v>
      </c>
      <c r="AQ29" s="209">
        <f>('A_DPK BU'!J17/'A_NPL BU'!J32)*100%</f>
        <v>1.7399937752525794</v>
      </c>
      <c r="AR29" s="209">
        <f>('A_DPK BU'!K17/'A_NPL BU'!K32)*100%</f>
        <v>1.7455309506608949</v>
      </c>
      <c r="AS29" s="209">
        <f>('A_DPK BU'!L17/'A_NPL BU'!L32)*100%</f>
        <v>1.7788056180286458</v>
      </c>
      <c r="AT29" s="176">
        <f t="shared" si="1"/>
        <v>17.406324159652062</v>
      </c>
    </row>
    <row r="30" spans="1:46">
      <c r="A30" s="204">
        <v>14</v>
      </c>
      <c r="B30" s="205" t="s">
        <v>287</v>
      </c>
      <c r="C30" s="205" t="s">
        <v>264</v>
      </c>
      <c r="D30" s="206">
        <f>('A_NPL BPR'!C17/'A_Kredit BPR'!C17)*100%</f>
        <v>5.3624186901650966E-2</v>
      </c>
      <c r="E30" s="206">
        <f>('A_NPL BPR'!D17/'A_Kredit BPR'!D17)*100%</f>
        <v>5.4129399227021778E-2</v>
      </c>
      <c r="F30" s="206">
        <f>('A_NPL BPR'!E17/'A_Kredit BPR'!E17)*100%</f>
        <v>5.7100637939670434E-2</v>
      </c>
      <c r="G30" s="206">
        <f>('A_NPL BPR'!F17/'A_Kredit BPR'!F17)*100%</f>
        <v>5.9194569899439962E-2</v>
      </c>
      <c r="H30" s="206">
        <f>('A_NPL BPR'!G17/'A_Kredit BPR'!G17)*100%</f>
        <v>6.1674895355951297E-2</v>
      </c>
      <c r="I30" s="206">
        <f>('A_NPL BPR'!H17/'A_Kredit BPR'!H17)*100%</f>
        <v>6.0592344652309157E-2</v>
      </c>
      <c r="J30" s="206">
        <f>('A_NPL BPR'!I17/'A_Kredit BPR'!I17)*100%</f>
        <v>6.1744074941424802E-2</v>
      </c>
      <c r="K30" s="206">
        <f>('A_NPL BPR'!J17/'A_Kredit BPR'!J17)*100%</f>
        <v>6.4929958901453644E-2</v>
      </c>
      <c r="L30" s="206">
        <f>('A_NPL BPR'!K17/'A_Kredit BPR'!K17)*100%</f>
        <v>6.5196806819317263E-2</v>
      </c>
      <c r="M30" s="206">
        <f>('A_NPL BPR'!L17/'A_Kredit BPR'!L17)*100%</f>
        <v>6.2646960503446883E-2</v>
      </c>
      <c r="N30" s="176">
        <f>SUM(D30:M31)</f>
        <v>0.78164830103233562</v>
      </c>
      <c r="Q30" s="204">
        <v>14</v>
      </c>
      <c r="R30" s="205" t="s">
        <v>287</v>
      </c>
      <c r="S30" s="205" t="s">
        <v>264</v>
      </c>
      <c r="T30" s="206">
        <f>('A_Kredit BPR'!C17/'A_DPK BPR'!C17)*100%</f>
        <v>1.4168491852053373</v>
      </c>
      <c r="U30" s="206">
        <f>('A_Kredit BPR'!D17/'A_DPK BPR'!D17)*100%</f>
        <v>1.4071532390876811</v>
      </c>
      <c r="V30" s="206">
        <f>('A_Kredit BPR'!E17/'A_DPK BPR'!E17)*100%</f>
        <v>1.3734171570653548</v>
      </c>
      <c r="W30" s="206">
        <f>('A_Kredit BPR'!F17/'A_DPK BPR'!F17)*100%</f>
        <v>1.3497355097796844</v>
      </c>
      <c r="X30" s="206">
        <f>('A_Kredit BPR'!G17/'A_DPK BPR'!G17)*100%</f>
        <v>1.3396011236981005</v>
      </c>
      <c r="Y30" s="206">
        <f>('A_Kredit BPR'!H17/'A_DPK BPR'!H17)*100%</f>
        <v>1.3467660270441877</v>
      </c>
      <c r="Z30" s="206">
        <f>('A_Kredit BPR'!I17/'A_DPK BPR'!I17)*100%</f>
        <v>1.3512208391781102</v>
      </c>
      <c r="AA30" s="206">
        <f>('A_Kredit BPR'!J17/'A_DPK BPR'!J17)*100%</f>
        <v>1.3732070889309167</v>
      </c>
      <c r="AB30" s="206">
        <f>('A_Kredit BPR'!K17/'A_DPK BPR'!K17)*100%</f>
        <v>1.381590714110807</v>
      </c>
      <c r="AC30" s="206">
        <f>('A_Kredit BPR'!L17/'A_DPK BPR'!L17)*100%</f>
        <v>1.3760520592105263</v>
      </c>
      <c r="AD30" s="176">
        <f t="shared" si="0"/>
        <v>13.715592943310705</v>
      </c>
      <c r="AG30" s="204">
        <v>14</v>
      </c>
      <c r="AH30" s="205" t="s">
        <v>287</v>
      </c>
      <c r="AI30" s="205" t="s">
        <v>264</v>
      </c>
      <c r="AJ30" s="206">
        <f>('A_DPK BPR'!C17/'A_Kredit BPR'!C17)*100%</f>
        <v>0.70579142116320215</v>
      </c>
      <c r="AK30" s="206">
        <f>('A_DPK BPR'!D17/'A_Kredit BPR'!D17)*100%</f>
        <v>0.71065465524447335</v>
      </c>
      <c r="AL30" s="206">
        <f>('A_DPK BPR'!E17/'A_Kredit BPR'!E17)*100%</f>
        <v>0.72811089832076004</v>
      </c>
      <c r="AM30" s="206">
        <f>('A_DPK BPR'!F17/'A_Kredit BPR'!F17)*100%</f>
        <v>0.74088589412841988</v>
      </c>
      <c r="AN30" s="206">
        <f>('A_DPK BPR'!G17/'A_Kredit BPR'!G17)*100%</f>
        <v>0.74649086381728447</v>
      </c>
      <c r="AO30" s="206">
        <f>('A_DPK BPR'!H17/'A_Kredit BPR'!H17)*100%</f>
        <v>0.74251947251353545</v>
      </c>
      <c r="AP30" s="206">
        <f>('A_DPK BPR'!I17/'A_Kredit BPR'!I17)*100%</f>
        <v>0.74007147536908713</v>
      </c>
      <c r="AQ30" s="206">
        <f>('A_DPK BPR'!J17/'A_Kredit BPR'!J17)*100%</f>
        <v>0.72822228202923878</v>
      </c>
      <c r="AR30" s="206">
        <f>('A_DPK BPR'!K17/'A_Kredit BPR'!K17)*100%</f>
        <v>0.72380335926302231</v>
      </c>
      <c r="AS30" s="206">
        <f>('A_DPK BPR'!L17/'A_Kredit BPR'!L17)*100%</f>
        <v>0.7267166916444453</v>
      </c>
      <c r="AT30" s="176">
        <f t="shared" si="1"/>
        <v>7.2932670134934687</v>
      </c>
    </row>
    <row r="31" spans="1:46">
      <c r="A31" s="204"/>
      <c r="B31" s="205" t="s">
        <v>287</v>
      </c>
      <c r="C31" s="205" t="s">
        <v>257</v>
      </c>
      <c r="D31" s="206">
        <f>('A_NPL BU'!C31/'A_NPL BU'!C30)*100%</f>
        <v>1.8068588441361243E-2</v>
      </c>
      <c r="E31" s="206">
        <f>('A_NPL BU'!D31/'A_NPL BU'!D30)*100%</f>
        <v>1.8420945650175529E-2</v>
      </c>
      <c r="F31" s="206">
        <f>('A_NPL BU'!E31/'A_NPL BU'!E30)*100%</f>
        <v>1.797906972576193E-2</v>
      </c>
      <c r="G31" s="206">
        <f>('A_NPL BU'!F31/'A_NPL BU'!F30)*100%</f>
        <v>1.8952738165848675E-2</v>
      </c>
      <c r="H31" s="206">
        <f>('A_NPL BU'!G31/'A_NPL BU'!G30)*100%</f>
        <v>1.8455176734128047E-2</v>
      </c>
      <c r="I31" s="206">
        <f>('A_NPL BU'!H31/'A_NPL BU'!H30)*100%</f>
        <v>1.7644686912654427E-2</v>
      </c>
      <c r="J31" s="206">
        <f>('A_NPL BU'!I31/'A_NPL BU'!I30)*100%</f>
        <v>1.9515120887323465E-2</v>
      </c>
      <c r="K31" s="206">
        <f>('A_NPL BU'!J31/'A_NPL BU'!J30)*100%</f>
        <v>1.7949106736895357E-2</v>
      </c>
      <c r="L31" s="206">
        <f>('A_NPL BU'!K31/'A_NPL BU'!K30)*100%</f>
        <v>1.689010527853356E-2</v>
      </c>
      <c r="M31" s="206">
        <f>('A_NPL BU'!L31/'A_NPL BU'!L30)*100%</f>
        <v>1.6938927357967468E-2</v>
      </c>
      <c r="N31" s="176">
        <f>SUM(D31:M31)</f>
        <v>0.18081446589064976</v>
      </c>
      <c r="Q31" s="204"/>
      <c r="R31" s="205" t="s">
        <v>287</v>
      </c>
      <c r="S31" s="205" t="s">
        <v>257</v>
      </c>
      <c r="T31" s="206">
        <f>('A_NPL BU'!C28/'A_DPK BU'!C15)*100%</f>
        <v>1.0119173078006982</v>
      </c>
      <c r="U31" s="206">
        <f>('A_NPL BU'!D28/'A_DPK BU'!D15)*100%</f>
        <v>1.0248623129876457</v>
      </c>
      <c r="V31" s="206">
        <f>('A_NPL BU'!E28/'A_DPK BU'!E15)*100%</f>
        <v>1.0212879272738598</v>
      </c>
      <c r="W31" s="206">
        <f>('A_NPL BU'!F28/'A_DPK BU'!F15)*100%</f>
        <v>1.016466463083519</v>
      </c>
      <c r="X31" s="206">
        <f>('A_NPL BU'!G28/'A_DPK BU'!G15)*100%</f>
        <v>1.0141551139606935</v>
      </c>
      <c r="Y31" s="206">
        <f>('A_NPL BU'!H28/'A_DPK BU'!H15)*100%</f>
        <v>1.0344223484102479</v>
      </c>
      <c r="Z31" s="206">
        <f>('A_NPL BU'!I28/'A_DPK BU'!I15)*100%</f>
        <v>1.0694682913267755</v>
      </c>
      <c r="AA31" s="206">
        <f>('A_NPL BU'!J28/'A_DPK BU'!J15)*100%</f>
        <v>1.064882296934649</v>
      </c>
      <c r="AB31" s="206">
        <f>('A_NPL BU'!K28/'A_DPK BU'!K15)*100%</f>
        <v>1.0665754782651764</v>
      </c>
      <c r="AC31" s="206">
        <f>('A_NPL BU'!L28/'A_DPK BU'!L15)*100%</f>
        <v>1.0683869970637851</v>
      </c>
      <c r="AD31" s="176">
        <f t="shared" si="0"/>
        <v>10.39242453710705</v>
      </c>
      <c r="AG31" s="204"/>
      <c r="AH31" s="205" t="s">
        <v>287</v>
      </c>
      <c r="AI31" s="205" t="s">
        <v>257</v>
      </c>
      <c r="AJ31" s="206">
        <f>('A_DPK BU'!C15/'A_NPL BU'!C28)*100%</f>
        <v>0.98822304183471343</v>
      </c>
      <c r="AK31" s="206">
        <f>('A_DPK BU'!D15/'A_NPL BU'!D28)*100%</f>
        <v>0.97574082618457503</v>
      </c>
      <c r="AL31" s="206">
        <f>('A_DPK BU'!E15/'A_NPL BU'!E28)*100%</f>
        <v>0.97915580248688161</v>
      </c>
      <c r="AM31" s="206">
        <f>('A_DPK BU'!F15/'A_NPL BU'!F28)*100%</f>
        <v>0.98380028886190019</v>
      </c>
      <c r="AN31" s="206">
        <f>('A_DPK BU'!G15/'A_NPL BU'!G28)*100%</f>
        <v>0.98604245665595269</v>
      </c>
      <c r="AO31" s="206">
        <f>('A_DPK BU'!H15/'A_NPL BU'!H28)*100%</f>
        <v>0.96672311994887772</v>
      </c>
      <c r="AP31" s="206">
        <f>('A_DPK BU'!I15/'A_NPL BU'!I28)*100%</f>
        <v>0.93504408509335657</v>
      </c>
      <c r="AQ31" s="206">
        <f>('A_DPK BU'!J15/'A_NPL BU'!J28)*100%</f>
        <v>0.93907092162071071</v>
      </c>
      <c r="AR31" s="206">
        <f>('A_DPK BU'!K15/'A_NPL BU'!K28)*100%</f>
        <v>0.9375801529081994</v>
      </c>
      <c r="AS31" s="206">
        <f>('A_DPK BU'!L15/'A_NPL BU'!L28)*100%</f>
        <v>0.93599042551834588</v>
      </c>
      <c r="AT31" s="176">
        <f t="shared" si="1"/>
        <v>9.6273711211135122</v>
      </c>
    </row>
    <row r="32" spans="1:46">
      <c r="A32" s="204">
        <v>15</v>
      </c>
      <c r="B32" s="205" t="s">
        <v>288</v>
      </c>
      <c r="C32" s="205" t="s">
        <v>264</v>
      </c>
      <c r="D32" s="206">
        <f>('A_NPL BPR'!C18/'A_Kredit BPR'!C18)*100%</f>
        <v>8.6684844502900482E-2</v>
      </c>
      <c r="E32" s="206">
        <f>('A_NPL BPR'!D18/'A_Kredit BPR'!D18)*100%</f>
        <v>8.5520237840383609E-2</v>
      </c>
      <c r="F32" s="206">
        <f>('A_NPL BPR'!E18/'A_Kredit BPR'!E18)*100%</f>
        <v>8.493515696058998E-2</v>
      </c>
      <c r="G32" s="206">
        <f>('A_NPL BPR'!F18/'A_Kredit BPR'!F18)*100%</f>
        <v>8.8360443782024053E-2</v>
      </c>
      <c r="H32" s="206">
        <f>('A_NPL BPR'!G18/'A_Kredit BPR'!G18)*100%</f>
        <v>8.996226183519461E-2</v>
      </c>
      <c r="I32" s="206">
        <f>('A_NPL BPR'!H18/'A_Kredit BPR'!H18)*100%</f>
        <v>5.0870847175470225E-2</v>
      </c>
      <c r="J32" s="206">
        <f>('A_NPL BPR'!I18/'A_Kredit BPR'!I18)*100%</f>
        <v>5.6858863654440914E-2</v>
      </c>
      <c r="K32" s="206">
        <f>('A_NPL BPR'!J18/'A_Kredit BPR'!J18)*100%</f>
        <v>5.3554881585252977E-2</v>
      </c>
      <c r="L32" s="206">
        <f>('A_NPL BPR'!K18/'A_Kredit BPR'!K18)*100%</f>
        <v>5.3870532845599672E-2</v>
      </c>
      <c r="M32" s="206">
        <f>('A_NPL BPR'!L18/'A_Kredit BPR'!L18)*100%</f>
        <v>5.8862583461242096E-2</v>
      </c>
      <c r="N32" s="176">
        <f>SUM(D32:M33)</f>
        <v>0.89029511953374818</v>
      </c>
      <c r="Q32" s="204">
        <v>15</v>
      </c>
      <c r="R32" s="205" t="s">
        <v>288</v>
      </c>
      <c r="S32" s="205" t="s">
        <v>264</v>
      </c>
      <c r="T32" s="206">
        <f>('A_Kredit BPR'!C18/'A_DPK BPR'!C18)*100%</f>
        <v>0.95798230841379306</v>
      </c>
      <c r="U32" s="206">
        <f>('A_Kredit BPR'!D18/'A_DPK BPR'!D18)*100%</f>
        <v>1.013328347048611</v>
      </c>
      <c r="V32" s="206">
        <f>('A_Kredit BPR'!E18/'A_DPK BPR'!E18)*100%</f>
        <v>1.0256714662896553</v>
      </c>
      <c r="W32" s="206">
        <f>('A_Kredit BPR'!F18/'A_DPK BPR'!F18)*100%</f>
        <v>1.0279012179791667</v>
      </c>
      <c r="X32" s="206">
        <f>('A_Kredit BPR'!G18/'A_DPK BPR'!G18)*100%</f>
        <v>1.0110998928716217</v>
      </c>
      <c r="Y32" s="206">
        <f>('A_Kredit BPR'!H18/'A_DPK BPR'!H18)*100%</f>
        <v>1.0076051114933333</v>
      </c>
      <c r="Z32" s="206">
        <f>('A_Kredit BPR'!I18/'A_DPK BPR'!I18)*100%</f>
        <v>1.0074835386447367</v>
      </c>
      <c r="AA32" s="206">
        <f>('A_Kredit BPR'!J18/'A_DPK BPR'!J18)*100%</f>
        <v>0.99522217937662338</v>
      </c>
      <c r="AB32" s="206">
        <f>('A_Kredit BPR'!K18/'A_DPK BPR'!K18)*100%</f>
        <v>1.0260751215298014</v>
      </c>
      <c r="AC32" s="206">
        <f>('A_Kredit BPR'!L18/'A_DPK BPR'!L18)*100%</f>
        <v>1.0509616843243244</v>
      </c>
      <c r="AD32" s="176">
        <f t="shared" si="0"/>
        <v>10.123330867971667</v>
      </c>
      <c r="AG32" s="204">
        <v>15</v>
      </c>
      <c r="AH32" s="205" t="s">
        <v>288</v>
      </c>
      <c r="AI32" s="205" t="s">
        <v>264</v>
      </c>
      <c r="AJ32" s="206">
        <f>('A_DPK BPR'!C18/'A_Kredit BPR'!C18)*100%</f>
        <v>1.0438606133090067</v>
      </c>
      <c r="AK32" s="206">
        <f>('A_DPK BPR'!D18/'A_Kredit BPR'!D18)*100%</f>
        <v>0.98684696121703219</v>
      </c>
      <c r="AL32" s="206">
        <f>('A_DPK BPR'!E18/'A_Kredit BPR'!E18)*100%</f>
        <v>0.97497106321722959</v>
      </c>
      <c r="AM32" s="206">
        <f>('A_DPK BPR'!F18/'A_Kredit BPR'!F18)*100%</f>
        <v>0.97285612908016594</v>
      </c>
      <c r="AN32" s="206">
        <f>('A_DPK BPR'!G18/'A_Kredit BPR'!G18)*100%</f>
        <v>0.98902196217220739</v>
      </c>
      <c r="AO32" s="206">
        <f>('A_DPK BPR'!H18/'A_Kredit BPR'!H18)*100%</f>
        <v>0.99245228968513066</v>
      </c>
      <c r="AP32" s="206">
        <f>('A_DPK BPR'!I18/'A_Kredit BPR'!I18)*100%</f>
        <v>0.99257204871575011</v>
      </c>
      <c r="AQ32" s="206">
        <f>('A_DPK BPR'!J18/'A_Kredit BPR'!J18)*100%</f>
        <v>1.0048007577829197</v>
      </c>
      <c r="AR32" s="206">
        <f>('A_DPK BPR'!K18/'A_Kredit BPR'!K18)*100%</f>
        <v>0.97458751217851836</v>
      </c>
      <c r="AS32" s="206">
        <f>('A_DPK BPR'!L18/'A_Kredit BPR'!L18)*100%</f>
        <v>0.95150947452752466</v>
      </c>
      <c r="AT32" s="176">
        <f t="shared" si="1"/>
        <v>9.8834788118854853</v>
      </c>
    </row>
    <row r="33" spans="1:46">
      <c r="A33" s="204"/>
      <c r="B33" s="205" t="s">
        <v>288</v>
      </c>
      <c r="C33" s="205" t="s">
        <v>257</v>
      </c>
      <c r="D33" s="206">
        <f>('A_NPL BU'!C31/'A_NPL BU'!C30)*100%</f>
        <v>1.8068588441361243E-2</v>
      </c>
      <c r="E33" s="206">
        <f>('A_NPL BU'!D31/'A_NPL BU'!D30)*100%</f>
        <v>1.8420945650175529E-2</v>
      </c>
      <c r="F33" s="206">
        <f>('A_NPL BU'!E31/'A_NPL BU'!E30)*100%</f>
        <v>1.797906972576193E-2</v>
      </c>
      <c r="G33" s="206">
        <f>('A_NPL BU'!F31/'A_NPL BU'!F30)*100%</f>
        <v>1.8952738165848675E-2</v>
      </c>
      <c r="H33" s="206">
        <f>('A_NPL BU'!G31/'A_NPL BU'!G30)*100%</f>
        <v>1.8455176734128047E-2</v>
      </c>
      <c r="I33" s="206">
        <f>('A_NPL BU'!H31/'A_NPL BU'!H30)*100%</f>
        <v>1.7644686912654427E-2</v>
      </c>
      <c r="J33" s="206">
        <f>('A_NPL BU'!I31/'A_NPL BU'!I30)*100%</f>
        <v>1.9515120887323465E-2</v>
      </c>
      <c r="K33" s="206">
        <f>('A_NPL BU'!J31/'A_NPL BU'!J30)*100%</f>
        <v>1.7949106736895357E-2</v>
      </c>
      <c r="L33" s="206">
        <f>('A_NPL BU'!K31/'A_NPL BU'!K30)*100%</f>
        <v>1.689010527853356E-2</v>
      </c>
      <c r="M33" s="206">
        <f>('A_NPL BU'!L31/'A_NPL BU'!L30)*100%</f>
        <v>1.6938927357967468E-2</v>
      </c>
      <c r="N33" s="176">
        <f>SUM(D33:M33)</f>
        <v>0.18081446589064976</v>
      </c>
      <c r="Q33" s="204"/>
      <c r="R33" s="205" t="s">
        <v>288</v>
      </c>
      <c r="S33" s="205" t="s">
        <v>257</v>
      </c>
      <c r="T33" s="206">
        <f>('A_NPL BU'!C30/'A_DPK BU'!C16)*100%</f>
        <v>0.6644590338407248</v>
      </c>
      <c r="U33" s="206">
        <f>('A_NPL BU'!D30/'A_DPK BU'!D16)*100%</f>
        <v>0.67744011960440487</v>
      </c>
      <c r="V33" s="206">
        <f>('A_NPL BU'!E30/'A_DPK BU'!E16)*100%</f>
        <v>0.69273126889479131</v>
      </c>
      <c r="W33" s="206">
        <f>('A_NPL BU'!F30/'A_DPK BU'!F16)*100%</f>
        <v>0.69524577681330968</v>
      </c>
      <c r="X33" s="206">
        <f>('A_NPL BU'!G30/'A_DPK BU'!G16)*100%</f>
        <v>0.70746953293270864</v>
      </c>
      <c r="Y33" s="206">
        <f>('A_NPL BU'!H30/'A_DPK BU'!H16)*100%</f>
        <v>0.71078950674890262</v>
      </c>
      <c r="Z33" s="206">
        <f>('A_NPL BU'!I30/'A_DPK BU'!I16)*100%</f>
        <v>0.71337694801517537</v>
      </c>
      <c r="AA33" s="206">
        <f>('A_NPL BU'!J30/'A_DPK BU'!J16)*100%</f>
        <v>0.72941227140539522</v>
      </c>
      <c r="AB33" s="206">
        <f>('A_NPL BU'!K30/'A_DPK BU'!K16)*100%</f>
        <v>0.71863095020528989</v>
      </c>
      <c r="AC33" s="206">
        <f>('A_NPL BU'!L30/'A_DPK BU'!L16)*100%</f>
        <v>0.70704809484026887</v>
      </c>
      <c r="AD33" s="176">
        <f t="shared" si="0"/>
        <v>7.0166035033009706</v>
      </c>
      <c r="AG33" s="204"/>
      <c r="AH33" s="205" t="s">
        <v>288</v>
      </c>
      <c r="AI33" s="205" t="s">
        <v>257</v>
      </c>
      <c r="AJ33" s="206">
        <f>('A_DPK BU'!C16/'A_NPL BU'!C30)*100%</f>
        <v>1.5049836770519498</v>
      </c>
      <c r="AK33" s="206">
        <f>('A_DPK BU'!D16/'A_NPL BU'!D30)*100%</f>
        <v>1.4761452282807752</v>
      </c>
      <c r="AL33" s="206">
        <f>('A_DPK BU'!E16/'A_NPL BU'!E30)*100%</f>
        <v>1.4435612262680686</v>
      </c>
      <c r="AM33" s="206">
        <f>('A_DPK BU'!F16/'A_NPL BU'!F30)*100%</f>
        <v>1.438340272390499</v>
      </c>
      <c r="AN33" s="206">
        <f>('A_DPK BU'!G16/'A_NPL BU'!G30)*100%</f>
        <v>1.4134884308793487</v>
      </c>
      <c r="AO33" s="206">
        <f>('A_DPK BU'!H16/'A_NPL BU'!H30)*100%</f>
        <v>1.4068862729472813</v>
      </c>
      <c r="AP33" s="206">
        <f>('A_DPK BU'!I16/'A_NPL BU'!I30)*100%</f>
        <v>1.4017834509263221</v>
      </c>
      <c r="AQ33" s="206">
        <f>('A_DPK BU'!J16/'A_NPL BU'!J30)*100%</f>
        <v>1.3709667895677844</v>
      </c>
      <c r="AR33" s="206">
        <f>('A_DPK BU'!K16/'A_NPL BU'!K30)*100%</f>
        <v>1.3915348339983575</v>
      </c>
      <c r="AS33" s="206">
        <f>('A_DPK BU'!L16/'A_NPL BU'!L30)*100%</f>
        <v>1.4143309448078107</v>
      </c>
      <c r="AT33" s="176">
        <f t="shared" si="1"/>
        <v>14.262021127118198</v>
      </c>
    </row>
    <row r="34" spans="1:46">
      <c r="A34" s="204">
        <v>16</v>
      </c>
      <c r="B34" s="205" t="s">
        <v>289</v>
      </c>
      <c r="C34" s="205" t="s">
        <v>264</v>
      </c>
      <c r="D34" s="206">
        <f>('A_NPL BPR'!C19/'A_Kredit BPR'!C19)*100%</f>
        <v>1.9779020387324545E-2</v>
      </c>
      <c r="E34" s="206">
        <f>('A_NPL BPR'!D19/'A_Kredit BPR'!D19)*100%</f>
        <v>2.1378500406735269E-2</v>
      </c>
      <c r="F34" s="206">
        <f>('A_NPL BPR'!E19/'A_Kredit BPR'!E19)*100%</f>
        <v>2.3332919268416279E-2</v>
      </c>
      <c r="G34" s="206">
        <f>('A_NPL BPR'!F19/'A_Kredit BPR'!F19)*100%</f>
        <v>2.4343854050087339E-2</v>
      </c>
      <c r="H34" s="206">
        <f>('A_NPL BPR'!G19/'A_Kredit BPR'!G19)*100%</f>
        <v>2.4826591094940096E-2</v>
      </c>
      <c r="I34" s="206">
        <f>('A_NPL BPR'!H19/'A_Kredit BPR'!H19)*100%</f>
        <v>2.5375671586852645E-2</v>
      </c>
      <c r="J34" s="206">
        <f>('A_NPL BPR'!I19/'A_Kredit BPR'!I19)*100%</f>
        <v>2.7987395216646564E-2</v>
      </c>
      <c r="K34" s="206">
        <f>('A_NPL BPR'!J19/'A_Kredit BPR'!J19)*100%</f>
        <v>2.836828807464559E-2</v>
      </c>
      <c r="L34" s="206">
        <f>('A_NPL BPR'!K19/'A_Kredit BPR'!K19)*100%</f>
        <v>2.8344243584846551E-2</v>
      </c>
      <c r="M34" s="206">
        <f>('A_NPL BPR'!L19/'A_Kredit BPR'!L19)*100%</f>
        <v>2.8767796366159809E-2</v>
      </c>
      <c r="N34" s="176">
        <f>SUM(D34:M35)</f>
        <v>0.51935382311043132</v>
      </c>
      <c r="Q34" s="204">
        <v>16</v>
      </c>
      <c r="R34" s="205" t="s">
        <v>289</v>
      </c>
      <c r="S34" s="205" t="s">
        <v>264</v>
      </c>
      <c r="T34" s="206">
        <f>('A_Kredit BPR'!C19/'A_DPK BPR'!C19)*100%</f>
        <v>1.5314553151110246</v>
      </c>
      <c r="U34" s="206">
        <f>('A_Kredit BPR'!D19/'A_DPK BPR'!D19)*100%</f>
        <v>1.5450790920110966</v>
      </c>
      <c r="V34" s="206">
        <f>('A_Kredit BPR'!E19/'A_DPK BPR'!E19)*100%</f>
        <v>1.5898272818998143</v>
      </c>
      <c r="W34" s="206">
        <f>('A_Kredit BPR'!F19/'A_DPK BPR'!F19)*100%</f>
        <v>1.6148929479622769</v>
      </c>
      <c r="X34" s="206">
        <f>('A_Kredit BPR'!G19/'A_DPK BPR'!G19)*100%</f>
        <v>1.6329331132709928</v>
      </c>
      <c r="Y34" s="206">
        <f>('A_Kredit BPR'!H19/'A_DPK BPR'!H19)*100%</f>
        <v>1.6320355900475618</v>
      </c>
      <c r="Z34" s="206">
        <f>('A_Kredit BPR'!I19/'A_DPK BPR'!I19)*100%</f>
        <v>1.6397898968898996</v>
      </c>
      <c r="AA34" s="206">
        <f>('A_Kredit BPR'!J19/'A_DPK BPR'!J19)*100%</f>
        <v>1.6427552126243168</v>
      </c>
      <c r="AB34" s="206">
        <f>('A_Kredit BPR'!K19/'A_DPK BPR'!K19)*100%</f>
        <v>1.6618232478326895</v>
      </c>
      <c r="AC34" s="206">
        <f>('A_Kredit BPR'!L19/'A_DPK BPR'!L19)*100%</f>
        <v>1.6518694576517539</v>
      </c>
      <c r="AD34" s="176">
        <f t="shared" si="0"/>
        <v>16.142461155301426</v>
      </c>
      <c r="AG34" s="204">
        <v>16</v>
      </c>
      <c r="AH34" s="205" t="s">
        <v>289</v>
      </c>
      <c r="AI34" s="205" t="s">
        <v>264</v>
      </c>
      <c r="AJ34" s="206">
        <f>('A_DPK BPR'!C19/'A_Kredit BPR'!C19)*100%</f>
        <v>0.65297367160040432</v>
      </c>
      <c r="AK34" s="206">
        <f>('A_DPK BPR'!D19/'A_Kredit BPR'!D19)*100%</f>
        <v>0.64721605849858854</v>
      </c>
      <c r="AL34" s="206">
        <f>('A_DPK BPR'!E19/'A_Kredit BPR'!E19)*100%</f>
        <v>0.62899914436303961</v>
      </c>
      <c r="AM34" s="206">
        <f>('A_DPK BPR'!F19/'A_Kredit BPR'!F19)*100%</f>
        <v>0.61923609317994222</v>
      </c>
      <c r="AN34" s="206">
        <f>('A_DPK BPR'!G19/'A_Kredit BPR'!G19)*100%</f>
        <v>0.61239495474303929</v>
      </c>
      <c r="AO34" s="206">
        <f>('A_DPK BPR'!H19/'A_Kredit BPR'!H19)*100%</f>
        <v>0.61273173581395812</v>
      </c>
      <c r="AP34" s="206">
        <f>('A_DPK BPR'!I19/'A_Kredit BPR'!I19)*100%</f>
        <v>0.60983422443121871</v>
      </c>
      <c r="AQ34" s="206">
        <f>('A_DPK BPR'!J19/'A_Kredit BPR'!J19)*100%</f>
        <v>0.60873342072827197</v>
      </c>
      <c r="AR34" s="206">
        <f>('A_DPK BPR'!K19/'A_Kredit BPR'!K19)*100%</f>
        <v>0.60174871262884078</v>
      </c>
      <c r="AS34" s="206">
        <f>('A_DPK BPR'!L19/'A_Kredit BPR'!L19)*100%</f>
        <v>0.60537471370260021</v>
      </c>
      <c r="AT34" s="176">
        <f t="shared" si="1"/>
        <v>6.199242729689904</v>
      </c>
    </row>
    <row r="35" spans="1:46">
      <c r="A35" s="204"/>
      <c r="B35" s="205" t="s">
        <v>289</v>
      </c>
      <c r="C35" s="205" t="s">
        <v>257</v>
      </c>
      <c r="D35" s="206">
        <f>('A_NPL BU'!C35/'A_NPL BU'!C34)*100%</f>
        <v>2.8189929684405233E-2</v>
      </c>
      <c r="E35" s="206">
        <f>('A_NPL BU'!D35/'A_NPL BU'!D34)*100%</f>
        <v>2.8388879086646238E-2</v>
      </c>
      <c r="F35" s="206">
        <f>('A_NPL BU'!E35/'A_NPL BU'!E34)*100%</f>
        <v>2.6876499049273972E-2</v>
      </c>
      <c r="G35" s="206">
        <f>('A_NPL BU'!F35/'A_NPL BU'!F34)*100%</f>
        <v>2.7030480442115232E-2</v>
      </c>
      <c r="H35" s="206">
        <f>('A_NPL BU'!G35/'A_NPL BU'!G34)*100%</f>
        <v>2.6538365233507569E-2</v>
      </c>
      <c r="I35" s="206">
        <f>('A_NPL BU'!H35/'A_NPL BU'!H34)*100%</f>
        <v>2.5588918422244603E-2</v>
      </c>
      <c r="J35" s="206">
        <f>('A_NPL BU'!I35/'A_NPL BU'!I34)*100%</f>
        <v>2.4999596415499471E-2</v>
      </c>
      <c r="K35" s="206">
        <f>('A_NPL BU'!J35/'A_NPL BU'!J34)*100%</f>
        <v>2.6919923816361706E-2</v>
      </c>
      <c r="L35" s="206">
        <f>('A_NPL BU'!K35/'A_NPL BU'!K34)*100%</f>
        <v>2.6035549598330023E-2</v>
      </c>
      <c r="M35" s="206">
        <f>('A_NPL BU'!L35/'A_NPL BU'!L34)*100%</f>
        <v>2.6281401325392546E-2</v>
      </c>
      <c r="N35" s="176">
        <f>SUM(D35:M35)</f>
        <v>0.26684954307377662</v>
      </c>
      <c r="Q35" s="204"/>
      <c r="R35" s="205" t="s">
        <v>289</v>
      </c>
      <c r="S35" s="205" t="s">
        <v>257</v>
      </c>
      <c r="T35" s="206">
        <f>('A_NPL BU'!C34/'A_DPK BU'!C18)*100%</f>
        <v>1.0951957884360533</v>
      </c>
      <c r="U35" s="206">
        <f>('A_NPL BU'!D34/'A_DPK BU'!D18)*100%</f>
        <v>1.092203818739238</v>
      </c>
      <c r="V35" s="206">
        <f>('A_NPL BU'!E34/'A_DPK BU'!E18)*100%</f>
        <v>1.1064623593258589</v>
      </c>
      <c r="W35" s="206">
        <f>('A_NPL BU'!F34/'A_DPK BU'!F18)*100%</f>
        <v>1.0954687091232467</v>
      </c>
      <c r="X35" s="206">
        <f>('A_NPL BU'!G34/'A_DPK BU'!G18)*100%</f>
        <v>1.1089569231030005</v>
      </c>
      <c r="Y35" s="206">
        <f>('A_NPL BU'!H34/'A_DPK BU'!H18)*100%</f>
        <v>1.0934157712436392</v>
      </c>
      <c r="Z35" s="206">
        <f>('A_NPL BU'!I34/'A_DPK BU'!I18)*100%</f>
        <v>1.0970514715020472</v>
      </c>
      <c r="AA35" s="206">
        <f>('A_NPL BU'!J34/'A_DPK BU'!J18)*100%</f>
        <v>1.0920594391972416</v>
      </c>
      <c r="AB35" s="206">
        <f>('A_NPL BU'!K34/'A_DPK BU'!K18)*100%</f>
        <v>1.0828292029650735</v>
      </c>
      <c r="AC35" s="206">
        <f>('A_NPL BU'!L34/'A_DPK BU'!L18)*100%</f>
        <v>1.0702472306839146</v>
      </c>
      <c r="AD35" s="176">
        <f t="shared" si="0"/>
        <v>10.933890714319311</v>
      </c>
      <c r="AG35" s="204"/>
      <c r="AH35" s="205" t="s">
        <v>289</v>
      </c>
      <c r="AI35" s="205" t="s">
        <v>257</v>
      </c>
      <c r="AJ35" s="206">
        <f>('A_DPK BU'!C18/'A_NPL BU'!C34)*100%</f>
        <v>0.91307874862083471</v>
      </c>
      <c r="AK35" s="206">
        <f>('A_DPK BU'!D18/'A_NPL BU'!D34)*100%</f>
        <v>0.91558002530546778</v>
      </c>
      <c r="AL35" s="206">
        <f>('A_DPK BU'!E18/'A_NPL BU'!E34)*100%</f>
        <v>0.90378130947832347</v>
      </c>
      <c r="AM35" s="206">
        <f>('A_DPK BU'!F18/'A_NPL BU'!F34)*100%</f>
        <v>0.91285126783798809</v>
      </c>
      <c r="AN35" s="206">
        <f>('A_DPK BU'!G18/'A_NPL BU'!G34)*100%</f>
        <v>0.90174828180149202</v>
      </c>
      <c r="AO35" s="206">
        <f>('A_DPK BU'!H18/'A_NPL BU'!H34)*100%</f>
        <v>0.91456518764368178</v>
      </c>
      <c r="AP35" s="206">
        <f>('A_DPK BU'!I18/'A_NPL BU'!I34)*100%</f>
        <v>0.91153425885371864</v>
      </c>
      <c r="AQ35" s="206">
        <f>('A_DPK BU'!J18/'A_NPL BU'!J34)*100%</f>
        <v>0.91570107276860946</v>
      </c>
      <c r="AR35" s="206">
        <f>('A_DPK BU'!K18/'A_NPL BU'!K34)*100%</f>
        <v>0.92350667793381913</v>
      </c>
      <c r="AS35" s="206">
        <f>('A_DPK BU'!L18/'A_NPL BU'!L34)*100%</f>
        <v>0.93436354828124624</v>
      </c>
      <c r="AT35" s="176">
        <f t="shared" si="1"/>
        <v>9.1467103785251798</v>
      </c>
    </row>
    <row r="36" spans="1:46">
      <c r="A36" s="204">
        <v>17</v>
      </c>
      <c r="B36" s="205" t="s">
        <v>290</v>
      </c>
      <c r="C36" s="205" t="s">
        <v>264</v>
      </c>
      <c r="D36" s="206">
        <f>('A_NPL BPR'!C20/'A_Kredit BPR'!C20)*100%</f>
        <v>4.2024902741147757E-2</v>
      </c>
      <c r="E36" s="206">
        <f>('A_NPL BPR'!D20/'A_Kredit BPR'!D20)*100%</f>
        <v>4.5109520462742692E-2</v>
      </c>
      <c r="F36" s="206">
        <f>('A_NPL BPR'!E20/'A_Kredit BPR'!E20)*100%</f>
        <v>4.8045866677108633E-2</v>
      </c>
      <c r="G36" s="206">
        <f>('A_NPL BPR'!F20/'A_Kredit BPR'!F20)*100%</f>
        <v>5.1967309944169808E-2</v>
      </c>
      <c r="H36" s="206">
        <f>('A_NPL BPR'!G20/'A_Kredit BPR'!G20)*100%</f>
        <v>5.0877767422295099E-2</v>
      </c>
      <c r="I36" s="206">
        <f>('A_NPL BPR'!H20/'A_Kredit BPR'!H20)*100%</f>
        <v>5.0779737961537418E-2</v>
      </c>
      <c r="J36" s="206">
        <f>('A_NPL BPR'!I20/'A_Kredit BPR'!I20)*100%</f>
        <v>4.9331077849269683E-2</v>
      </c>
      <c r="K36" s="206">
        <f>('A_NPL BPR'!J20/'A_Kredit BPR'!J20)*100%</f>
        <v>4.7713450289228007E-2</v>
      </c>
      <c r="L36" s="206">
        <f>('A_NPL BPR'!K20/'A_Kredit BPR'!K20)*100%</f>
        <v>4.7804141958076356E-2</v>
      </c>
      <c r="M36" s="206">
        <f>('A_NPL BPR'!L20/'A_Kredit BPR'!L20)*100%</f>
        <v>4.5822848152302947E-2</v>
      </c>
      <c r="N36" s="176">
        <f>SUM(D36:M37)</f>
        <v>0.70290447906722131</v>
      </c>
      <c r="Q36" s="204">
        <v>17</v>
      </c>
      <c r="R36" s="205" t="s">
        <v>290</v>
      </c>
      <c r="S36" s="205" t="s">
        <v>264</v>
      </c>
      <c r="T36" s="206">
        <f>('A_Kredit BPR'!C20/'A_DPK BPR'!C20)*100%</f>
        <v>1.0532563853301227</v>
      </c>
      <c r="U36" s="206">
        <f>('A_Kredit BPR'!D20/'A_DPK BPR'!D20)*100%</f>
        <v>1.087802275992694</v>
      </c>
      <c r="V36" s="206">
        <f>('A_Kredit BPR'!E20/'A_DPK BPR'!E20)*100%</f>
        <v>1.0997486234619664</v>
      </c>
      <c r="W36" s="206">
        <f>('A_Kredit BPR'!F20/'A_DPK BPR'!F20)*100%</f>
        <v>1.0775146865084113</v>
      </c>
      <c r="X36" s="206">
        <f>('A_Kredit BPR'!G20/'A_DPK BPR'!G20)*100%</f>
        <v>1.1016475561498091</v>
      </c>
      <c r="Y36" s="206">
        <f>('A_Kredit BPR'!H20/'A_DPK BPR'!H20)*100%</f>
        <v>1.1165910235309477</v>
      </c>
      <c r="Z36" s="206">
        <f>('A_Kredit BPR'!I20/'A_DPK BPR'!I20)*100%</f>
        <v>1.1373839333715414</v>
      </c>
      <c r="AA36" s="206">
        <f>('A_Kredit BPR'!J20/'A_DPK BPR'!J20)*100%</f>
        <v>1.1480765356329838</v>
      </c>
      <c r="AB36" s="206">
        <f>('A_Kredit BPR'!K20/'A_DPK BPR'!K20)*100%</f>
        <v>1.1454727841067684</v>
      </c>
      <c r="AC36" s="206">
        <f>('A_Kredit BPR'!L20/'A_DPK BPR'!L20)*100%</f>
        <v>1.1365230402062738</v>
      </c>
      <c r="AD36" s="176">
        <f t="shared" si="0"/>
        <v>11.104016844291518</v>
      </c>
      <c r="AG36" s="204">
        <v>17</v>
      </c>
      <c r="AH36" s="205" t="s">
        <v>290</v>
      </c>
      <c r="AI36" s="205" t="s">
        <v>264</v>
      </c>
      <c r="AJ36" s="206">
        <f>('A_DPK BPR'!C20/'A_Kredit BPR'!C20)*100%</f>
        <v>0.9494364467456512</v>
      </c>
      <c r="AK36" s="206">
        <f>('A_DPK BPR'!D20/'A_Kredit BPR'!D20)*100%</f>
        <v>0.91928471016245261</v>
      </c>
      <c r="AL36" s="206">
        <f>('A_DPK BPR'!E20/'A_Kredit BPR'!E20)*100%</f>
        <v>0.90929870578245264</v>
      </c>
      <c r="AM36" s="206">
        <f>('A_DPK BPR'!F20/'A_Kredit BPR'!F20)*100%</f>
        <v>0.92806159630214369</v>
      </c>
      <c r="AN36" s="206">
        <f>('A_DPK BPR'!G20/'A_Kredit BPR'!G20)*100%</f>
        <v>0.90773132878807339</v>
      </c>
      <c r="AO36" s="206">
        <f>('A_DPK BPR'!H20/'A_Kredit BPR'!H20)*100%</f>
        <v>0.89558305496469337</v>
      </c>
      <c r="AP36" s="206">
        <f>('A_DPK BPR'!I20/'A_Kredit BPR'!I20)*100%</f>
        <v>0.87921059077712216</v>
      </c>
      <c r="AQ36" s="206">
        <f>('A_DPK BPR'!J20/'A_Kredit BPR'!J20)*100%</f>
        <v>0.87102206949004246</v>
      </c>
      <c r="AR36" s="206">
        <f>('A_DPK BPR'!K20/'A_Kredit BPR'!K20)*100%</f>
        <v>0.87300197252594958</v>
      </c>
      <c r="AS36" s="206">
        <f>('A_DPK BPR'!L20/'A_Kredit BPR'!L20)*100%</f>
        <v>0.87987657497775373</v>
      </c>
      <c r="AT36" s="176">
        <f t="shared" si="1"/>
        <v>9.0125070505163336</v>
      </c>
    </row>
    <row r="37" spans="1:46">
      <c r="A37" s="204"/>
      <c r="B37" s="205" t="s">
        <v>290</v>
      </c>
      <c r="C37" s="205" t="s">
        <v>257</v>
      </c>
      <c r="D37" s="206">
        <f>('A_NPL BU'!C37/'A_NPL BU'!C36)*100%</f>
        <v>2.2352059446817424E-2</v>
      </c>
      <c r="E37" s="206">
        <f>('A_NPL BU'!D37/'A_NPL BU'!D36)*100%</f>
        <v>2.3433251763232354E-2</v>
      </c>
      <c r="F37" s="206">
        <f>('A_NPL BU'!E37/'A_NPL BU'!E36)*100%</f>
        <v>2.3706332114641106E-2</v>
      </c>
      <c r="G37" s="206">
        <f>('A_NPL BU'!F37/'A_NPL BU'!F36)*100%</f>
        <v>2.3000523299044191E-2</v>
      </c>
      <c r="H37" s="206">
        <f>('A_NPL BU'!G37/'A_NPL BU'!G36)*100%</f>
        <v>2.3824187355952327E-2</v>
      </c>
      <c r="I37" s="206">
        <f>('A_NPL BU'!H37/'A_NPL BU'!H36)*100%</f>
        <v>2.1897779362239873E-2</v>
      </c>
      <c r="J37" s="206">
        <f>('A_NPL BU'!I37/'A_NPL BU'!I36)*100%</f>
        <v>2.1612538438341503E-2</v>
      </c>
      <c r="K37" s="206">
        <f>('A_NPL BU'!J37/'A_NPL BU'!J36)*100%</f>
        <v>2.1065646414195928E-2</v>
      </c>
      <c r="L37" s="206">
        <f>('A_NPL BU'!K37/'A_NPL BU'!K36)*100%</f>
        <v>2.110111335352978E-2</v>
      </c>
      <c r="M37" s="206">
        <f>('A_NPL BU'!L37/'A_NPL BU'!L36)*100%</f>
        <v>2.1434424061348233E-2</v>
      </c>
      <c r="N37" s="176">
        <f>SUM(D37:M37)</f>
        <v>0.22342785560934272</v>
      </c>
      <c r="Q37" s="204"/>
      <c r="R37" s="205" t="s">
        <v>290</v>
      </c>
      <c r="S37" s="205" t="s">
        <v>257</v>
      </c>
      <c r="T37" s="206">
        <f>('A_NPL BU'!C36/'A_DPK BU'!C19)*100%</f>
        <v>0.78548363894604001</v>
      </c>
      <c r="U37" s="206">
        <f>('A_NPL BU'!D36/'A_DPK BU'!D19)*100%</f>
        <v>0.78556765797180694</v>
      </c>
      <c r="V37" s="206">
        <f>('A_NPL BU'!E36/'A_DPK BU'!E19)*100%</f>
        <v>0.80485860146437549</v>
      </c>
      <c r="W37" s="206">
        <f>('A_NPL BU'!F36/'A_DPK BU'!F19)*100%</f>
        <v>0.77639900481956781</v>
      </c>
      <c r="X37" s="206">
        <f>('A_NPL BU'!G36/'A_DPK BU'!G19)*100%</f>
        <v>0.79154903986040548</v>
      </c>
      <c r="Y37" s="206">
        <f>('A_NPL BU'!H36/'A_DPK BU'!H19)*100%</f>
        <v>0.80350001823928641</v>
      </c>
      <c r="Z37" s="206">
        <f>('A_NPL BU'!I36/'A_DPK BU'!I19)*100%</f>
        <v>0.83326084799155342</v>
      </c>
      <c r="AA37" s="206">
        <f>('A_NPL BU'!J36/'A_DPK BU'!J19)*100%</f>
        <v>0.83734597051309867</v>
      </c>
      <c r="AB37" s="206">
        <f>('A_NPL BU'!K36/'A_DPK BU'!K19)*100%</f>
        <v>0.84804555118756042</v>
      </c>
      <c r="AC37" s="206">
        <f>('A_NPL BU'!L36/'A_DPK BU'!L19)*100%</f>
        <v>0.8315959127470286</v>
      </c>
      <c r="AD37" s="176">
        <f t="shared" si="0"/>
        <v>8.0976062437407226</v>
      </c>
      <c r="AG37" s="204"/>
      <c r="AH37" s="205" t="s">
        <v>290</v>
      </c>
      <c r="AI37" s="205" t="s">
        <v>257</v>
      </c>
      <c r="AJ37" s="206">
        <f>('A_DPK BU'!C19/'A_NPL BU'!C36)*100%</f>
        <v>1.2731009920738738</v>
      </c>
      <c r="AK37" s="206">
        <f>('A_DPK BU'!D19/'A_NPL BU'!D36)*100%</f>
        <v>1.2729648297663099</v>
      </c>
      <c r="AL37" s="206">
        <f>('A_DPK BU'!E19/'A_NPL BU'!E36)*100%</f>
        <v>1.2424542623767458</v>
      </c>
      <c r="AM37" s="206">
        <f>('A_DPK BU'!F19/'A_NPL BU'!F36)*100%</f>
        <v>1.2879975293533461</v>
      </c>
      <c r="AN37" s="206">
        <f>('A_DPK BU'!G19/'A_NPL BU'!G36)*100%</f>
        <v>1.2633456041793141</v>
      </c>
      <c r="AO37" s="206">
        <f>('A_DPK BU'!H19/'A_NPL BU'!H36)*100%</f>
        <v>1.2445550433107706</v>
      </c>
      <c r="AP37" s="206">
        <f>('A_DPK BU'!I19/'A_NPL BU'!I36)*100%</f>
        <v>1.2001043879720805</v>
      </c>
      <c r="AQ37" s="206">
        <f>('A_DPK BU'!J19/'A_NPL BU'!J36)*100%</f>
        <v>1.1942494921032847</v>
      </c>
      <c r="AR37" s="206">
        <f>('A_DPK BU'!K19/'A_NPL BU'!K36)*100%</f>
        <v>1.1791819420544689</v>
      </c>
      <c r="AS37" s="206">
        <f>('A_DPK BU'!L19/'A_NPL BU'!L36)*100%</f>
        <v>1.2025071127354132</v>
      </c>
      <c r="AT37" s="176">
        <f t="shared" si="1"/>
        <v>12.360461195925607</v>
      </c>
    </row>
    <row r="38" spans="1:46">
      <c r="A38" s="204">
        <v>18</v>
      </c>
      <c r="B38" s="205" t="s">
        <v>291</v>
      </c>
      <c r="C38" s="205" t="s">
        <v>264</v>
      </c>
      <c r="D38" s="206">
        <f>('A_NPL BPR'!C21/'A_Kredit BPR'!C21)*100%</f>
        <v>0.13571753328090799</v>
      </c>
      <c r="E38" s="206">
        <f>('A_NPL BPR'!D21/'A_Kredit BPR'!D21)*100%</f>
        <v>0.14708532093011814</v>
      </c>
      <c r="F38" s="206">
        <f>('A_NPL BPR'!E21/'A_Kredit BPR'!E21)*100%</f>
        <v>0.14159112499681181</v>
      </c>
      <c r="G38" s="206">
        <f>('A_NPL BPR'!F21/'A_Kredit BPR'!F21)*100%</f>
        <v>0.14166423934445924</v>
      </c>
      <c r="H38" s="206">
        <f>('A_NPL BPR'!G21/'A_Kredit BPR'!G21)*100%</f>
        <v>0.14841610438793951</v>
      </c>
      <c r="I38" s="206">
        <f>('A_NPL BPR'!H21/'A_Kredit BPR'!H21)*100%</f>
        <v>0.14128747599143987</v>
      </c>
      <c r="J38" s="206">
        <f>('A_NPL BPR'!I21/'A_Kredit BPR'!I21)*100%</f>
        <v>0.14801919430084196</v>
      </c>
      <c r="K38" s="206">
        <f>('A_NPL BPR'!J21/'A_Kredit BPR'!J21)*100%</f>
        <v>0.14671486437384865</v>
      </c>
      <c r="L38" s="206">
        <f>('A_NPL BPR'!K21/'A_Kredit BPR'!K21)*100%</f>
        <v>0.14398146178457427</v>
      </c>
      <c r="M38" s="206">
        <f>('A_NPL BPR'!L21/'A_Kredit BPR'!L21)*100%</f>
        <v>0.1496650167978788</v>
      </c>
      <c r="N38" s="176">
        <f>SUM(D38:M39)</f>
        <v>1.6595817135373734</v>
      </c>
      <c r="Q38" s="204">
        <v>18</v>
      </c>
      <c r="R38" s="205" t="s">
        <v>291</v>
      </c>
      <c r="S38" s="205" t="s">
        <v>264</v>
      </c>
      <c r="T38" s="206">
        <f>('A_Kredit BPR'!C21/'A_DPK BPR'!C21)*100%</f>
        <v>0.76224559275128867</v>
      </c>
      <c r="U38" s="206">
        <f>('A_Kredit BPR'!D21/'A_DPK BPR'!D21)*100%</f>
        <v>0.74519868103363529</v>
      </c>
      <c r="V38" s="206">
        <f>('A_Kredit BPR'!E21/'A_DPK BPR'!E21)*100%</f>
        <v>0.76462063269734282</v>
      </c>
      <c r="W38" s="206">
        <f>('A_Kredit BPR'!F21/'A_DPK BPR'!F21)*100%</f>
        <v>0.76552638247375338</v>
      </c>
      <c r="X38" s="206">
        <f>('A_Kredit BPR'!G21/'A_DPK BPR'!G21)*100%</f>
        <v>0.75367926176296784</v>
      </c>
      <c r="Y38" s="206">
        <f>('A_Kredit BPR'!H21/'A_DPK BPR'!H21)*100%</f>
        <v>0.76870016547905762</v>
      </c>
      <c r="Z38" s="206">
        <f>('A_Kredit BPR'!I21/'A_DPK BPR'!I21)*100%</f>
        <v>0.76837434178675501</v>
      </c>
      <c r="AA38" s="206">
        <f>('A_Kredit BPR'!J21/'A_DPK BPR'!J21)*100%</f>
        <v>0.76866817208498017</v>
      </c>
      <c r="AB38" s="206">
        <f>('A_Kredit BPR'!K21/'A_DPK BPR'!K21)*100%</f>
        <v>0.76112277202759526</v>
      </c>
      <c r="AC38" s="206">
        <f>('A_Kredit BPR'!L21/'A_DPK BPR'!L21)*100%</f>
        <v>0.7616508810257766</v>
      </c>
      <c r="AD38" s="176">
        <f t="shared" si="0"/>
        <v>7.6197868831231519</v>
      </c>
      <c r="AG38" s="204">
        <v>18</v>
      </c>
      <c r="AH38" s="205" t="s">
        <v>291</v>
      </c>
      <c r="AI38" s="205" t="s">
        <v>264</v>
      </c>
      <c r="AJ38" s="206">
        <f>('A_DPK BPR'!C21/'A_Kredit BPR'!C21)*100%</f>
        <v>1.3119131281435794</v>
      </c>
      <c r="AK38" s="206">
        <f>('A_DPK BPR'!D21/'A_Kredit BPR'!D21)*100%</f>
        <v>1.3419240069144245</v>
      </c>
      <c r="AL38" s="206">
        <f>('A_DPK BPR'!E21/'A_Kredit BPR'!E21)*100%</f>
        <v>1.30783810590137</v>
      </c>
      <c r="AM38" s="206">
        <f>('A_DPK BPR'!F21/'A_Kredit BPR'!F21)*100%</f>
        <v>1.3062907077984158</v>
      </c>
      <c r="AN38" s="206">
        <f>('A_DPK BPR'!G21/'A_Kredit BPR'!G21)*100%</f>
        <v>1.3268243545150111</v>
      </c>
      <c r="AO38" s="206">
        <f>('A_DPK BPR'!H21/'A_Kredit BPR'!H21)*100%</f>
        <v>1.3008973393114793</v>
      </c>
      <c r="AP38" s="206">
        <f>('A_DPK BPR'!I21/'A_Kredit BPR'!I21)*100%</f>
        <v>1.3014489756056007</v>
      </c>
      <c r="AQ38" s="206">
        <f>('A_DPK BPR'!J21/'A_Kredit BPR'!J21)*100%</f>
        <v>1.3009514850700035</v>
      </c>
      <c r="AR38" s="206">
        <f>('A_DPK BPR'!K21/'A_Kredit BPR'!K21)*100%</f>
        <v>1.3138484837814628</v>
      </c>
      <c r="AS38" s="206">
        <f>('A_DPK BPR'!L21/'A_Kredit BPR'!L21)*100%</f>
        <v>1.3129374952645225</v>
      </c>
      <c r="AT38" s="176">
        <f t="shared" si="1"/>
        <v>13.124874082305871</v>
      </c>
    </row>
    <row r="39" spans="1:46">
      <c r="A39" s="204"/>
      <c r="B39" s="205" t="s">
        <v>291</v>
      </c>
      <c r="C39" s="205" t="s">
        <v>257</v>
      </c>
      <c r="D39" s="206">
        <f>('A_NPL BU'!C39/'A_NPL BU'!C38)*100%</f>
        <v>2.0550131267850141E-2</v>
      </c>
      <c r="E39" s="206">
        <f>('A_NPL BU'!D39/'A_NPL BU'!D38)*100%</f>
        <v>1.9693160851615557E-2</v>
      </c>
      <c r="F39" s="206">
        <f>('A_NPL BU'!E39/'A_NPL BU'!E38)*100%</f>
        <v>1.8870159591418675E-2</v>
      </c>
      <c r="G39" s="206">
        <f>('A_NPL BU'!F39/'A_NPL BU'!F38)*100%</f>
        <v>2.0869533689207836E-2</v>
      </c>
      <c r="H39" s="206">
        <f>('A_NPL BU'!G39/'A_NPL BU'!G38)*100%</f>
        <v>2.2829680762889302E-2</v>
      </c>
      <c r="I39" s="206">
        <f>('A_NPL BU'!H39/'A_NPL BU'!H38)*100%</f>
        <v>2.2403757618086623E-2</v>
      </c>
      <c r="J39" s="206">
        <f>('A_NPL BU'!I39/'A_NPL BU'!I38)*100%</f>
        <v>2.2977336860305377E-2</v>
      </c>
      <c r="K39" s="206">
        <f>('A_NPL BU'!J39/'A_NPL BU'!J38)*100%</f>
        <v>2.2356633160884251E-2</v>
      </c>
      <c r="L39" s="206">
        <f>('A_NPL BU'!K39/'A_NPL BU'!K38)*100%</f>
        <v>2.2276081574855507E-2</v>
      </c>
      <c r="M39" s="206">
        <f>('A_NPL BU'!L39/'A_NPL BU'!L38)*100%</f>
        <v>2.2612901971439694E-2</v>
      </c>
      <c r="N39" s="176">
        <f>SUM(D39:M39)</f>
        <v>0.21543937734855298</v>
      </c>
      <c r="Q39" s="204"/>
      <c r="R39" s="205" t="s">
        <v>291</v>
      </c>
      <c r="S39" s="205" t="s">
        <v>257</v>
      </c>
      <c r="T39" s="206">
        <f>('A_NPL BU'!C38/'A_DPK BU'!C20)*100%</f>
        <v>0.91219594167987894</v>
      </c>
      <c r="U39" s="206">
        <f>('A_NPL BU'!D38/'A_DPK BU'!D20)*100%</f>
        <v>0.91186046657316255</v>
      </c>
      <c r="V39" s="206">
        <f>('A_NPL BU'!E38/'A_DPK BU'!E20)*100%</f>
        <v>0.91505604754106329</v>
      </c>
      <c r="W39" s="206">
        <f>('A_NPL BU'!F38/'A_DPK BU'!F20)*100%</f>
        <v>0.91690540116462449</v>
      </c>
      <c r="X39" s="206">
        <f>('A_NPL BU'!G38/'A_DPK BU'!G20)*100%</f>
        <v>0.90918728734392007</v>
      </c>
      <c r="Y39" s="206">
        <f>('A_NPL BU'!H38/'A_DPK BU'!H20)*100%</f>
        <v>0.9195614215360125</v>
      </c>
      <c r="Z39" s="206">
        <f>('A_NPL BU'!I38/'A_DPK BU'!I20)*100%</f>
        <v>0.912033966667672</v>
      </c>
      <c r="AA39" s="206">
        <f>('A_NPL BU'!J38/'A_DPK BU'!J20)*100%</f>
        <v>0.91684267408418141</v>
      </c>
      <c r="AB39" s="206">
        <f>('A_NPL BU'!K38/'A_DPK BU'!K20)*100%</f>
        <v>0.91581726624314097</v>
      </c>
      <c r="AC39" s="206">
        <f>('A_NPL BU'!L38/'A_DPK BU'!L20)*100%</f>
        <v>0.91360246463887695</v>
      </c>
      <c r="AD39" s="176">
        <f t="shared" si="0"/>
        <v>9.1430629374725338</v>
      </c>
      <c r="AG39" s="204"/>
      <c r="AH39" s="205" t="s">
        <v>291</v>
      </c>
      <c r="AI39" s="205" t="s">
        <v>257</v>
      </c>
      <c r="AJ39" s="206">
        <f>('A_DPK BU'!C20/'A_NPL BU'!C38)*100%</f>
        <v>1.0962556993604062</v>
      </c>
      <c r="AK39" s="206">
        <f>('A_DPK BU'!D20/'A_NPL BU'!D38)*100%</f>
        <v>1.0966590138051189</v>
      </c>
      <c r="AL39" s="206">
        <f>('A_DPK BU'!E20/'A_NPL BU'!E38)*100%</f>
        <v>1.0928292345449198</v>
      </c>
      <c r="AM39" s="206">
        <f>('A_DPK BU'!F20/'A_NPL BU'!F38)*100%</f>
        <v>1.0906250511010529</v>
      </c>
      <c r="AN39" s="206">
        <f>('A_DPK BU'!G20/'A_NPL BU'!G38)*100%</f>
        <v>1.0998833946758959</v>
      </c>
      <c r="AO39" s="206">
        <f>('A_DPK BU'!H20/'A_NPL BU'!H38)*100%</f>
        <v>1.087474938139124</v>
      </c>
      <c r="AP39" s="206">
        <f>('A_DPK BU'!I20/'A_NPL BU'!I38)*100%</f>
        <v>1.0964503917038664</v>
      </c>
      <c r="AQ39" s="206">
        <f>('A_DPK BU'!J20/'A_NPL BU'!J38)*100%</f>
        <v>1.0906996677471226</v>
      </c>
      <c r="AR39" s="206">
        <f>('A_DPK BU'!K20/'A_NPL BU'!K38)*100%</f>
        <v>1.0919208851588842</v>
      </c>
      <c r="AS39" s="206">
        <f>('A_DPK BU'!L20/'A_NPL BU'!L38)*100%</f>
        <v>1.0945679753559703</v>
      </c>
      <c r="AT39" s="176">
        <f t="shared" si="1"/>
        <v>10.93736625159236</v>
      </c>
    </row>
    <row r="40" spans="1:46">
      <c r="A40" s="204">
        <v>19</v>
      </c>
      <c r="B40" s="205" t="s">
        <v>292</v>
      </c>
      <c r="C40" s="205" t="s">
        <v>264</v>
      </c>
      <c r="D40" s="206">
        <f>('A_NPL BPR'!C22/'A_Kredit BPR'!C22)*100%</f>
        <v>6.4124440244659672E-2</v>
      </c>
      <c r="E40" s="206">
        <f>('A_NPL BPR'!D22/'A_Kredit BPR'!D22)*100%</f>
        <v>6.4130142380665847E-2</v>
      </c>
      <c r="F40" s="206">
        <f>('A_NPL BPR'!E22/'A_Kredit BPR'!E22)*100%</f>
        <v>7.5034053065124479E-2</v>
      </c>
      <c r="G40" s="206">
        <f>('A_NPL BPR'!F22/'A_Kredit BPR'!F22)*100%</f>
        <v>7.1676721483986627E-2</v>
      </c>
      <c r="H40" s="206">
        <f>('A_NPL BPR'!G22/'A_Kredit BPR'!G22)*100%</f>
        <v>7.1433281820039538E-2</v>
      </c>
      <c r="I40" s="206">
        <f>('A_NPL BPR'!H22/'A_Kredit BPR'!H22)*100%</f>
        <v>6.7551773252814987E-2</v>
      </c>
      <c r="J40" s="206">
        <f>('A_NPL BPR'!I22/'A_Kredit BPR'!I22)*100%</f>
        <v>7.5215943299510327E-2</v>
      </c>
      <c r="K40" s="206">
        <f>('A_NPL BPR'!J22/'A_Kredit BPR'!J22)*100%</f>
        <v>7.8996437002271852E-2</v>
      </c>
      <c r="L40" s="206">
        <f>('A_NPL BPR'!K22/'A_Kredit BPR'!K22)*100%</f>
        <v>8.4000444239005281E-2</v>
      </c>
      <c r="M40" s="206">
        <f>('A_NPL BPR'!L22/'A_Kredit BPR'!L22)*100%</f>
        <v>8.8558516846214949E-2</v>
      </c>
      <c r="N40" s="176">
        <f>SUM(D40:M41)</f>
        <v>0.94731149852673457</v>
      </c>
      <c r="Q40" s="204">
        <v>19</v>
      </c>
      <c r="R40" s="205" t="s">
        <v>292</v>
      </c>
      <c r="S40" s="205" t="s">
        <v>264</v>
      </c>
      <c r="T40" s="206">
        <f>('A_Kredit BPR'!C22/'A_DPK BPR'!C22)*100%</f>
        <v>1.14742323376324</v>
      </c>
      <c r="U40" s="206">
        <f>('A_Kredit BPR'!D22/'A_DPK BPR'!D22)*100%</f>
        <v>1.1845090337320872</v>
      </c>
      <c r="V40" s="206">
        <f>('A_Kredit BPR'!E22/'A_DPK BPR'!E22)*100%</f>
        <v>1.2338665428132911</v>
      </c>
      <c r="W40" s="206">
        <f>('A_Kredit BPR'!F22/'A_DPK BPR'!F22)*100%</f>
        <v>1.3348125227413248</v>
      </c>
      <c r="X40" s="206">
        <f>('A_Kredit BPR'!G22/'A_DPK BPR'!G22)*100%</f>
        <v>1.35095691710559</v>
      </c>
      <c r="Y40" s="206">
        <f>('A_Kredit BPR'!H22/'A_DPK BPR'!H22)*100%</f>
        <v>1.370265680287037</v>
      </c>
      <c r="Z40" s="206">
        <f>('A_Kredit BPR'!I22/'A_DPK BPR'!I22)*100%</f>
        <v>1.4076579659025157</v>
      </c>
      <c r="AA40" s="206">
        <f>('A_Kredit BPR'!J22/'A_DPK BPR'!J22)*100%</f>
        <v>1.4040695532786378</v>
      </c>
      <c r="AB40" s="206">
        <f>('A_Kredit BPR'!K22/'A_DPK BPR'!K22)*100%</f>
        <v>1.3796547685288754</v>
      </c>
      <c r="AC40" s="206">
        <f>('A_Kredit BPR'!L22/'A_DPK BPR'!L22)*100%</f>
        <v>1.3900738957590362</v>
      </c>
      <c r="AD40" s="176">
        <f t="shared" si="0"/>
        <v>13.203290113911635</v>
      </c>
      <c r="AG40" s="204">
        <v>19</v>
      </c>
      <c r="AH40" s="205" t="s">
        <v>292</v>
      </c>
      <c r="AI40" s="205" t="s">
        <v>264</v>
      </c>
      <c r="AJ40" s="206">
        <f>('A_DPK BPR'!C22/'A_Kredit BPR'!C22)*100%</f>
        <v>0.87151799839390454</v>
      </c>
      <c r="AK40" s="206">
        <f>('A_DPK BPR'!D22/'A_Kredit BPR'!D22)*100%</f>
        <v>0.84423163650280819</v>
      </c>
      <c r="AL40" s="206">
        <f>('A_DPK BPR'!E22/'A_Kredit BPR'!E22)*100%</f>
        <v>0.81046042282655539</v>
      </c>
      <c r="AM40" s="206">
        <f>('A_DPK BPR'!F22/'A_Kredit BPR'!F22)*100%</f>
        <v>0.74916887799815113</v>
      </c>
      <c r="AN40" s="206">
        <f>('A_DPK BPR'!G22/'A_Kredit BPR'!G22)*100%</f>
        <v>0.74021605525547685</v>
      </c>
      <c r="AO40" s="206">
        <f>('A_DPK BPR'!H22/'A_Kredit BPR'!H22)*100%</f>
        <v>0.72978548203186744</v>
      </c>
      <c r="AP40" s="206">
        <f>('A_DPK BPR'!I22/'A_Kredit BPR'!I22)*100%</f>
        <v>0.71039984443866866</v>
      </c>
      <c r="AQ40" s="206">
        <f>('A_DPK BPR'!J22/'A_Kredit BPR'!J22)*100%</f>
        <v>0.71221542954542649</v>
      </c>
      <c r="AR40" s="206">
        <f>('A_DPK BPR'!K22/'A_Kredit BPR'!K22)*100%</f>
        <v>0.72481900748714045</v>
      </c>
      <c r="AS40" s="206">
        <f>('A_DPK BPR'!L22/'A_Kredit BPR'!L22)*100%</f>
        <v>0.71938621612195652</v>
      </c>
      <c r="AT40" s="176">
        <f t="shared" si="1"/>
        <v>7.6122009706019567</v>
      </c>
    </row>
    <row r="41" spans="1:46">
      <c r="A41" s="204"/>
      <c r="B41" s="205" t="s">
        <v>292</v>
      </c>
      <c r="C41" s="205" t="s">
        <v>257</v>
      </c>
      <c r="D41" s="206">
        <f>('A_NPL BU'!C41/'A_NPL BU'!C40)*100%</f>
        <v>2.2478712401792673E-2</v>
      </c>
      <c r="E41" s="206">
        <f>('A_NPL BU'!D41/'A_NPL BU'!D40)*100%</f>
        <v>2.0400406139096876E-2</v>
      </c>
      <c r="F41" s="206">
        <f>('A_NPL BU'!E41/'A_NPL BU'!E40)*100%</f>
        <v>2.1087161865401233E-2</v>
      </c>
      <c r="G41" s="206">
        <f>('A_NPL BU'!F41/'A_NPL BU'!F40)*100%</f>
        <v>2.1599256185972891E-2</v>
      </c>
      <c r="H41" s="206">
        <f>('A_NPL BU'!G41/'A_NPL BU'!G40)*100%</f>
        <v>2.2600169946365694E-2</v>
      </c>
      <c r="I41" s="206">
        <f>('A_NPL BU'!H41/'A_NPL BU'!H40)*100%</f>
        <v>1.9069511984618689E-2</v>
      </c>
      <c r="J41" s="206">
        <f>('A_NPL BU'!I41/'A_NPL BU'!I40)*100%</f>
        <v>1.8725962052276068E-2</v>
      </c>
      <c r="K41" s="206">
        <f>('A_NPL BU'!J41/'A_NPL BU'!J40)*100%</f>
        <v>1.9069379031889284E-2</v>
      </c>
      <c r="L41" s="206">
        <f>('A_NPL BU'!K41/'A_NPL BU'!K40)*100%</f>
        <v>2.1006407247174116E-2</v>
      </c>
      <c r="M41" s="206">
        <f>('A_NPL BU'!L41/'A_NPL BU'!L40)*100%</f>
        <v>2.0552778037853329E-2</v>
      </c>
      <c r="N41" s="176">
        <f>SUM(D41:M41)</f>
        <v>0.20658974489244084</v>
      </c>
      <c r="Q41" s="204"/>
      <c r="R41" s="205" t="s">
        <v>292</v>
      </c>
      <c r="S41" s="205" t="s">
        <v>257</v>
      </c>
      <c r="T41" s="206">
        <f>('A_NPL BU'!C40/'A_DPK BU'!C21)*100%</f>
        <v>0.55570183946740892</v>
      </c>
      <c r="U41" s="206">
        <f>('A_NPL BU'!D40/'A_DPK BU'!D21)*100%</f>
        <v>0.56470250745991479</v>
      </c>
      <c r="V41" s="206">
        <f>('A_NPL BU'!E40/'A_DPK BU'!E21)*100%</f>
        <v>0.55493243590796837</v>
      </c>
      <c r="W41" s="206">
        <f>('A_NPL BU'!F40/'A_DPK BU'!F21)*100%</f>
        <v>0.54593123889762307</v>
      </c>
      <c r="X41" s="206">
        <f>('A_NPL BU'!G40/'A_DPK BU'!G21)*100%</f>
        <v>0.53718057215655768</v>
      </c>
      <c r="Y41" s="206">
        <f>('A_NPL BU'!H40/'A_DPK BU'!H21)*100%</f>
        <v>0.53742441115377704</v>
      </c>
      <c r="Z41" s="206">
        <f>('A_NPL BU'!I40/'A_DPK BU'!I21)*100%</f>
        <v>0.55030430369360561</v>
      </c>
      <c r="AA41" s="206">
        <f>('A_NPL BU'!J40/'A_DPK BU'!J21)*100%</f>
        <v>0.54916547092863255</v>
      </c>
      <c r="AB41" s="206">
        <f>('A_NPL BU'!K40/'A_DPK BU'!K21)*100%</f>
        <v>0.5505459499036417</v>
      </c>
      <c r="AC41" s="206">
        <f>('A_NPL BU'!L40/'A_DPK BU'!L21)*100%</f>
        <v>0.5592992856787391</v>
      </c>
      <c r="AD41" s="176">
        <f t="shared" si="0"/>
        <v>5.5051880152478692</v>
      </c>
      <c r="AG41" s="204"/>
      <c r="AH41" s="205" t="s">
        <v>292</v>
      </c>
      <c r="AI41" s="205" t="s">
        <v>257</v>
      </c>
      <c r="AJ41" s="206">
        <f>('A_DPK BU'!C21/'A_NPL BU'!C40)*100%</f>
        <v>1.799526164891611</v>
      </c>
      <c r="AK41" s="206">
        <f>('A_DPK BU'!D21/'A_NPL BU'!D40)*100%</f>
        <v>1.770843916557223</v>
      </c>
      <c r="AL41" s="206">
        <f>('A_DPK BU'!E21/'A_NPL BU'!E40)*100%</f>
        <v>1.802021174638714</v>
      </c>
      <c r="AM41" s="206">
        <f>('A_DPK BU'!F21/'A_NPL BU'!F40)*100%</f>
        <v>1.8317325127231403</v>
      </c>
      <c r="AN41" s="206">
        <f>('A_DPK BU'!G21/'A_NPL BU'!G40)*100%</f>
        <v>1.8615714190582393</v>
      </c>
      <c r="AO41" s="206">
        <f>('A_DPK BU'!H21/'A_NPL BU'!H40)*100%</f>
        <v>1.860726791053529</v>
      </c>
      <c r="AP41" s="206">
        <f>('A_DPK BU'!I21/'A_NPL BU'!I40)*100%</f>
        <v>1.8171764118289955</v>
      </c>
      <c r="AQ41" s="206">
        <f>('A_DPK BU'!J21/'A_NPL BU'!J40)*100%</f>
        <v>1.8209447842906281</v>
      </c>
      <c r="AR41" s="206">
        <f>('A_DPK BU'!K21/'A_NPL BU'!K40)*100%</f>
        <v>1.8163788148382951</v>
      </c>
      <c r="AS41" s="206">
        <f>('A_DPK BU'!L21/'A_NPL BU'!L40)*100%</f>
        <v>1.7879515057603683</v>
      </c>
      <c r="AT41" s="176">
        <f t="shared" si="1"/>
        <v>18.168873495640742</v>
      </c>
    </row>
    <row r="42" spans="1:46">
      <c r="A42" s="204">
        <v>20</v>
      </c>
      <c r="B42" s="205" t="s">
        <v>293</v>
      </c>
      <c r="C42" s="205" t="s">
        <v>264</v>
      </c>
      <c r="D42" s="206">
        <f>('A_NPL BPR'!C23/'A_Kredit BPR'!C23)*100%</f>
        <v>3.032142877076462E-2</v>
      </c>
      <c r="E42" s="206">
        <f>('A_NPL BPR'!D23/'A_Kredit BPR'!D23)*100%</f>
        <v>3.5539903400722786E-2</v>
      </c>
      <c r="F42" s="206">
        <f>('A_NPL BPR'!E23/'A_Kredit BPR'!E23)*100%</f>
        <v>3.5875617158511057E-2</v>
      </c>
      <c r="G42" s="206">
        <f>('A_NPL BPR'!F23/'A_Kredit BPR'!F23)*100%</f>
        <v>3.7570050603221029E-2</v>
      </c>
      <c r="H42" s="206">
        <f>('A_NPL BPR'!G23/'A_Kredit BPR'!G23)*100%</f>
        <v>4.1471873793201663E-2</v>
      </c>
      <c r="I42" s="206">
        <f>('A_NPL BPR'!H23/'A_Kredit BPR'!H23)*100%</f>
        <v>4.1324988420737847E-2</v>
      </c>
      <c r="J42" s="206">
        <f>('A_NPL BPR'!I23/'A_Kredit BPR'!I23)*100%</f>
        <v>6.0931981678789091E-2</v>
      </c>
      <c r="K42" s="206">
        <f>('A_NPL BPR'!J23/'A_Kredit BPR'!J23)*100%</f>
        <v>6.0776320815201838E-2</v>
      </c>
      <c r="L42" s="206">
        <f>('A_NPL BPR'!K23/'A_Kredit BPR'!K23)*100%</f>
        <v>6.0230640925022054E-2</v>
      </c>
      <c r="M42" s="206">
        <f>('A_NPL BPR'!L23/'A_Kredit BPR'!L23)*100%</f>
        <v>6.1169492848109019E-2</v>
      </c>
      <c r="N42" s="176">
        <f>SUM(D42:M43)</f>
        <v>0.6314267325524644</v>
      </c>
      <c r="Q42" s="204">
        <v>20</v>
      </c>
      <c r="R42" s="205" t="s">
        <v>293</v>
      </c>
      <c r="S42" s="205" t="s">
        <v>264</v>
      </c>
      <c r="T42" s="206">
        <f>('A_Kredit BPR'!C23/'A_DPK BPR'!C23)*100%</f>
        <v>1.3547040696095736</v>
      </c>
      <c r="U42" s="206">
        <f>('A_Kredit BPR'!D23/'A_DPK BPR'!D23)*100%</f>
        <v>1.3916412065941706</v>
      </c>
      <c r="V42" s="206">
        <f>('A_Kredit BPR'!E23/'A_DPK BPR'!E23)*100%</f>
        <v>1.3933425295481481</v>
      </c>
      <c r="W42" s="206">
        <f>('A_Kredit BPR'!F23/'A_DPK BPR'!F23)*100%</f>
        <v>1.4034397662991711</v>
      </c>
      <c r="X42" s="206">
        <f>('A_Kredit BPR'!G23/'A_DPK BPR'!G23)*100%</f>
        <v>1.3715171489464684</v>
      </c>
      <c r="Y42" s="206">
        <f>('A_Kredit BPR'!H23/'A_DPK BPR'!H23)*100%</f>
        <v>1.3519098615230998</v>
      </c>
      <c r="Z42" s="206">
        <f>('A_Kredit BPR'!I23/'A_DPK BPR'!I23)*100%</f>
        <v>1.3389237063864483</v>
      </c>
      <c r="AA42" s="206">
        <f>('A_Kredit BPR'!J23/'A_DPK BPR'!J23)*100%</f>
        <v>1.342380266455762</v>
      </c>
      <c r="AB42" s="206">
        <f>('A_Kredit BPR'!K23/'A_DPK BPR'!K23)*100%</f>
        <v>1.3386450912822039</v>
      </c>
      <c r="AC42" s="206">
        <f>('A_Kredit BPR'!L23/'A_DPK BPR'!L23)*100%</f>
        <v>1.3095829126413594</v>
      </c>
      <c r="AD42" s="176">
        <f t="shared" si="0"/>
        <v>13.596086559286405</v>
      </c>
      <c r="AG42" s="204">
        <v>20</v>
      </c>
      <c r="AH42" s="205" t="s">
        <v>293</v>
      </c>
      <c r="AI42" s="205" t="s">
        <v>264</v>
      </c>
      <c r="AJ42" s="206">
        <f>('A_DPK BPR'!C23/'A_Kredit BPR'!C23)*100%</f>
        <v>0.73816859521814271</v>
      </c>
      <c r="AK42" s="206">
        <f>('A_DPK BPR'!D23/'A_Kredit BPR'!D23)*100%</f>
        <v>0.71857602035753698</v>
      </c>
      <c r="AL42" s="206">
        <f>('A_DPK BPR'!E23/'A_Kredit BPR'!E23)*100%</f>
        <v>0.71769861236080512</v>
      </c>
      <c r="AM42" s="206">
        <f>('A_DPK BPR'!F23/'A_Kredit BPR'!F23)*100%</f>
        <v>0.71253503286213005</v>
      </c>
      <c r="AN42" s="206">
        <f>('A_DPK BPR'!G23/'A_Kredit BPR'!G23)*100%</f>
        <v>0.72911957445676168</v>
      </c>
      <c r="AO42" s="206">
        <f>('A_DPK BPR'!H23/'A_Kredit BPR'!H23)*100%</f>
        <v>0.73969428618071609</v>
      </c>
      <c r="AP42" s="206">
        <f>('A_DPK BPR'!I23/'A_Kredit BPR'!I23)*100%</f>
        <v>0.74686854466028396</v>
      </c>
      <c r="AQ42" s="206">
        <f>('A_DPK BPR'!J23/'A_Kredit BPR'!J23)*100%</f>
        <v>0.74494539661273751</v>
      </c>
      <c r="AR42" s="206">
        <f>('A_DPK BPR'!K23/'A_Kredit BPR'!K23)*100%</f>
        <v>0.74702399202925618</v>
      </c>
      <c r="AS42" s="206">
        <f>('A_DPK BPR'!L23/'A_Kredit BPR'!L23)*100%</f>
        <v>0.76360189977055593</v>
      </c>
      <c r="AT42" s="176">
        <f t="shared" si="1"/>
        <v>7.358231954508927</v>
      </c>
    </row>
    <row r="43" spans="1:46">
      <c r="A43" s="204"/>
      <c r="B43" s="205" t="s">
        <v>293</v>
      </c>
      <c r="C43" s="205" t="s">
        <v>257</v>
      </c>
      <c r="D43" s="206">
        <f>('A_NPL BU'!C43/'A_NPL BU'!C42)*100%</f>
        <v>1.5135759861276091E-2</v>
      </c>
      <c r="E43" s="206">
        <f>('A_NPL BU'!D43/'A_NPL BU'!D42)*100%</f>
        <v>1.671303905116665E-2</v>
      </c>
      <c r="F43" s="206">
        <f>('A_NPL BU'!E43/'A_NPL BU'!E42)*100%</f>
        <v>1.6879568575155181E-2</v>
      </c>
      <c r="G43" s="206">
        <f>('A_NPL BU'!F43/'A_NPL BU'!F42)*100%</f>
        <v>1.7505245318113129E-2</v>
      </c>
      <c r="H43" s="206">
        <f>('A_NPL BU'!G43/'A_NPL BU'!G42)*100%</f>
        <v>1.8305205561135577E-2</v>
      </c>
      <c r="I43" s="206">
        <f>('A_NPL BU'!H43/'A_NPL BU'!H42)*100%</f>
        <v>1.6650941672120174E-2</v>
      </c>
      <c r="J43" s="206">
        <f>('A_NPL BU'!I43/'A_NPL BU'!I42)*100%</f>
        <v>1.6602926212551394E-2</v>
      </c>
      <c r="K43" s="206">
        <f>('A_NPL BU'!J43/'A_NPL BU'!J42)*100%</f>
        <v>1.6323036975485226E-2</v>
      </c>
      <c r="L43" s="206">
        <f>('A_NPL BU'!K43/'A_NPL BU'!K42)*100%</f>
        <v>1.5884380321380773E-2</v>
      </c>
      <c r="M43" s="206">
        <f>('A_NPL BU'!L43/'A_NPL BU'!L42)*100%</f>
        <v>1.6214330589799177E-2</v>
      </c>
      <c r="N43" s="176">
        <f>SUM(D43:M43)</f>
        <v>0.16621443413818335</v>
      </c>
      <c r="Q43" s="204"/>
      <c r="R43" s="205" t="s">
        <v>293</v>
      </c>
      <c r="S43" s="205" t="s">
        <v>257</v>
      </c>
      <c r="T43" s="206">
        <f>('A_NPL BU'!C42/'A_DPK BU'!C22)*100%</f>
        <v>1.094379547395204</v>
      </c>
      <c r="U43" s="206">
        <f>('A_NPL BU'!D42/'A_DPK BU'!D22)*100%</f>
        <v>1.0858812268405464</v>
      </c>
      <c r="V43" s="206">
        <f>('A_NPL BU'!E42/'A_DPK BU'!E22)*100%</f>
        <v>1.0880588804636173</v>
      </c>
      <c r="W43" s="206">
        <f>('A_NPL BU'!F42/'A_DPK BU'!F22)*100%</f>
        <v>1.0751647842061496</v>
      </c>
      <c r="X43" s="206">
        <f>('A_NPL BU'!G42/'A_DPK BU'!G22)*100%</f>
        <v>1.0926116560790236</v>
      </c>
      <c r="Y43" s="206">
        <f>('A_NPL BU'!H42/'A_DPK BU'!H22)*100%</f>
        <v>1.084995425398575</v>
      </c>
      <c r="Z43" s="206">
        <f>('A_NPL BU'!I42/'A_DPK BU'!I22)*100%</f>
        <v>1.0711250088255222</v>
      </c>
      <c r="AA43" s="206">
        <f>('A_NPL BU'!J42/'A_DPK BU'!J22)*100%</f>
        <v>1.0909163046060404</v>
      </c>
      <c r="AB43" s="206">
        <f>('A_NPL BU'!K42/'A_DPK BU'!K22)*100%</f>
        <v>1.0692354225689049</v>
      </c>
      <c r="AC43" s="206">
        <f>('A_NPL BU'!L42/'A_DPK BU'!L22)*100%</f>
        <v>1.0458057229467352</v>
      </c>
      <c r="AD43" s="176">
        <f t="shared" si="0"/>
        <v>10.798173979330318</v>
      </c>
      <c r="AG43" s="204"/>
      <c r="AH43" s="205" t="s">
        <v>293</v>
      </c>
      <c r="AI43" s="205" t="s">
        <v>257</v>
      </c>
      <c r="AJ43" s="206">
        <f>('A_DPK BU'!C22/'A_NPL BU'!C42)*100%</f>
        <v>0.91375976678306692</v>
      </c>
      <c r="AK43" s="206">
        <f>('A_DPK BU'!D22/'A_NPL BU'!D42)*100%</f>
        <v>0.92091103085884962</v>
      </c>
      <c r="AL43" s="206">
        <f>('A_DPK BU'!E22/'A_NPL BU'!E42)*100%</f>
        <v>0.91906790887447576</v>
      </c>
      <c r="AM43" s="206">
        <f>('A_DPK BU'!F22/'A_NPL BU'!F42)*100%</f>
        <v>0.93008998684639055</v>
      </c>
      <c r="AN43" s="206">
        <f>('A_DPK BU'!G22/'A_NPL BU'!G42)*100%</f>
        <v>0.91523826826873478</v>
      </c>
      <c r="AO43" s="206">
        <f>('A_DPK BU'!H22/'A_NPL BU'!H42)*100%</f>
        <v>0.92166287211086473</v>
      </c>
      <c r="AP43" s="206">
        <f>('A_DPK BU'!I22/'A_NPL BU'!I42)*100%</f>
        <v>0.93359784503257004</v>
      </c>
      <c r="AQ43" s="206">
        <f>('A_DPK BU'!J22/'A_NPL BU'!J42)*100%</f>
        <v>0.91666060519750614</v>
      </c>
      <c r="AR43" s="206">
        <f>('A_DPK BU'!K22/'A_NPL BU'!K42)*100%</f>
        <v>0.935247728322952</v>
      </c>
      <c r="AS43" s="206">
        <f>('A_DPK BU'!L22/'A_NPL BU'!L42)*100%</f>
        <v>0.95620054285257705</v>
      </c>
      <c r="AT43" s="176">
        <f t="shared" si="1"/>
        <v>9.262436555147989</v>
      </c>
    </row>
    <row r="44" spans="1:46">
      <c r="A44" s="204">
        <v>21</v>
      </c>
      <c r="B44" s="205" t="s">
        <v>294</v>
      </c>
      <c r="C44" s="205" t="s">
        <v>264</v>
      </c>
      <c r="D44" s="206">
        <f>('A_NPL BPR'!C24/'A_Kredit BPR'!C24)*100%</f>
        <v>6.4526975444413007E-2</v>
      </c>
      <c r="E44" s="206">
        <f>('A_NPL BPR'!D24/'A_Kredit BPR'!D24)*100%</f>
        <v>7.4086380944744082E-2</v>
      </c>
      <c r="F44" s="206">
        <f>('A_NPL BPR'!E24/'A_Kredit BPR'!E24)*100%</f>
        <v>7.7002944285173916E-2</v>
      </c>
      <c r="G44" s="206">
        <f>('A_NPL BPR'!F24/'A_Kredit BPR'!F24)*100%</f>
        <v>9.5404845875304622E-2</v>
      </c>
      <c r="H44" s="206">
        <f>('A_NPL BPR'!G24/'A_Kredit BPR'!G24)*100%</f>
        <v>0.10802526815364979</v>
      </c>
      <c r="I44" s="206">
        <f>('A_NPL BPR'!H24/'A_Kredit BPR'!H24)*100%</f>
        <v>0.10220403024681704</v>
      </c>
      <c r="J44" s="206">
        <f>('A_NPL BPR'!I24/'A_Kredit BPR'!I24)*100%</f>
        <v>0.10063275330249991</v>
      </c>
      <c r="K44" s="206">
        <f>('A_NPL BPR'!J24/'A_Kredit BPR'!J24)*100%</f>
        <v>9.5648588436580265E-2</v>
      </c>
      <c r="L44" s="206">
        <f>('A_NPL BPR'!K24/'A_Kredit BPR'!K24)*100%</f>
        <v>8.5992886254737166E-2</v>
      </c>
      <c r="M44" s="206">
        <f>('A_NPL BPR'!L24/'A_Kredit BPR'!L24)*100%</f>
        <v>7.8805611222376254E-2</v>
      </c>
      <c r="N44" s="176">
        <f>SUM(D44:M45)</f>
        <v>0.88233028416629611</v>
      </c>
      <c r="Q44" s="204">
        <v>21</v>
      </c>
      <c r="R44" s="205" t="s">
        <v>294</v>
      </c>
      <c r="S44" s="205" t="s">
        <v>264</v>
      </c>
      <c r="T44" s="206">
        <f>('A_Kredit BPR'!C24/'A_DPK BPR'!C24)*100%</f>
        <v>1.1074693951190477</v>
      </c>
      <c r="U44" s="206">
        <f>('A_Kredit BPR'!D24/'A_DPK BPR'!D24)*100%</f>
        <v>1.1520742161325301</v>
      </c>
      <c r="V44" s="206">
        <f>('A_Kredit BPR'!E24/'A_DPK BPR'!E24)*100%</f>
        <v>0.75861974526277365</v>
      </c>
      <c r="W44" s="206">
        <f>('A_Kredit BPR'!F24/'A_DPK BPR'!F24)*100%</f>
        <v>0.71995980740689658</v>
      </c>
      <c r="X44" s="206">
        <f>('A_Kredit BPR'!G24/'A_DPK BPR'!G24)*100%</f>
        <v>0.80799167970149255</v>
      </c>
      <c r="Y44" s="206">
        <f>('A_Kredit BPR'!H24/'A_DPK BPR'!H24)*100%</f>
        <v>0.98972563058620688</v>
      </c>
      <c r="Z44" s="206">
        <f>('A_Kredit BPR'!I24/'A_DPK BPR'!I24)*100%</f>
        <v>0.92734711689843752</v>
      </c>
      <c r="AA44" s="206">
        <f>('A_Kredit BPR'!J24/'A_DPK BPR'!J24)*100%</f>
        <v>0.77945266999386498</v>
      </c>
      <c r="AB44" s="206">
        <f>('A_Kredit BPR'!K24/'A_DPK BPR'!K24)*100%</f>
        <v>0.82433680811464971</v>
      </c>
      <c r="AC44" s="206">
        <f>('A_Kredit BPR'!L24/'A_DPK BPR'!L24)*100%</f>
        <v>0.89807771665517233</v>
      </c>
      <c r="AD44" s="176">
        <f t="shared" si="0"/>
        <v>8.9650547858710716</v>
      </c>
      <c r="AG44" s="204">
        <v>21</v>
      </c>
      <c r="AH44" s="205" t="s">
        <v>294</v>
      </c>
      <c r="AI44" s="205" t="s">
        <v>264</v>
      </c>
      <c r="AJ44" s="206">
        <f>('A_DPK BPR'!C24/'A_Kredit BPR'!C24)*100%</f>
        <v>0.90295948981281304</v>
      </c>
      <c r="AK44" s="206">
        <f>('A_DPK BPR'!D24/'A_Kredit BPR'!D24)*100%</f>
        <v>0.8679996357847175</v>
      </c>
      <c r="AL44" s="206">
        <f>('A_DPK BPR'!E24/'A_Kredit BPR'!E24)*100%</f>
        <v>1.3181834591632151</v>
      </c>
      <c r="AM44" s="206">
        <f>('A_DPK BPR'!F24/'A_Kredit BPR'!F24)*100%</f>
        <v>1.3889664252255047</v>
      </c>
      <c r="AN44" s="206">
        <f>('A_DPK BPR'!G24/'A_Kredit BPR'!G24)*100%</f>
        <v>1.2376365068133421</v>
      </c>
      <c r="AO44" s="206">
        <f>('A_DPK BPR'!H24/'A_Kredit BPR'!H24)*100%</f>
        <v>1.0103810279296372</v>
      </c>
      <c r="AP44" s="206">
        <f>('A_DPK BPR'!I24/'A_Kredit BPR'!I24)*100%</f>
        <v>1.0783448632962316</v>
      </c>
      <c r="AQ44" s="206">
        <f>('A_DPK BPR'!J24/'A_Kredit BPR'!J24)*100%</f>
        <v>1.2829515357332355</v>
      </c>
      <c r="AR44" s="206">
        <f>('A_DPK BPR'!K24/'A_Kredit BPR'!K24)*100%</f>
        <v>1.2130963826389258</v>
      </c>
      <c r="AS44" s="206">
        <f>('A_DPK BPR'!L24/'A_Kredit BPR'!L24)*100%</f>
        <v>1.1134893801000096</v>
      </c>
      <c r="AT44" s="176">
        <f t="shared" si="1"/>
        <v>11.414008706497631</v>
      </c>
    </row>
    <row r="45" spans="1:46">
      <c r="A45" s="204"/>
      <c r="B45" s="210" t="s">
        <v>294</v>
      </c>
      <c r="C45" s="210" t="s">
        <v>257</v>
      </c>
      <c r="D45" s="211"/>
      <c r="E45" s="211"/>
      <c r="F45" s="211"/>
      <c r="G45" s="211"/>
      <c r="H45" s="211"/>
      <c r="I45" s="211"/>
      <c r="J45" s="211"/>
      <c r="K45" s="211"/>
      <c r="L45" s="211"/>
      <c r="M45" s="211"/>
      <c r="N45" s="176">
        <f>SUM(D45:M45)</f>
        <v>0</v>
      </c>
      <c r="Q45" s="204"/>
      <c r="R45" s="210" t="s">
        <v>294</v>
      </c>
      <c r="S45" s="210" t="s">
        <v>257</v>
      </c>
      <c r="T45" s="211"/>
      <c r="U45" s="211"/>
      <c r="V45" s="211"/>
      <c r="W45" s="211"/>
      <c r="X45" s="211"/>
      <c r="Y45" s="211"/>
      <c r="Z45" s="211"/>
      <c r="AA45" s="211"/>
      <c r="AB45" s="211"/>
      <c r="AC45" s="211"/>
      <c r="AD45" s="176">
        <f t="shared" si="0"/>
        <v>0</v>
      </c>
      <c r="AG45" s="204"/>
      <c r="AH45" s="210" t="s">
        <v>294</v>
      </c>
      <c r="AI45" s="210" t="s">
        <v>257</v>
      </c>
      <c r="AJ45" s="211"/>
      <c r="AK45" s="211"/>
      <c r="AL45" s="211"/>
      <c r="AM45" s="211"/>
      <c r="AN45" s="211"/>
      <c r="AO45" s="211"/>
      <c r="AP45" s="211"/>
      <c r="AQ45" s="211"/>
      <c r="AR45" s="211"/>
      <c r="AS45" s="211"/>
      <c r="AT45" s="176">
        <f t="shared" si="1"/>
        <v>0</v>
      </c>
    </row>
    <row r="46" spans="1:46">
      <c r="A46" s="204">
        <v>22</v>
      </c>
      <c r="B46" s="205" t="s">
        <v>295</v>
      </c>
      <c r="C46" s="205" t="s">
        <v>264</v>
      </c>
      <c r="D46" s="206">
        <f>('A_NPL BPR'!C25/'A_Kredit BPR'!C25)*100%</f>
        <v>4.122772545696987E-3</v>
      </c>
      <c r="E46" s="206">
        <f>('A_NPL BPR'!D25/'A_Kredit BPR'!D25)*100%</f>
        <v>4.0014690949619928E-3</v>
      </c>
      <c r="F46" s="206">
        <f>('A_NPL BPR'!E25/'A_Kredit BPR'!E25)*100%</f>
        <v>4.2031440210531833E-3</v>
      </c>
      <c r="G46" s="206">
        <f>('A_NPL BPR'!F25/'A_Kredit BPR'!F25)*100%</f>
        <v>4.1563180889139257E-3</v>
      </c>
      <c r="H46" s="206">
        <f>('A_NPL BPR'!G25/'A_Kredit BPR'!G25)*100%</f>
        <v>4.355916440619158E-3</v>
      </c>
      <c r="I46" s="206">
        <f>('A_NPL BPR'!H25/'A_Kredit BPR'!H25)*100%</f>
        <v>4.6055528158161045E-3</v>
      </c>
      <c r="J46" s="206">
        <f>('A_NPL BPR'!I25/'A_Kredit BPR'!I25)*100%</f>
        <v>4.6594265615603229E-3</v>
      </c>
      <c r="K46" s="206">
        <f>('A_NPL BPR'!J25/'A_Kredit BPR'!J25)*100%</f>
        <v>4.4425418554319609E-3</v>
      </c>
      <c r="L46" s="206">
        <f>('A_NPL BPR'!K25/'A_Kredit BPR'!K25)*100%</f>
        <v>4.2801859424585536E-3</v>
      </c>
      <c r="M46" s="206">
        <f>('A_NPL BPR'!L25/'A_Kredit BPR'!L25)*100%</f>
        <v>4.304139902554115E-3</v>
      </c>
      <c r="N46" s="176">
        <f>SUM(D46:M47)</f>
        <v>0.20605364646918567</v>
      </c>
      <c r="Q46" s="204">
        <v>22</v>
      </c>
      <c r="R46" s="205" t="s">
        <v>295</v>
      </c>
      <c r="S46" s="205" t="s">
        <v>264</v>
      </c>
      <c r="T46" s="206">
        <f>('A_Kredit BPR'!C25/'A_DPK BPR'!C25)*100%</f>
        <v>1.9433685334147675</v>
      </c>
      <c r="U46" s="206">
        <f>('A_Kredit BPR'!D25/'A_DPK BPR'!D25)*100%</f>
        <v>1.9565102897213564</v>
      </c>
      <c r="V46" s="206">
        <f>('A_Kredit BPR'!E25/'A_DPK BPR'!E25)*100%</f>
        <v>2.0042021246974788</v>
      </c>
      <c r="W46" s="206">
        <f>('A_Kredit BPR'!F25/'A_DPK BPR'!F25)*100%</f>
        <v>2.0178976345813084</v>
      </c>
      <c r="X46" s="206">
        <f>('A_Kredit BPR'!G25/'A_DPK BPR'!G25)*100%</f>
        <v>2.077329547005736</v>
      </c>
      <c r="Y46" s="206">
        <f>('A_Kredit BPR'!H25/'A_DPK BPR'!H25)*100%</f>
        <v>2.0775085521349808</v>
      </c>
      <c r="Z46" s="206">
        <f>('A_Kredit BPR'!I25/'A_DPK BPR'!I25)*100%</f>
        <v>2.068159313220657</v>
      </c>
      <c r="AA46" s="206">
        <f>('A_Kredit BPR'!J25/'A_DPK BPR'!J25)*100%</f>
        <v>2.112732981510963</v>
      </c>
      <c r="AB46" s="206">
        <f>('A_Kredit BPR'!K25/'A_DPK BPR'!K25)*100%</f>
        <v>2.1138311830056926</v>
      </c>
      <c r="AC46" s="206">
        <f>('A_Kredit BPR'!L25/'A_DPK BPR'!L25)*100%</f>
        <v>2.116438583220853</v>
      </c>
      <c r="AD46" s="176">
        <f t="shared" si="0"/>
        <v>20.487978742513793</v>
      </c>
      <c r="AG46" s="204">
        <v>22</v>
      </c>
      <c r="AH46" s="205" t="s">
        <v>295</v>
      </c>
      <c r="AI46" s="205" t="s">
        <v>257</v>
      </c>
      <c r="AJ46" s="206">
        <f>('A_DPK BPR'!C25/'A_Kredit BPR'!C25)*100%</f>
        <v>0.51457043932005098</v>
      </c>
      <c r="AK46" s="206">
        <f>('A_DPK BPR'!D25/'A_Kredit BPR'!D25)*100%</f>
        <v>0.51111410211004749</v>
      </c>
      <c r="AL46" s="206">
        <f>('A_DPK BPR'!E25/'A_Kredit BPR'!E25)*100%</f>
        <v>0.49895167142931923</v>
      </c>
      <c r="AM46" s="206">
        <f>('A_DPK BPR'!F25/'A_Kredit BPR'!F25)*100%</f>
        <v>0.49556527688159413</v>
      </c>
      <c r="AN46" s="206">
        <f>('A_DPK BPR'!G25/'A_Kredit BPR'!G25)*100%</f>
        <v>0.48138727022941574</v>
      </c>
      <c r="AO46" s="206">
        <f>('A_DPK BPR'!H25/'A_Kredit BPR'!H25)*100%</f>
        <v>0.48134579228197927</v>
      </c>
      <c r="AP46" s="206">
        <f>('A_DPK BPR'!I25/'A_Kredit BPR'!I25)*100%</f>
        <v>0.48352174496786821</v>
      </c>
      <c r="AQ46" s="206">
        <f>('A_DPK BPR'!J25/'A_Kredit BPR'!J25)*100%</f>
        <v>0.47332057990822396</v>
      </c>
      <c r="AR46" s="206">
        <f>('A_DPK BPR'!K25/'A_Kredit BPR'!K25)*100%</f>
        <v>0.47307467504480799</v>
      </c>
      <c r="AS46" s="206">
        <f>('A_DPK BPR'!L25/'A_Kredit BPR'!L25)*100%</f>
        <v>0.47249185869507876</v>
      </c>
      <c r="AT46" s="176">
        <f t="shared" si="1"/>
        <v>4.8853434108683853</v>
      </c>
    </row>
    <row r="47" spans="1:46">
      <c r="A47" s="204"/>
      <c r="B47" s="205" t="s">
        <v>295</v>
      </c>
      <c r="C47" s="205" t="s">
        <v>257</v>
      </c>
      <c r="D47" s="206">
        <f>('A_NPL BU'!C45/'A_NPL BU'!C44)*100%</f>
        <v>1.8103565632744716E-2</v>
      </c>
      <c r="E47" s="206">
        <f>('A_NPL BU'!D45/'A_NPL BU'!D44)*100%</f>
        <v>1.7624910403669692E-2</v>
      </c>
      <c r="F47" s="206">
        <f>('A_NPL BU'!E45/'A_NPL BU'!E44)*100%</f>
        <v>1.6322297302733539E-2</v>
      </c>
      <c r="G47" s="206">
        <f>('A_NPL BU'!F45/'A_NPL BU'!F44)*100%</f>
        <v>1.781021441063272E-2</v>
      </c>
      <c r="H47" s="206">
        <f>('A_NPL BU'!G45/'A_NPL BU'!G44)*100%</f>
        <v>1.7975245713537317E-2</v>
      </c>
      <c r="I47" s="206">
        <f>('A_NPL BU'!H45/'A_NPL BU'!H44)*100%</f>
        <v>1.5622790741544096E-2</v>
      </c>
      <c r="J47" s="206">
        <f>('A_NPL BU'!I45/'A_NPL BU'!I44)*100%</f>
        <v>1.5255597407993818E-2</v>
      </c>
      <c r="K47" s="206">
        <f>('A_NPL BU'!J45/'A_NPL BU'!J44)*100%</f>
        <v>1.4900204146292966E-2</v>
      </c>
      <c r="L47" s="206">
        <f>('A_NPL BU'!K45/'A_NPL BU'!K44)*100%</f>
        <v>1.4674969916686157E-2</v>
      </c>
      <c r="M47" s="206">
        <f>('A_NPL BU'!L45/'A_NPL BU'!L44)*100%</f>
        <v>1.4632383524284325E-2</v>
      </c>
      <c r="N47" s="176">
        <f>SUM(D47:M47)</f>
        <v>0.16292217920011937</v>
      </c>
      <c r="Q47" s="204"/>
      <c r="R47" s="205" t="s">
        <v>295</v>
      </c>
      <c r="S47" s="205" t="s">
        <v>257</v>
      </c>
      <c r="T47" s="206">
        <f>('A_NPL BU'!C44/'A_DPK BU'!C22)*100%</f>
        <v>1.1679398640279675</v>
      </c>
      <c r="U47" s="206">
        <f>('A_NPL BU'!D44/'A_DPK BU'!D22)*100%</f>
        <v>1.1813802204522184</v>
      </c>
      <c r="V47" s="206">
        <f>('A_NPL BU'!E44/'A_DPK BU'!E22)*100%</f>
        <v>1.2393467669692491</v>
      </c>
      <c r="W47" s="206">
        <f>('A_NPL BU'!F44/'A_DPK BU'!F22)*100%</f>
        <v>1.2111323138583217</v>
      </c>
      <c r="X47" s="206">
        <f>('A_NPL BU'!G44/'A_DPK BU'!G22)*100%</f>
        <v>1.2510498410024242</v>
      </c>
      <c r="Y47" s="206">
        <f>('A_NPL BU'!H44/'A_DPK BU'!H22)*100%</f>
        <v>1.2118494536843183</v>
      </c>
      <c r="Z47" s="206">
        <f>('A_NPL BU'!I44/'A_DPK BU'!I22)*100%</f>
        <v>1.2102531774266594</v>
      </c>
      <c r="AA47" s="206">
        <f>('A_NPL BU'!J44/'A_DPK BU'!J22)*100%</f>
        <v>1.2469057754351605</v>
      </c>
      <c r="AB47" s="206">
        <f>('A_NPL BU'!K44/'A_DPK BU'!K22)*100%</f>
        <v>1.2284010586108676</v>
      </c>
      <c r="AC47" s="206">
        <f>('A_NPL BU'!L44/'A_DPK BU'!L22)*100%</f>
        <v>1.2155275932224476</v>
      </c>
      <c r="AD47" s="176">
        <f t="shared" si="0"/>
        <v>12.163786064689635</v>
      </c>
      <c r="AG47" s="204"/>
      <c r="AH47" s="205" t="s">
        <v>295</v>
      </c>
      <c r="AI47" s="205" t="s">
        <v>264</v>
      </c>
      <c r="AJ47" s="206">
        <f>('A_DPK BU'!C23/'A_NPL BU'!C44)*100%</f>
        <v>0.63470839493660647</v>
      </c>
      <c r="AK47" s="206">
        <f>('A_DPK BU'!D23/'A_NPL BU'!D44)*100%</f>
        <v>0.6475305556458073</v>
      </c>
      <c r="AL47" s="206">
        <f>('A_DPK BU'!E23/'A_NPL BU'!E44)*100%</f>
        <v>0.66015281291724759</v>
      </c>
      <c r="AM47" s="206">
        <f>('A_DPK BU'!F23/'A_NPL BU'!F44)*100%</f>
        <v>0.65755298323524303</v>
      </c>
      <c r="AN47" s="206">
        <f>('A_DPK BU'!G23/'A_NPL BU'!G44)*100%</f>
        <v>0.68232454801164932</v>
      </c>
      <c r="AO47" s="206">
        <f>('A_DPK BU'!H23/'A_NPL BU'!H44)*100%</f>
        <v>0.66931404890760793</v>
      </c>
      <c r="AP47" s="206">
        <f>('A_DPK BU'!I23/'A_NPL BU'!I44)*100%</f>
        <v>0.64000272893004218</v>
      </c>
      <c r="AQ47" s="206">
        <f>('A_DPK BU'!J23/'A_NPL BU'!J44)*100%</f>
        <v>0.62151364632785688</v>
      </c>
      <c r="AR47" s="206">
        <f>('A_DPK BU'!K23/'A_NPL BU'!K44)*100%</f>
        <v>0.62828490744086107</v>
      </c>
      <c r="AS47" s="206">
        <f>('A_DPK BU'!L23/'A_NPL BU'!L44)*100%</f>
        <v>0.63566445216524525</v>
      </c>
      <c r="AT47" s="176">
        <f t="shared" si="1"/>
        <v>6.4770490785181671</v>
      </c>
    </row>
    <row r="48" spans="1:46">
      <c r="A48" s="204">
        <v>23</v>
      </c>
      <c r="B48" s="205" t="s">
        <v>296</v>
      </c>
      <c r="C48" s="205" t="s">
        <v>264</v>
      </c>
      <c r="D48" s="206">
        <f>('A_NPL BPR'!C26/'A_Kredit BPR'!C26)*100%</f>
        <v>2.9443287070941699E-2</v>
      </c>
      <c r="E48" s="206">
        <f>('A_NPL BPR'!D26/'A_Kredit BPR'!D26)*100%</f>
        <v>2.9591191739685909E-2</v>
      </c>
      <c r="F48" s="206">
        <f>('A_NPL BPR'!E26/'A_Kredit BPR'!E26)*100%</f>
        <v>2.9431631105505021E-2</v>
      </c>
      <c r="G48" s="206">
        <f>('A_NPL BPR'!F26/'A_Kredit BPR'!F26)*100%</f>
        <v>2.9329652302894516E-2</v>
      </c>
      <c r="H48" s="206">
        <f>('A_NPL BPR'!G26/'A_Kredit BPR'!G26)*100%</f>
        <v>2.9175227023362723E-2</v>
      </c>
      <c r="I48" s="206">
        <f>('A_NPL BPR'!H26/'A_Kredit BPR'!H26)*100%</f>
        <v>2.9138999553958222E-2</v>
      </c>
      <c r="J48" s="206">
        <f>('A_NPL BPR'!I26/'A_Kredit BPR'!I26)*100%</f>
        <v>2.8139543590732251E-2</v>
      </c>
      <c r="K48" s="206">
        <f>('A_NPL BPR'!J26/'A_Kredit BPR'!J26)*100%</f>
        <v>2.7965858630668278E-2</v>
      </c>
      <c r="L48" s="206">
        <f>('A_NPL BPR'!K26/'A_Kredit BPR'!K26)*100%</f>
        <v>2.7242487673541E-2</v>
      </c>
      <c r="M48" s="206">
        <f>('A_NPL BPR'!L26/'A_Kredit BPR'!L26)*100%</f>
        <v>2.6708653278428616E-2</v>
      </c>
      <c r="N48" s="176">
        <f>SUM(D48:M49)</f>
        <v>0.59092006869755076</v>
      </c>
      <c r="Q48" s="204">
        <v>23</v>
      </c>
      <c r="R48" s="205" t="s">
        <v>296</v>
      </c>
      <c r="S48" s="205" t="s">
        <v>264</v>
      </c>
      <c r="T48" s="206">
        <f>('A_Kredit BPR'!C26/'A_DPK BPR'!C26)*100%</f>
        <v>1.1981904508276298</v>
      </c>
      <c r="U48" s="206">
        <f>('A_Kredit BPR'!D26/'A_DPK BPR'!D26)*100%</f>
        <v>1.2009597297980648</v>
      </c>
      <c r="V48" s="206">
        <f>('A_Kredit BPR'!E26/'A_DPK BPR'!E26)*100%</f>
        <v>1.172144305339148</v>
      </c>
      <c r="W48" s="206">
        <f>('A_Kredit BPR'!F26/'A_DPK BPR'!F26)*100%</f>
        <v>1.1661300880479808</v>
      </c>
      <c r="X48" s="206">
        <f>('A_Kredit BPR'!G26/'A_DPK BPR'!G26)*100%</f>
        <v>1.1806143829302884</v>
      </c>
      <c r="Y48" s="206">
        <f>('A_Kredit BPR'!H26/'A_DPK BPR'!H26)*100%</f>
        <v>1.1999506375573441</v>
      </c>
      <c r="Z48" s="206">
        <f>('A_Kredit BPR'!I26/'A_DPK BPR'!I26)*100%</f>
        <v>1.2173058106825332</v>
      </c>
      <c r="AA48" s="206">
        <f>('A_Kredit BPR'!J26/'A_DPK BPR'!J26)*100%</f>
        <v>1.247780247263786</v>
      </c>
      <c r="AB48" s="206">
        <f>('A_Kredit BPR'!K26/'A_DPK BPR'!K26)*100%</f>
        <v>1.2508435812995902</v>
      </c>
      <c r="AC48" s="206">
        <f>('A_Kredit BPR'!L26/'A_DPK BPR'!L26)*100%</f>
        <v>1.2704827246147508</v>
      </c>
      <c r="AD48" s="176">
        <f t="shared" si="0"/>
        <v>12.104401958361116</v>
      </c>
      <c r="AG48" s="204">
        <v>23</v>
      </c>
      <c r="AH48" s="205" t="s">
        <v>296</v>
      </c>
      <c r="AI48" s="205" t="s">
        <v>257</v>
      </c>
      <c r="AJ48" s="206">
        <f>('A_DPK BPR'!C26/'A_Kredit BPR'!C26)*100%</f>
        <v>0.83459186251172912</v>
      </c>
      <c r="AK48" s="206">
        <f>('A_DPK BPR'!D26/'A_Kredit BPR'!D26)*100%</f>
        <v>0.83266738691408482</v>
      </c>
      <c r="AL48" s="206">
        <f>('A_DPK BPR'!E26/'A_Kredit BPR'!E26)*100%</f>
        <v>0.85313727622526836</v>
      </c>
      <c r="AM48" s="206">
        <f>('A_DPK BPR'!F26/'A_Kredit BPR'!F26)*100%</f>
        <v>0.85753725956417881</v>
      </c>
      <c r="AN48" s="206">
        <f>('A_DPK BPR'!G26/'A_Kredit BPR'!G26)*100%</f>
        <v>0.84701661648234117</v>
      </c>
      <c r="AO48" s="206">
        <f>('A_DPK BPR'!H26/'A_Kredit BPR'!H26)*100%</f>
        <v>0.83336761421755678</v>
      </c>
      <c r="AP48" s="206">
        <f>('A_DPK BPR'!I26/'A_Kredit BPR'!I26)*100%</f>
        <v>0.8214862618944605</v>
      </c>
      <c r="AQ48" s="206">
        <f>('A_DPK BPR'!J26/'A_Kredit BPR'!J26)*100%</f>
        <v>0.80142316901783417</v>
      </c>
      <c r="AR48" s="206">
        <f>('A_DPK BPR'!K26/'A_Kredit BPR'!K26)*100%</f>
        <v>0.7994604720767956</v>
      </c>
      <c r="AS48" s="206">
        <f>('A_DPK BPR'!L26/'A_Kredit BPR'!L26)*100%</f>
        <v>0.78710239865971465</v>
      </c>
      <c r="AT48" s="176">
        <f t="shared" si="1"/>
        <v>8.2677903175639624</v>
      </c>
    </row>
    <row r="49" spans="1:46">
      <c r="A49" s="204"/>
      <c r="B49" s="205" t="s">
        <v>296</v>
      </c>
      <c r="C49" s="205" t="s">
        <v>257</v>
      </c>
      <c r="D49" s="206">
        <f>('A_NPL BU'!C47/'A_NPL BU'!C46)*100%</f>
        <v>3.0364468826302803E-2</v>
      </c>
      <c r="E49" s="206">
        <f>('A_NPL BU'!D47/'A_NPL BU'!D46)*100%</f>
        <v>3.076816639736318E-2</v>
      </c>
      <c r="F49" s="206">
        <f>('A_NPL BU'!E47/'A_NPL BU'!E46)*100%</f>
        <v>3.0013838983761327E-2</v>
      </c>
      <c r="G49" s="206">
        <f>('A_NPL BU'!F47/'A_NPL BU'!F46)*100%</f>
        <v>3.2827129590270565E-2</v>
      </c>
      <c r="H49" s="206">
        <f>('A_NPL BU'!G47/'A_NPL BU'!G46)*100%</f>
        <v>3.2486516377171752E-2</v>
      </c>
      <c r="I49" s="206">
        <f>('A_NPL BU'!H47/'A_NPL BU'!H46)*100%</f>
        <v>3.0397800057297513E-2</v>
      </c>
      <c r="J49" s="206">
        <f>('A_NPL BU'!I47/'A_NPL BU'!I46)*100%</f>
        <v>3.0122534880030524E-2</v>
      </c>
      <c r="K49" s="206">
        <f>('A_NPL BU'!J47/'A_NPL BU'!J46)*100%</f>
        <v>2.9781672422063234E-2</v>
      </c>
      <c r="L49" s="206">
        <f>('A_NPL BU'!K47/'A_NPL BU'!K46)*100%</f>
        <v>2.9025252916839717E-2</v>
      </c>
      <c r="M49" s="206">
        <f>('A_NPL BU'!L47/'A_NPL BU'!L46)*100%</f>
        <v>2.8966156276731918E-2</v>
      </c>
      <c r="N49" s="176">
        <f>SUM(D49:M49)</f>
        <v>0.30475353672783256</v>
      </c>
      <c r="Q49" s="204"/>
      <c r="R49" s="205" t="s">
        <v>296</v>
      </c>
      <c r="S49" s="205" t="s">
        <v>257</v>
      </c>
      <c r="T49" s="206">
        <f>('A_NPL BU'!C46/'A_DPK BU'!C24)*100%</f>
        <v>1.2344035632159973</v>
      </c>
      <c r="U49" s="206">
        <f>('A_NPL BU'!D46/'A_DPK BU'!D24)*100%</f>
        <v>1.2435388478989691</v>
      </c>
      <c r="V49" s="206">
        <f>('A_NPL BU'!E46/'A_DPK BU'!E24)*100%</f>
        <v>1.2406226603369972</v>
      </c>
      <c r="W49" s="206">
        <f>('A_NPL BU'!F46/'A_DPK BU'!F24)*100%</f>
        <v>1.2323732063057931</v>
      </c>
      <c r="X49" s="206">
        <f>('A_NPL BU'!G46/'A_DPK BU'!G24)*100%</f>
        <v>1.2322523574408295</v>
      </c>
      <c r="Y49" s="206">
        <f>('A_NPL BU'!H46/'A_DPK BU'!H24)*100%</f>
        <v>1.2259711711727432</v>
      </c>
      <c r="Z49" s="206">
        <f>('A_NPL BU'!I46/'A_DPK BU'!I24)*100%</f>
        <v>1.2221275544296393</v>
      </c>
      <c r="AA49" s="206">
        <f>('A_NPL BU'!J46/'A_DPK BU'!J24)*100%</f>
        <v>1.2138457304675254</v>
      </c>
      <c r="AB49" s="206">
        <f>('A_NPL BU'!K46/'A_DPK BU'!K24)*100%</f>
        <v>1.2200782141096558</v>
      </c>
      <c r="AC49" s="206">
        <f>('A_NPL BU'!L46/'A_DPK BU'!L24)*100%</f>
        <v>1.2111766410233711</v>
      </c>
      <c r="AD49" s="176">
        <f t="shared" si="0"/>
        <v>12.276389946401521</v>
      </c>
      <c r="AG49" s="204"/>
      <c r="AH49" s="205" t="s">
        <v>296</v>
      </c>
      <c r="AI49" s="205" t="s">
        <v>264</v>
      </c>
      <c r="AJ49" s="206">
        <f>('A_DPK BU'!C24/'A_NPL BU'!C46)*100%</f>
        <v>0.81010783652851381</v>
      </c>
      <c r="AK49" s="206">
        <f>('A_DPK BU'!D24/'A_NPL BU'!D46)*100%</f>
        <v>0.8041566226013428</v>
      </c>
      <c r="AL49" s="206">
        <f>('A_DPK BU'!E24/'A_NPL BU'!E46)*100%</f>
        <v>0.80604686015356553</v>
      </c>
      <c r="AM49" s="206">
        <f>('A_DPK BU'!F24/'A_NPL BU'!F46)*100%</f>
        <v>0.81144250368574344</v>
      </c>
      <c r="AN49" s="206">
        <f>('A_DPK BU'!G24/'A_NPL BU'!G46)*100%</f>
        <v>0.81152208308760987</v>
      </c>
      <c r="AO49" s="206">
        <f>('A_DPK BU'!H24/'A_NPL BU'!H46)*100%</f>
        <v>0.8156798654926094</v>
      </c>
      <c r="AP49" s="206">
        <f>('A_DPK BU'!I24/'A_NPL BU'!I46)*100%</f>
        <v>0.81824519574529586</v>
      </c>
      <c r="AQ49" s="206">
        <f>('A_DPK BU'!J24/'A_NPL BU'!J46)*100%</f>
        <v>0.823827917255053</v>
      </c>
      <c r="AR49" s="206">
        <f>('A_DPK BU'!K24/'A_NPL BU'!K46)*100%</f>
        <v>0.81961958539661628</v>
      </c>
      <c r="AS49" s="206">
        <f>('A_DPK BU'!L24/'A_NPL BU'!L46)*100%</f>
        <v>0.8256434000865972</v>
      </c>
      <c r="AT49" s="176">
        <f t="shared" si="1"/>
        <v>8.1462918700329467</v>
      </c>
    </row>
    <row r="50" spans="1:46">
      <c r="A50" s="204">
        <v>24</v>
      </c>
      <c r="B50" s="205" t="s">
        <v>297</v>
      </c>
      <c r="C50" s="205" t="s">
        <v>264</v>
      </c>
      <c r="D50" s="206">
        <f>('A_NPL BPR'!C27/'A_Kredit BPR'!C27)*100%</f>
        <v>7.2788761751204453E-2</v>
      </c>
      <c r="E50" s="206">
        <f>('A_NPL BPR'!D27/'A_Kredit BPR'!D27)*100%</f>
        <v>8.2213670712641643E-2</v>
      </c>
      <c r="F50" s="206">
        <f>('A_NPL BPR'!E27/'A_Kredit BPR'!E27)*100%</f>
        <v>7.6278553331791413E-2</v>
      </c>
      <c r="G50" s="206">
        <f>('A_NPL BPR'!F27/'A_Kredit BPR'!F27)*100%</f>
        <v>7.5675290646708776E-2</v>
      </c>
      <c r="H50" s="206">
        <f>('A_NPL BPR'!G27/'A_Kredit BPR'!G27)*100%</f>
        <v>7.5416711967399477E-2</v>
      </c>
      <c r="I50" s="206">
        <f>('A_NPL BPR'!H27/'A_Kredit BPR'!H27)*100%</f>
        <v>7.6869163833211601E-2</v>
      </c>
      <c r="J50" s="206">
        <f>('A_NPL BPR'!I27/'A_Kredit BPR'!I27)*100%</f>
        <v>7.5072351986025437E-2</v>
      </c>
      <c r="K50" s="206">
        <f>('A_NPL BPR'!J27/'A_Kredit BPR'!J27)*100%</f>
        <v>7.4050797135793142E-2</v>
      </c>
      <c r="L50" s="206">
        <f>('A_NPL BPR'!K27/'A_Kredit BPR'!K27)*100%</f>
        <v>7.2680035607908658E-2</v>
      </c>
      <c r="M50" s="206">
        <f>('A_NPL BPR'!L27/'A_Kredit BPR'!L27)*100%</f>
        <v>7.2501263876148664E-2</v>
      </c>
      <c r="N50" s="176">
        <f>SUM(D50:M51)</f>
        <v>0.98548415666064348</v>
      </c>
      <c r="Q50" s="204">
        <v>24</v>
      </c>
      <c r="R50" s="205" t="s">
        <v>297</v>
      </c>
      <c r="S50" s="205" t="s">
        <v>264</v>
      </c>
      <c r="T50" s="206">
        <f>('A_Kredit BPR'!C27/'A_DPK BPR'!C27)*100%</f>
        <v>0.88471583125578712</v>
      </c>
      <c r="U50" s="206">
        <f>('A_Kredit BPR'!D27/'A_DPK BPR'!D27)*100%</f>
        <v>0.87614028601575267</v>
      </c>
      <c r="V50" s="206">
        <f>('A_Kredit BPR'!E27/'A_DPK BPR'!E27)*100%</f>
        <v>0.86447420113560303</v>
      </c>
      <c r="W50" s="206">
        <f>('A_Kredit BPR'!F27/'A_DPK BPR'!F27)*100%</f>
        <v>0.86888897663477238</v>
      </c>
      <c r="X50" s="206">
        <f>('A_Kredit BPR'!G27/'A_DPK BPR'!G27)*100%</f>
        <v>0.85894788083179197</v>
      </c>
      <c r="Y50" s="206">
        <f>('A_Kredit BPR'!H27/'A_DPK BPR'!H27)*100%</f>
        <v>0.85847259044393065</v>
      </c>
      <c r="Z50" s="206">
        <f>('A_Kredit BPR'!I27/'A_DPK BPR'!I27)*100%</f>
        <v>0.86654345011123857</v>
      </c>
      <c r="AA50" s="206">
        <f>('A_Kredit BPR'!J27/'A_DPK BPR'!J27)*100%</f>
        <v>0.89189352633507557</v>
      </c>
      <c r="AB50" s="206">
        <f>('A_Kredit BPR'!K27/'A_DPK BPR'!K27)*100%</f>
        <v>0.91392271622559895</v>
      </c>
      <c r="AC50" s="206">
        <f>('A_Kredit BPR'!L27/'A_DPK BPR'!L27)*100%</f>
        <v>0.93517963718757391</v>
      </c>
      <c r="AD50" s="176">
        <f t="shared" si="0"/>
        <v>8.819179096177125</v>
      </c>
      <c r="AG50" s="204">
        <v>24</v>
      </c>
      <c r="AH50" s="205" t="s">
        <v>297</v>
      </c>
      <c r="AI50" s="205" t="s">
        <v>257</v>
      </c>
      <c r="AJ50" s="206">
        <f>('A_DPK BPR'!C27/'A_Kredit BPR'!C27)*100%</f>
        <v>1.1303064381481405</v>
      </c>
      <c r="AK50" s="206">
        <f>('A_DPK BPR'!D27/'A_Kredit BPR'!D27)*100%</f>
        <v>1.141369728068891</v>
      </c>
      <c r="AL50" s="206">
        <f>('A_DPK BPR'!E27/'A_Kredit BPR'!E27)*100%</f>
        <v>1.1567725198581584</v>
      </c>
      <c r="AM50" s="206">
        <f>('A_DPK BPR'!F27/'A_Kredit BPR'!F27)*100%</f>
        <v>1.1508950244403189</v>
      </c>
      <c r="AN50" s="206">
        <f>('A_DPK BPR'!G27/'A_Kredit BPR'!G27)*100%</f>
        <v>1.1642149917543487</v>
      </c>
      <c r="AO50" s="206">
        <f>('A_DPK BPR'!H27/'A_Kredit BPR'!H27)*100%</f>
        <v>1.164859555367846</v>
      </c>
      <c r="AP50" s="206">
        <f>('A_DPK BPR'!I27/'A_Kredit BPR'!I27)*100%</f>
        <v>1.154010222882222</v>
      </c>
      <c r="AQ50" s="206">
        <f>('A_DPK BPR'!J27/'A_Kredit BPR'!J27)*100%</f>
        <v>1.1212100665301947</v>
      </c>
      <c r="AR50" s="206">
        <f>('A_DPK BPR'!K27/'A_Kredit BPR'!K27)*100%</f>
        <v>1.0941844230876445</v>
      </c>
      <c r="AS50" s="206">
        <f>('A_DPK BPR'!L27/'A_Kredit BPR'!L27)*100%</f>
        <v>1.0693132744072191</v>
      </c>
      <c r="AT50" s="176">
        <f t="shared" si="1"/>
        <v>11.347136244544986</v>
      </c>
    </row>
    <row r="51" spans="1:46">
      <c r="A51" s="204"/>
      <c r="B51" s="205" t="s">
        <v>297</v>
      </c>
      <c r="C51" s="205" t="s">
        <v>257</v>
      </c>
      <c r="D51" s="206">
        <f>('A_NPL BU'!C49/'A_NPL BU'!C48)*100%</f>
        <v>2.4944334896260453E-2</v>
      </c>
      <c r="E51" s="206">
        <f>('A_NPL BU'!D49/'A_NPL BU'!D48)*100%</f>
        <v>2.5090253271809144E-2</v>
      </c>
      <c r="F51" s="206">
        <f>('A_NPL BU'!E49/'A_NPL BU'!E48)*100%</f>
        <v>2.3935710740717289E-2</v>
      </c>
      <c r="G51" s="206">
        <f>('A_NPL BU'!F49/'A_NPL BU'!F48)*100%</f>
        <v>2.5128881195157569E-2</v>
      </c>
      <c r="H51" s="206">
        <f>('A_NPL BU'!G49/'A_NPL BU'!G48)*100%</f>
        <v>2.4335472953936722E-2</v>
      </c>
      <c r="I51" s="206">
        <f>('A_NPL BU'!H49/'A_NPL BU'!H48)*100%</f>
        <v>2.2863508543174448E-2</v>
      </c>
      <c r="J51" s="206">
        <f>('A_NPL BU'!I49/'A_NPL BU'!I48)*100%</f>
        <v>2.2246237783128855E-2</v>
      </c>
      <c r="K51" s="206">
        <f>('A_NPL BU'!J49/'A_NPL BU'!J48)*100%</f>
        <v>2.159927466325846E-2</v>
      </c>
      <c r="L51" s="206">
        <f>('A_NPL BU'!K49/'A_NPL BU'!K48)*100%</f>
        <v>2.0785437809043801E-2</v>
      </c>
      <c r="M51" s="206">
        <f>('A_NPL BU'!L49/'A_NPL BU'!L48)*100%</f>
        <v>2.1008443955323527E-2</v>
      </c>
      <c r="N51" s="176">
        <f>SUM(D51:M51)</f>
        <v>0.23193755581181025</v>
      </c>
      <c r="Q51" s="204"/>
      <c r="R51" s="205" t="s">
        <v>297</v>
      </c>
      <c r="S51" s="205" t="s">
        <v>257</v>
      </c>
      <c r="T51" s="206">
        <f>('A_NPL BU'!C48/'A_DPK BU'!C25)*100%</f>
        <v>1.6345470704145004</v>
      </c>
      <c r="U51" s="206">
        <f>('A_NPL BU'!D48/'A_DPK BU'!D25)*100%</f>
        <v>1.6296469100050868</v>
      </c>
      <c r="V51" s="206">
        <f>('A_NPL BU'!E48/'A_DPK BU'!E25)*100%</f>
        <v>1.624318173475418</v>
      </c>
      <c r="W51" s="206">
        <f>('A_NPL BU'!F48/'A_DPK BU'!F25)*100%</f>
        <v>1.6436223333342477</v>
      </c>
      <c r="X51" s="206">
        <f>('A_NPL BU'!G48/'A_DPK BU'!G25)*100%</f>
        <v>1.6517043811847483</v>
      </c>
      <c r="Y51" s="206">
        <f>('A_NPL BU'!H48/'A_DPK BU'!H25)*100%</f>
        <v>1.6221160323315895</v>
      </c>
      <c r="Z51" s="206">
        <f>('A_NPL BU'!I48/'A_DPK BU'!I25)*100%</f>
        <v>1.6655703069823684</v>
      </c>
      <c r="AA51" s="206">
        <f>('A_NPL BU'!J48/'A_DPK BU'!J25)*100%</f>
        <v>1.6626405928918606</v>
      </c>
      <c r="AB51" s="206">
        <f>('A_NPL BU'!K48/'A_DPK BU'!K25)*100%</f>
        <v>1.6691249016611116</v>
      </c>
      <c r="AC51" s="206">
        <f>('A_NPL BU'!L48/'A_DPK BU'!L25)*100%</f>
        <v>1.6749658030861154</v>
      </c>
      <c r="AD51" s="176">
        <f t="shared" si="0"/>
        <v>16.478256505367046</v>
      </c>
      <c r="AG51" s="204"/>
      <c r="AH51" s="205" t="s">
        <v>297</v>
      </c>
      <c r="AI51" s="205" t="s">
        <v>264</v>
      </c>
      <c r="AJ51" s="206">
        <f>('A_DPK BU'!C25/'A_NPL BU'!C48)*100%</f>
        <v>0.61179027395424757</v>
      </c>
      <c r="AK51" s="206">
        <f>('A_DPK BU'!D25/'A_NPL BU'!D48)*100%</f>
        <v>0.61362985678712367</v>
      </c>
      <c r="AL51" s="206">
        <f>('A_DPK BU'!E25/'A_NPL BU'!E48)*100%</f>
        <v>0.61564293026432348</v>
      </c>
      <c r="AM51" s="206">
        <f>('A_DPK BU'!F25/'A_NPL BU'!F48)*100%</f>
        <v>0.60841227313540014</v>
      </c>
      <c r="AN51" s="206">
        <f>('A_DPK BU'!G25/'A_NPL BU'!G48)*100%</f>
        <v>0.60543521673213196</v>
      </c>
      <c r="AO51" s="206">
        <f>('A_DPK BU'!H25/'A_NPL BU'!H48)*100%</f>
        <v>0.61647871056586789</v>
      </c>
      <c r="AP51" s="206">
        <f>('A_DPK BU'!I25/'A_NPL BU'!I48)*100%</f>
        <v>0.60039494929023485</v>
      </c>
      <c r="AQ51" s="206">
        <f>('A_DPK BU'!J25/'A_NPL BU'!J48)*100%</f>
        <v>0.60145289623939835</v>
      </c>
      <c r="AR51" s="206">
        <f>('A_DPK BU'!K25/'A_NPL BU'!K48)*100%</f>
        <v>0.59911633875020431</v>
      </c>
      <c r="AS51" s="206">
        <f>('A_DPK BU'!L25/'A_NPL BU'!L48)*100%</f>
        <v>0.59702711431929267</v>
      </c>
      <c r="AT51" s="176">
        <f t="shared" si="1"/>
        <v>6.0693805600382245</v>
      </c>
    </row>
    <row r="52" spans="1:46">
      <c r="A52" s="204">
        <v>25</v>
      </c>
      <c r="B52" s="205" t="s">
        <v>298</v>
      </c>
      <c r="C52" s="205" t="s">
        <v>264</v>
      </c>
      <c r="D52" s="206">
        <f>('A_NPL BPR'!C28/'A_Kredit BPR'!C28)*100%</f>
        <v>6.9500409567488444E-2</v>
      </c>
      <c r="E52" s="206">
        <f>('A_NPL BPR'!D28/'A_Kredit BPR'!D28)*100%</f>
        <v>8.1307873306210865E-2</v>
      </c>
      <c r="F52" s="206">
        <f>('A_NPL BPR'!E28/'A_Kredit BPR'!E28)*100%</f>
        <v>8.0045862390397959E-2</v>
      </c>
      <c r="G52" s="206">
        <f>('A_NPL BPR'!F28/'A_Kredit BPR'!F28)*100%</f>
        <v>8.6832434263864486E-2</v>
      </c>
      <c r="H52" s="206">
        <f>('A_NPL BPR'!G28/'A_Kredit BPR'!G28)*100%</f>
        <v>8.5028660080871427E-2</v>
      </c>
      <c r="I52" s="206">
        <f>('A_NPL BPR'!H28/'A_Kredit BPR'!H28)*100%</f>
        <v>8.4097823386760404E-2</v>
      </c>
      <c r="J52" s="206">
        <f>('A_NPL BPR'!I28/'A_Kredit BPR'!I28)*100%</f>
        <v>8.2093449658882656E-2</v>
      </c>
      <c r="K52" s="206">
        <f>('A_NPL BPR'!J28/'A_Kredit BPR'!J28)*100%</f>
        <v>7.6253778908418501E-2</v>
      </c>
      <c r="L52" s="206">
        <f>('A_NPL BPR'!K28/'A_Kredit BPR'!K28)*100%</f>
        <v>7.3895609996534842E-2</v>
      </c>
      <c r="M52" s="206">
        <f>('A_NPL BPR'!L28/'A_Kredit BPR'!L28)*100%</f>
        <v>7.0731377622205646E-2</v>
      </c>
      <c r="N52" s="176">
        <f>SUM(D52:M53)</f>
        <v>0.96130287839447837</v>
      </c>
      <c r="Q52" s="204">
        <v>25</v>
      </c>
      <c r="R52" s="205" t="s">
        <v>298</v>
      </c>
      <c r="S52" s="205" t="s">
        <v>264</v>
      </c>
      <c r="T52" s="206">
        <f>('A_Kredit BPR'!C28/'A_DPK BPR'!C28)*100%</f>
        <v>1.713268010704762</v>
      </c>
      <c r="U52" s="206">
        <f>('A_Kredit BPR'!D28/'A_DPK BPR'!D28)*100%</f>
        <v>1.8680089272525253</v>
      </c>
      <c r="V52" s="206">
        <f>('A_Kredit BPR'!E28/'A_DPK BPR'!E28)*100%</f>
        <v>1.9370927155794873</v>
      </c>
      <c r="W52" s="206">
        <f>('A_Kredit BPR'!F28/'A_DPK BPR'!F28)*100%</f>
        <v>1.9221028402040816</v>
      </c>
      <c r="X52" s="206">
        <f>('A_Kredit BPR'!G28/'A_DPK BPR'!G28)*100%</f>
        <v>1.7490698392073734</v>
      </c>
      <c r="Y52" s="206">
        <f>('A_Kredit BPR'!H28/'A_DPK BPR'!H28)*100%</f>
        <v>1.7730021898082191</v>
      </c>
      <c r="Z52" s="206">
        <f>('A_Kredit BPR'!I28/'A_DPK BPR'!I28)*100%</f>
        <v>1.6224616550622408</v>
      </c>
      <c r="AA52" s="206">
        <f>('A_Kredit BPR'!J28/'A_DPK BPR'!J28)*100%</f>
        <v>1.8478285000807175</v>
      </c>
      <c r="AB52" s="206">
        <f>('A_Kredit BPR'!K28/'A_DPK BPR'!K28)*100%</f>
        <v>1.9231507161045456</v>
      </c>
      <c r="AC52" s="206">
        <f>('A_Kredit BPR'!L28/'A_DPK BPR'!L28)*100%</f>
        <v>1.9779949587822221</v>
      </c>
      <c r="AD52" s="176">
        <f t="shared" si="0"/>
        <v>18.333980352786174</v>
      </c>
      <c r="AG52" s="204">
        <v>25</v>
      </c>
      <c r="AH52" s="205" t="s">
        <v>298</v>
      </c>
      <c r="AI52" s="205" t="s">
        <v>257</v>
      </c>
      <c r="AJ52" s="206">
        <f>('A_DPK BPR'!C28/'A_Kredit BPR'!C28)*100%</f>
        <v>0.5836798409541567</v>
      </c>
      <c r="AK52" s="206">
        <f>('A_DPK BPR'!D28/'A_Kredit BPR'!D28)*100%</f>
        <v>0.5353293474195564</v>
      </c>
      <c r="AL52" s="206">
        <f>('A_DPK BPR'!E28/'A_Kredit BPR'!E28)*100%</f>
        <v>0.51623755123194859</v>
      </c>
      <c r="AM52" s="206">
        <f>('A_DPK BPR'!F28/'A_Kredit BPR'!F28)*100%</f>
        <v>0.52026352549056309</v>
      </c>
      <c r="AN52" s="206">
        <f>('A_DPK BPR'!G28/'A_Kredit BPR'!G28)*100%</f>
        <v>0.5717324589240933</v>
      </c>
      <c r="AO52" s="206">
        <f>('A_DPK BPR'!H28/'A_Kredit BPR'!H28)*100%</f>
        <v>0.56401509583480403</v>
      </c>
      <c r="AP52" s="206">
        <f>('A_DPK BPR'!I28/'A_Kredit BPR'!I28)*100%</f>
        <v>0.61634738601057293</v>
      </c>
      <c r="AQ52" s="206">
        <f>('A_DPK BPR'!J28/'A_Kredit BPR'!J28)*100%</f>
        <v>0.5411757638527156</v>
      </c>
      <c r="AR52" s="206">
        <f>('A_DPK BPR'!K28/'A_Kredit BPR'!K28)*100%</f>
        <v>0.5199800471309699</v>
      </c>
      <c r="AS52" s="206">
        <f>('A_DPK BPR'!L28/'A_Kredit BPR'!L28)*100%</f>
        <v>0.50556246140064121</v>
      </c>
      <c r="AT52" s="176">
        <f t="shared" si="1"/>
        <v>5.4743234782500219</v>
      </c>
    </row>
    <row r="53" spans="1:46">
      <c r="A53" s="204"/>
      <c r="B53" s="205" t="s">
        <v>298</v>
      </c>
      <c r="C53" s="205" t="s">
        <v>257</v>
      </c>
      <c r="D53" s="206">
        <f>('A_NPL BU'!C55/'A_NPL BU'!C54)*100%</f>
        <v>1.7550813125384274E-2</v>
      </c>
      <c r="E53" s="206">
        <f>('A_NPL BU'!D55/'A_NPL BU'!D54)*100%</f>
        <v>1.818380742280654E-2</v>
      </c>
      <c r="F53" s="206">
        <f>('A_NPL BU'!E55/'A_NPL BU'!E54)*100%</f>
        <v>1.7631536574303986E-2</v>
      </c>
      <c r="G53" s="206">
        <f>('A_NPL BU'!F55/'A_NPL BU'!F54)*100%</f>
        <v>1.8226909051310292E-2</v>
      </c>
      <c r="H53" s="206">
        <f>('A_NPL BU'!G55/'A_NPL BU'!G54)*100%</f>
        <v>1.7925184113048071E-2</v>
      </c>
      <c r="I53" s="206">
        <f>('A_NPL BU'!H55/'A_NPL BU'!H54)*100%</f>
        <v>1.6114907268491258E-2</v>
      </c>
      <c r="J53" s="206">
        <f>('A_NPL BU'!I55/'A_NPL BU'!I54)*100%</f>
        <v>1.6608147890938538E-2</v>
      </c>
      <c r="K53" s="206">
        <f>('A_NPL BU'!J55/'A_NPL BU'!J54)*100%</f>
        <v>1.6261375877342787E-2</v>
      </c>
      <c r="L53" s="206">
        <f>('A_NPL BU'!K55/'A_NPL BU'!K54)*100%</f>
        <v>1.6028716015214727E-2</v>
      </c>
      <c r="M53" s="206">
        <f>('A_NPL BU'!L55/'A_NPL BU'!L54)*100%</f>
        <v>1.6984201874002659E-2</v>
      </c>
      <c r="N53" s="176">
        <f>SUM(D53:M53)</f>
        <v>0.1715155992128431</v>
      </c>
      <c r="Q53" s="204"/>
      <c r="R53" s="205" t="s">
        <v>298</v>
      </c>
      <c r="S53" s="205" t="s">
        <v>257</v>
      </c>
      <c r="T53" s="206">
        <f>('A_NPL BU'!C54/'A_DPK BU'!C28)*100%</f>
        <v>1.1954223761258416</v>
      </c>
      <c r="U53" s="206">
        <f>('A_NPL BU'!D54/'A_DPK BU'!D28)*100%</f>
        <v>1.2182770171704207</v>
      </c>
      <c r="V53" s="206">
        <f>('A_NPL BU'!E54/'A_DPK BU'!E28)*100%</f>
        <v>1.2190872352835234</v>
      </c>
      <c r="W53" s="206">
        <f>('A_NPL BU'!F54/'A_DPK BU'!F28)*100%</f>
        <v>1.1948768240729293</v>
      </c>
      <c r="X53" s="206">
        <f>('A_NPL BU'!G54/'A_DPK BU'!G28)*100%</f>
        <v>1.21255042901753</v>
      </c>
      <c r="Y53" s="206">
        <f>('A_NPL BU'!H54/'A_DPK BU'!H28)*100%</f>
        <v>1.1286580452917911</v>
      </c>
      <c r="Z53" s="206">
        <f>('A_NPL BU'!I54/'A_DPK BU'!I28)*100%</f>
        <v>1.1620871411490259</v>
      </c>
      <c r="AA53" s="206">
        <f>('A_NPL BU'!J54/'A_DPK BU'!J28)*100%</f>
        <v>1.2259439307543367</v>
      </c>
      <c r="AB53" s="206">
        <f>('A_NPL BU'!K54/'A_DPK BU'!K28)*100%</f>
        <v>1.2351218470374279</v>
      </c>
      <c r="AC53" s="206">
        <f>('A_NPL BU'!L54/'A_DPK BU'!L28)*100%</f>
        <v>1.2410190589788799</v>
      </c>
      <c r="AD53" s="176">
        <f t="shared" si="0"/>
        <v>12.033043904881707</v>
      </c>
      <c r="AG53" s="204"/>
      <c r="AH53" s="205" t="s">
        <v>298</v>
      </c>
      <c r="AI53" s="205" t="s">
        <v>264</v>
      </c>
      <c r="AJ53" s="206">
        <f>('A_DPK BU'!C28/'A_NPL BU'!C54)*100%</f>
        <v>0.83652441176551184</v>
      </c>
      <c r="AK53" s="206">
        <f>('A_DPK BU'!D28/'A_NPL BU'!D54)*100%</f>
        <v>0.82083137571010523</v>
      </c>
      <c r="AL53" s="206">
        <f>('A_DPK BU'!E28/'A_NPL BU'!E54)*100%</f>
        <v>0.82028584260209214</v>
      </c>
      <c r="AM53" s="206">
        <f>('A_DPK BU'!F28/'A_NPL BU'!F54)*100%</f>
        <v>0.83690634871579439</v>
      </c>
      <c r="AN53" s="206">
        <f>('A_DPK BU'!G28/'A_NPL BU'!G54)*100%</f>
        <v>0.82470796765974574</v>
      </c>
      <c r="AO53" s="206">
        <f>('A_DPK BU'!H28/'A_NPL BU'!H54)*100%</f>
        <v>0.88600794914944381</v>
      </c>
      <c r="AP53" s="206">
        <f>('A_DPK BU'!I28/'A_NPL BU'!I54)*100%</f>
        <v>0.8605206654392884</v>
      </c>
      <c r="AQ53" s="206">
        <f>('A_DPK BU'!J28/'A_NPL BU'!J54)*100%</f>
        <v>0.81569798986213748</v>
      </c>
      <c r="AR53" s="206">
        <f>('A_DPK BU'!K28/'A_NPL BU'!K54)*100%</f>
        <v>0.8096367191614392</v>
      </c>
      <c r="AS53" s="206">
        <f>('A_DPK BU'!L28/'A_NPL BU'!L54)*100%</f>
        <v>0.80578939764455171</v>
      </c>
      <c r="AT53" s="176">
        <f t="shared" si="1"/>
        <v>8.3169086677101092</v>
      </c>
    </row>
    <row r="54" spans="1:46">
      <c r="A54" s="204">
        <v>26</v>
      </c>
      <c r="B54" s="205" t="s">
        <v>299</v>
      </c>
      <c r="C54" s="205" t="s">
        <v>264</v>
      </c>
      <c r="D54" s="206">
        <f>('A_NPL BPR'!C29/'A_Kredit BPR'!C29)*100%</f>
        <v>2.3531525853632062E-2</v>
      </c>
      <c r="E54" s="206">
        <f>('A_NPL BPR'!D29/'A_Kredit BPR'!D29)*100%</f>
        <v>2.3487577290573099E-2</v>
      </c>
      <c r="F54" s="206">
        <f>('A_NPL BPR'!E29/'A_Kredit BPR'!E29)*100%</f>
        <v>2.1736027249128827E-2</v>
      </c>
      <c r="G54" s="206">
        <f>('A_NPL BPR'!F29/'A_Kredit BPR'!F29)*100%</f>
        <v>2.0153446865114538E-2</v>
      </c>
      <c r="H54" s="206">
        <f>('A_NPL BPR'!G29/'A_Kredit BPR'!G29)*100%</f>
        <v>1.9726869112023648E-2</v>
      </c>
      <c r="I54" s="206">
        <f>('A_NPL BPR'!H29/'A_Kredit BPR'!H29)*100%</f>
        <v>2.1762818938930353E-2</v>
      </c>
      <c r="J54" s="206">
        <f>('A_NPL BPR'!I29/'A_Kredit BPR'!I29)*100%</f>
        <v>2.1690566893124149E-2</v>
      </c>
      <c r="K54" s="206">
        <f>('A_NPL BPR'!J29/'A_Kredit BPR'!J29)*100%</f>
        <v>2.5335792764955428E-2</v>
      </c>
      <c r="L54" s="206">
        <f>('A_NPL BPR'!K29/'A_Kredit BPR'!K29)*100%</f>
        <v>1.9964927380793997E-2</v>
      </c>
      <c r="M54" s="206">
        <f>('A_NPL BPR'!L29/'A_Kredit BPR'!L29)*100%</f>
        <v>2.0263654397480374E-2</v>
      </c>
      <c r="N54" s="176">
        <f>SUM(D54:M55)</f>
        <v>0.46211156269481402</v>
      </c>
      <c r="Q54" s="204">
        <v>26</v>
      </c>
      <c r="R54" s="205" t="s">
        <v>299</v>
      </c>
      <c r="S54" s="205" t="s">
        <v>264</v>
      </c>
      <c r="T54" s="206">
        <f>('A_Kredit BPR'!C29/'A_DPK BPR'!C29)*100%</f>
        <v>0.78079524839130432</v>
      </c>
      <c r="U54" s="206">
        <f>('A_Kredit BPR'!D29/'A_DPK BPR'!D29)*100%</f>
        <v>0.88252898357425735</v>
      </c>
      <c r="V54" s="206">
        <f>('A_Kredit BPR'!E29/'A_DPK BPR'!E29)*100%</f>
        <v>0.87354464861904768</v>
      </c>
      <c r="W54" s="206">
        <f>('A_Kredit BPR'!F29/'A_DPK BPR'!F29)*100%</f>
        <v>1.0710513130454546</v>
      </c>
      <c r="X54" s="206">
        <f>('A_Kredit BPR'!G29/'A_DPK BPR'!G29)*100%</f>
        <v>0.89179640627358492</v>
      </c>
      <c r="Y54" s="206">
        <f>('A_Kredit BPR'!H29/'A_DPK BPR'!H29)*100%</f>
        <v>0.91216576891346146</v>
      </c>
      <c r="Z54" s="206">
        <f>('A_Kredit BPR'!I29/'A_DPK BPR'!I29)*100%</f>
        <v>0.77730829352066122</v>
      </c>
      <c r="AA54" s="206">
        <f>('A_Kredit BPR'!J29/'A_DPK BPR'!J29)*100%</f>
        <v>0.83182903484615389</v>
      </c>
      <c r="AB54" s="206">
        <f>('A_Kredit BPR'!K29/'A_DPK BPR'!K29)*100%</f>
        <v>0.86118909568695645</v>
      </c>
      <c r="AC54" s="206">
        <f>('A_Kredit BPR'!L29/'A_DPK BPR'!L29)*100%</f>
        <v>0.80518903229166672</v>
      </c>
      <c r="AD54" s="176">
        <f t="shared" si="0"/>
        <v>8.6873978251625488</v>
      </c>
      <c r="AG54" s="204">
        <v>26</v>
      </c>
      <c r="AH54" s="205" t="s">
        <v>299</v>
      </c>
      <c r="AI54" s="205" t="s">
        <v>257</v>
      </c>
      <c r="AJ54" s="206">
        <f>('A_DPK BPR'!C29/'A_Kredit BPR'!C29)*100%</f>
        <v>1.2807454989772669</v>
      </c>
      <c r="AK54" s="206">
        <f>('A_DPK BPR'!D29/'A_Kredit BPR'!D29)*100%</f>
        <v>1.1331072617581159</v>
      </c>
      <c r="AL54" s="206">
        <f>('A_DPK BPR'!E29/'A_Kredit BPR'!E29)*100%</f>
        <v>1.1447611768681323</v>
      </c>
      <c r="AM54" s="206">
        <f>('A_DPK BPR'!F29/'A_Kredit BPR'!F29)*100%</f>
        <v>0.93366208305797649</v>
      </c>
      <c r="AN54" s="206">
        <f>('A_DPK BPR'!G29/'A_Kredit BPR'!G29)*100%</f>
        <v>1.1213321706223836</v>
      </c>
      <c r="AO54" s="206">
        <f>('A_DPK BPR'!H29/'A_Kredit BPR'!H29)*100%</f>
        <v>1.0962919614832329</v>
      </c>
      <c r="AP54" s="206">
        <f>('A_DPK BPR'!I29/'A_Kredit BPR'!I29)*100%</f>
        <v>1.2864908406813744</v>
      </c>
      <c r="AQ54" s="206">
        <f>('A_DPK BPR'!J29/'A_Kredit BPR'!J29)*100%</f>
        <v>1.2021701072083271</v>
      </c>
      <c r="AR54" s="206">
        <f>('A_DPK BPR'!K29/'A_Kredit BPR'!K29)*100%</f>
        <v>1.1611851624785337</v>
      </c>
      <c r="AS54" s="206">
        <f>('A_DPK BPR'!L29/'A_Kredit BPR'!L29)*100%</f>
        <v>1.2419443880822338</v>
      </c>
      <c r="AT54" s="176">
        <f t="shared" si="1"/>
        <v>11.601690651217575</v>
      </c>
    </row>
    <row r="55" spans="1:46">
      <c r="A55" s="204"/>
      <c r="B55" s="205" t="s">
        <v>299</v>
      </c>
      <c r="C55" s="205" t="s">
        <v>257</v>
      </c>
      <c r="D55" s="206">
        <f>('A_NPL BU'!C53/'A_NPL BU'!C52)*100%</f>
        <v>2.4387146093539834E-2</v>
      </c>
      <c r="E55" s="206">
        <f>('A_NPL BU'!D53/'A_NPL BU'!D52)*100%</f>
        <v>2.4407618951785691E-2</v>
      </c>
      <c r="F55" s="206">
        <f>('A_NPL BU'!E53/'A_NPL BU'!E52)*100%</f>
        <v>2.4415421868482019E-2</v>
      </c>
      <c r="G55" s="206">
        <f>('A_NPL BU'!F53/'A_NPL BU'!F52)*100%</f>
        <v>2.5879981389018408E-2</v>
      </c>
      <c r="H55" s="206">
        <f>('A_NPL BU'!G53/'A_NPL BU'!G52)*100%</f>
        <v>2.5971237027607577E-2</v>
      </c>
      <c r="I55" s="206">
        <f>('A_NPL BU'!H53/'A_NPL BU'!H52)*100%</f>
        <v>2.3154040168936817E-2</v>
      </c>
      <c r="J55" s="206">
        <f>('A_NPL BU'!I53/'A_NPL BU'!I52)*100%</f>
        <v>2.3864930736264535E-2</v>
      </c>
      <c r="K55" s="206">
        <f>('A_NPL BU'!J53/'A_NPL BU'!J52)*100%</f>
        <v>2.3911309768657255E-2</v>
      </c>
      <c r="L55" s="206">
        <f>('A_NPL BU'!K53/'A_NPL BU'!K52)*100%</f>
        <v>2.4139601673869349E-2</v>
      </c>
      <c r="M55" s="206">
        <f>('A_NPL BU'!L53/'A_NPL BU'!L52)*100%</f>
        <v>2.4327068270896066E-2</v>
      </c>
      <c r="N55" s="176">
        <f>SUM(D55:M55)</f>
        <v>0.24445835594905754</v>
      </c>
      <c r="Q55" s="204"/>
      <c r="R55" s="205" t="s">
        <v>299</v>
      </c>
      <c r="S55" s="205" t="s">
        <v>257</v>
      </c>
      <c r="T55" s="176">
        <f>('A_NPL BU'!C52/'A_DPK BU'!C27)*100%</f>
        <v>2.0571302931798439</v>
      </c>
      <c r="U55" s="176">
        <f>('A_NPL BU'!D52/'A_DPK BU'!D27)*100%</f>
        <v>2.0726580829970436</v>
      </c>
      <c r="V55" s="176">
        <f>('A_NPL BU'!E52/'A_DPK BU'!E27)*100%</f>
        <v>2.0843353836036065</v>
      </c>
      <c r="W55" s="176">
        <f>('A_NPL BU'!F52/'A_DPK BU'!F27)*100%</f>
        <v>2.0338816007451608</v>
      </c>
      <c r="X55" s="176">
        <f>('A_NPL BU'!G52/'A_DPK BU'!G27)*100%</f>
        <v>2.0360154094144507</v>
      </c>
      <c r="Y55" s="176">
        <f>('A_NPL BU'!H52/'A_DPK BU'!H27)*100%</f>
        <v>1.9288302232750476</v>
      </c>
      <c r="Z55" s="176">
        <f>('A_NPL BU'!I52/'A_DPK BU'!I27)*100%</f>
        <v>1.9564787222216176</v>
      </c>
      <c r="AA55" s="176">
        <f>('A_NPL BU'!J52/'A_DPK BU'!J27)*100%</f>
        <v>1.9327222326596618</v>
      </c>
      <c r="AB55" s="176">
        <f>('A_NPL BU'!K52/'A_DPK BU'!K27)*100%</f>
        <v>1.9571718129984088</v>
      </c>
      <c r="AC55" s="176">
        <f>('A_NPL BU'!L52/'A_DPK BU'!L27)*100%</f>
        <v>1.9052421671410096</v>
      </c>
      <c r="AD55" s="176">
        <f t="shared" si="0"/>
        <v>19.96446592823585</v>
      </c>
      <c r="AG55" s="204"/>
      <c r="AH55" s="205" t="s">
        <v>299</v>
      </c>
      <c r="AI55" s="205" t="s">
        <v>264</v>
      </c>
      <c r="AJ55" s="206">
        <f>('A_DPK BU'!C27/'A_NPL BU'!C52)*100%</f>
        <v>0.48611408004411483</v>
      </c>
      <c r="AK55" s="206">
        <f>('A_DPK BU'!D27/'A_NPL BU'!D52)*100%</f>
        <v>0.48247224576183334</v>
      </c>
      <c r="AL55" s="206">
        <f>('A_DPK BU'!E27/'A_NPL BU'!E52)*100%</f>
        <v>0.47976923861029525</v>
      </c>
      <c r="AM55" s="206">
        <f>('A_DPK BU'!F27/'A_NPL BU'!F52)*100%</f>
        <v>0.49167070474192121</v>
      </c>
      <c r="AN55" s="206">
        <f>('A_DPK BU'!G27/'A_NPL BU'!G52)*100%</f>
        <v>0.49115541826257381</v>
      </c>
      <c r="AO55" s="206">
        <f>('A_DPK BU'!H27/'A_NPL BU'!H52)*100%</f>
        <v>0.51844894793386997</v>
      </c>
      <c r="AP55" s="206">
        <f>('A_DPK BU'!I27/'A_NPL BU'!I52)*100%</f>
        <v>0.51112234886177632</v>
      </c>
      <c r="AQ55" s="206">
        <f>('A_DPK BU'!J27/'A_NPL BU'!J52)*100%</f>
        <v>0.51740492405050764</v>
      </c>
      <c r="AR55" s="206">
        <f>('A_DPK BU'!K27/'A_NPL BU'!K52)*100%</f>
        <v>0.51094134575134154</v>
      </c>
      <c r="AS55" s="206">
        <f>('A_DPK BU'!L27/'A_NPL BU'!L52)*100%</f>
        <v>0.5248676610494043</v>
      </c>
      <c r="AT55" s="176">
        <f t="shared" si="1"/>
        <v>5.0139669150676376</v>
      </c>
    </row>
    <row r="56" spans="1:46">
      <c r="A56" s="204">
        <v>27</v>
      </c>
      <c r="B56" s="205" t="s">
        <v>300</v>
      </c>
      <c r="C56" s="205" t="s">
        <v>264</v>
      </c>
      <c r="D56" s="206">
        <f>('A_NPL BPR'!C30/'A_Kredit BPR'!C30)*100%</f>
        <v>3.2492735110303227E-2</v>
      </c>
      <c r="E56" s="206">
        <f>('A_NPL BPR'!D30/'A_Kredit BPR'!D30)*100%</f>
        <v>3.4033959454400679E-2</v>
      </c>
      <c r="F56" s="206">
        <f>('A_NPL BPR'!E30/'A_Kredit BPR'!E30)*100%</f>
        <v>3.1925609736259318E-2</v>
      </c>
      <c r="G56" s="206">
        <f>('A_NPL BPR'!F30/'A_Kredit BPR'!F30)*100%</f>
        <v>3.4098134817698821E-2</v>
      </c>
      <c r="H56" s="206">
        <f>('A_NPL BPR'!G30/'A_Kredit BPR'!G30)*100%</f>
        <v>2.0436987980176315E-2</v>
      </c>
      <c r="I56" s="206">
        <f>('A_NPL BPR'!H30/'A_Kredit BPR'!H30)*100%</f>
        <v>1.8132929724839292E-2</v>
      </c>
      <c r="J56" s="206">
        <f>('A_NPL BPR'!I30/'A_Kredit BPR'!I30)*100%</f>
        <v>2.0656705275603818E-2</v>
      </c>
      <c r="K56" s="206">
        <f>('A_NPL BPR'!J30/'A_Kredit BPR'!J30)*100%</f>
        <v>2.0438633857945452E-2</v>
      </c>
      <c r="L56" s="206">
        <f>('A_NPL BPR'!K30/'A_Kredit BPR'!K30)*100%</f>
        <v>1.9401805176006155E-2</v>
      </c>
      <c r="M56" s="206">
        <f>('A_NPL BPR'!L30/'A_Kredit BPR'!L30)*100%</f>
        <v>2.0274300486061509E-2</v>
      </c>
      <c r="N56" s="176">
        <f>SUM(D56:M57)</f>
        <v>0.69381775677332691</v>
      </c>
      <c r="Q56" s="204">
        <v>27</v>
      </c>
      <c r="R56" s="205" t="s">
        <v>300</v>
      </c>
      <c r="S56" s="205" t="s">
        <v>264</v>
      </c>
      <c r="T56" s="206">
        <f>('A_Kredit BPR'!C30/'A_DPK BPR'!C30)*100%</f>
        <v>2.503476970862069</v>
      </c>
      <c r="U56" s="206">
        <f>('A_Kredit BPR'!D30/'A_DPK BPR'!D30)*100%</f>
        <v>2.764691402925926</v>
      </c>
      <c r="V56" s="206">
        <f>('A_Kredit BPR'!E30/'A_DPK BPR'!E30)*100%</f>
        <v>2.7918147378888887</v>
      </c>
      <c r="W56" s="206">
        <f>('A_Kredit BPR'!F30/'A_DPK BPR'!F30)*100%</f>
        <v>2.6766673368571428</v>
      </c>
      <c r="X56" s="206">
        <f>('A_Kredit BPR'!G30/'A_DPK BPR'!G30)*100%</f>
        <v>2.4786960705333332</v>
      </c>
      <c r="Y56" s="206">
        <f>('A_Kredit BPR'!H30/'A_DPK BPR'!H30)*100%</f>
        <v>2.5712663921724137</v>
      </c>
      <c r="Z56" s="206">
        <f>('A_Kredit BPR'!I30/'A_DPK BPR'!I30)*100%</f>
        <v>2.3393445272500002</v>
      </c>
      <c r="AA56" s="206">
        <f>('A_Kredit BPR'!J30/'A_DPK BPR'!J30)*100%</f>
        <v>2.3855679011562501</v>
      </c>
      <c r="AB56" s="206">
        <f>('A_Kredit BPR'!K30/'A_DPK BPR'!K30)*100%</f>
        <v>2.5294238665666668</v>
      </c>
      <c r="AC56" s="206">
        <f>('A_Kredit BPR'!L30/'A_DPK BPR'!L30)*100%</f>
        <v>2.5656982971666666</v>
      </c>
      <c r="AD56" s="176">
        <f t="shared" si="0"/>
        <v>25.606647503379357</v>
      </c>
      <c r="AG56" s="204">
        <v>27</v>
      </c>
      <c r="AH56" s="205" t="s">
        <v>300</v>
      </c>
      <c r="AI56" s="205" t="s">
        <v>257</v>
      </c>
      <c r="AJ56" s="206">
        <f>('A_DPK BPR'!C30/'A_Kredit BPR'!C30)*100%</f>
        <v>0.39944445730437506</v>
      </c>
      <c r="AK56" s="206">
        <f>('A_DPK BPR'!D30/'A_Kredit BPR'!D30)*100%</f>
        <v>0.36170402199018697</v>
      </c>
      <c r="AL56" s="206">
        <f>('A_DPK BPR'!E30/'A_Kredit BPR'!E30)*100%</f>
        <v>0.35818995667175924</v>
      </c>
      <c r="AM56" s="206">
        <f>('A_DPK BPR'!F30/'A_Kredit BPR'!F30)*100%</f>
        <v>0.37359891019336311</v>
      </c>
      <c r="AN56" s="206">
        <f>('A_DPK BPR'!G30/'A_Kredit BPR'!G30)*100%</f>
        <v>0.40343792524140853</v>
      </c>
      <c r="AO56" s="206">
        <f>('A_DPK BPR'!H30/'A_Kredit BPR'!H30)*100%</f>
        <v>0.38891341754563175</v>
      </c>
      <c r="AP56" s="206">
        <f>('A_DPK BPR'!I30/'A_Kredit BPR'!I30)*100%</f>
        <v>0.42747016882354771</v>
      </c>
      <c r="AQ56" s="206">
        <f>('A_DPK BPR'!J30/'A_Kredit BPR'!J30)*100%</f>
        <v>0.41918739748104195</v>
      </c>
      <c r="AR56" s="206">
        <f>('A_DPK BPR'!K30/'A_Kredit BPR'!K30)*100%</f>
        <v>0.39534694568900297</v>
      </c>
      <c r="AS56" s="206">
        <f>('A_DPK BPR'!L30/'A_Kredit BPR'!L30)*100%</f>
        <v>0.38975743995477286</v>
      </c>
      <c r="AT56" s="176">
        <f t="shared" si="1"/>
        <v>3.9170506408950905</v>
      </c>
    </row>
    <row r="57" spans="1:46">
      <c r="A57" s="204"/>
      <c r="B57" s="205" t="s">
        <v>300</v>
      </c>
      <c r="C57" s="205" t="s">
        <v>257</v>
      </c>
      <c r="D57" s="206">
        <f>('A_NPL BU'!C51/'A_NPL BU'!C50)*100%</f>
        <v>5.4903402929005155E-2</v>
      </c>
      <c r="E57" s="206">
        <f>('A_NPL BU'!D51/'A_NPL BU'!D50)*100%</f>
        <v>5.3252339577433014E-2</v>
      </c>
      <c r="F57" s="206">
        <f>('A_NPL BU'!E51/'A_NPL BU'!E50)*100%</f>
        <v>4.9993549572604552E-2</v>
      </c>
      <c r="G57" s="206">
        <f>('A_NPL BU'!F51/'A_NPL BU'!F50)*100%</f>
        <v>5.0298616941748503E-2</v>
      </c>
      <c r="H57" s="206">
        <f>('A_NPL BU'!G51/'A_NPL BU'!G50)*100%</f>
        <v>4.9141838460002647E-2</v>
      </c>
      <c r="I57" s="206">
        <f>('A_NPL BU'!H51/'A_NPL BU'!H50)*100%</f>
        <v>3.7892021979169653E-2</v>
      </c>
      <c r="J57" s="206">
        <f>('A_NPL BU'!I51/'A_NPL BU'!I50)*100%</f>
        <v>3.8479928160828715E-2</v>
      </c>
      <c r="K57" s="206">
        <f>('A_NPL BU'!J51/'A_NPL BU'!J50)*100%</f>
        <v>3.788797651420376E-2</v>
      </c>
      <c r="L57" s="206">
        <f>('A_NPL BU'!K51/'A_NPL BU'!K50)*100%</f>
        <v>3.5253540158672797E-2</v>
      </c>
      <c r="M57" s="206">
        <f>('A_NPL BU'!L51/'A_NPL BU'!L50)*100%</f>
        <v>3.4822740860363667E-2</v>
      </c>
      <c r="N57" s="176">
        <f>SUM(D57:M57)</f>
        <v>0.44192595515403249</v>
      </c>
      <c r="Q57" s="204"/>
      <c r="R57" s="205" t="s">
        <v>300</v>
      </c>
      <c r="S57" s="205" t="s">
        <v>257</v>
      </c>
      <c r="T57" s="206">
        <f>('A_NPL BU'!C50/'A_DPK BU'!C26)*100%</f>
        <v>2.7506654291122099</v>
      </c>
      <c r="U57" s="206">
        <f>('A_NPL BU'!D50/'A_DPK BU'!D26)*100%</f>
        <v>2.7519334686378336</v>
      </c>
      <c r="V57" s="206">
        <f>('A_NPL BU'!E50/'A_DPK BU'!E26)*100%</f>
        <v>2.6514889075806209</v>
      </c>
      <c r="W57" s="206">
        <f>('A_NPL BU'!F50/'A_DPK BU'!F26)*100%</f>
        <v>2.6220743582196935</v>
      </c>
      <c r="X57" s="206">
        <f>('A_NPL BU'!G50/'A_DPK BU'!G26)*100%</f>
        <v>2.6292714354880631</v>
      </c>
      <c r="Y57" s="206">
        <f>('A_NPL BU'!H50/'A_DPK BU'!H26)*100%</f>
        <v>2.5945021848474705</v>
      </c>
      <c r="Z57" s="206">
        <f>('A_NPL BU'!I50/'A_DPK BU'!I26)*100%</f>
        <v>2.5970096104776075</v>
      </c>
      <c r="AA57" s="206">
        <f>('A_NPL BU'!J50/'A_DPK BU'!J26)*100%</f>
        <v>2.6000443657330035</v>
      </c>
      <c r="AB57" s="206">
        <f>('A_NPL BU'!K50/'A_DPK BU'!K26)*100%</f>
        <v>2.5021952907273515</v>
      </c>
      <c r="AC57" s="206">
        <f>('A_NPL BU'!L50/'A_DPK BU'!L26)*100%</f>
        <v>2.5244912408262938</v>
      </c>
      <c r="AD57" s="176">
        <f t="shared" si="0"/>
        <v>26.223676291650143</v>
      </c>
      <c r="AG57" s="204"/>
      <c r="AH57" s="205" t="s">
        <v>300</v>
      </c>
      <c r="AI57" s="205" t="s">
        <v>264</v>
      </c>
      <c r="AJ57" s="206">
        <f>('A_DPK BU'!C26/'A_NPL BU'!C50)*100%</f>
        <v>0.36354839429626845</v>
      </c>
      <c r="AK57" s="206">
        <f>('A_DPK BU'!D26/'A_NPL BU'!D50)*100%</f>
        <v>0.36338087798866198</v>
      </c>
      <c r="AL57" s="206">
        <f>('A_DPK BU'!E26/'A_NPL BU'!E50)*100%</f>
        <v>0.37714659003135736</v>
      </c>
      <c r="AM57" s="206">
        <f>('A_DPK BU'!F26/'A_NPL BU'!F50)*100%</f>
        <v>0.38137743762498355</v>
      </c>
      <c r="AN57" s="206">
        <f>('A_DPK BU'!G26/'A_NPL BU'!G50)*100%</f>
        <v>0.380333497144</v>
      </c>
      <c r="AO57" s="206">
        <f>('A_DPK BU'!H26/'A_NPL BU'!H50)*100%</f>
        <v>0.38543039425452996</v>
      </c>
      <c r="AP57" s="206">
        <f>('A_DPK BU'!I26/'A_NPL BU'!I50)*100%</f>
        <v>0.38505825930158699</v>
      </c>
      <c r="AQ57" s="206">
        <f>('A_DPK BU'!J26/'A_NPL BU'!J50)*100%</f>
        <v>0.3846088217491167</v>
      </c>
      <c r="AR57" s="206">
        <f>('A_DPK BU'!K26/'A_NPL BU'!K50)*100%</f>
        <v>0.39964906164830755</v>
      </c>
      <c r="AS57" s="206">
        <f>('A_DPK BU'!L26/'A_NPL BU'!L50)*100%</f>
        <v>0.39611941757923824</v>
      </c>
      <c r="AT57" s="176">
        <f t="shared" si="1"/>
        <v>3.8166527516180513</v>
      </c>
    </row>
    <row r="58" spans="1:46">
      <c r="A58" s="204">
        <v>28</v>
      </c>
      <c r="B58" s="205" t="s">
        <v>301</v>
      </c>
      <c r="C58" s="205" t="s">
        <v>264</v>
      </c>
      <c r="D58" s="206">
        <f>('A_NPL BPR'!C31/'A_Kredit BPR'!C31)*100%</f>
        <v>0.12892432970667389</v>
      </c>
      <c r="E58" s="206">
        <f>('A_NPL BPR'!D31/'A_Kredit BPR'!D31)*100%</f>
        <v>0.13147908719276896</v>
      </c>
      <c r="F58" s="206">
        <f>('A_NPL BPR'!E31/'A_Kredit BPR'!E31)*100%</f>
        <v>0.13623217638661889</v>
      </c>
      <c r="G58" s="206">
        <f>('A_NPL BPR'!F31/'A_Kredit BPR'!F31)*100%</f>
        <v>0.14017475685644779</v>
      </c>
      <c r="H58" s="206">
        <f>('A_NPL BPR'!G31/'A_Kredit BPR'!G31)*100%</f>
        <v>0.13970481892310252</v>
      </c>
      <c r="I58" s="206">
        <f>('A_NPL BPR'!H31/'A_Kredit BPR'!H31)*100%</f>
        <v>0.14217724316156682</v>
      </c>
      <c r="J58" s="206">
        <f>('A_NPL BPR'!I31/'A_Kredit BPR'!I31)*100%</f>
        <v>0.14555677006768772</v>
      </c>
      <c r="K58" s="206">
        <f>('A_NPL BPR'!J31/'A_Kredit BPR'!J31)*100%</f>
        <v>0.14847452524331223</v>
      </c>
      <c r="L58" s="206">
        <f>('A_NPL BPR'!K31/'A_Kredit BPR'!K31)*100%</f>
        <v>0.15002347762688265</v>
      </c>
      <c r="M58" s="206">
        <f>('A_NPL BPR'!L31/'A_Kredit BPR'!L31)*100%</f>
        <v>0.14778122443790045</v>
      </c>
      <c r="N58" s="176">
        <f>SUM(D58:M59)</f>
        <v>1.5753701218305507</v>
      </c>
      <c r="Q58" s="204">
        <v>28</v>
      </c>
      <c r="R58" s="205" t="s">
        <v>301</v>
      </c>
      <c r="S58" s="205" t="s">
        <v>264</v>
      </c>
      <c r="T58" s="206">
        <f>('A_Kredit BPR'!C31/'A_DPK BPR'!C31)*100%</f>
        <v>1.0892721168489259</v>
      </c>
      <c r="U58" s="206">
        <f>('A_Kredit BPR'!D31/'A_DPK BPR'!D31)*100%</f>
        <v>1.1191802250887948</v>
      </c>
      <c r="V58" s="206">
        <f>('A_Kredit BPR'!E31/'A_DPK BPR'!E31)*100%</f>
        <v>1.1515627958427448</v>
      </c>
      <c r="W58" s="206">
        <f>('A_Kredit BPR'!F31/'A_DPK BPR'!F31)*100%</f>
        <v>1.1394472049235669</v>
      </c>
      <c r="X58" s="206">
        <f>('A_Kredit BPR'!G31/'A_DPK BPR'!G31)*100%</f>
        <v>1.1189624849351465</v>
      </c>
      <c r="Y58" s="206">
        <f>('A_Kredit BPR'!H31/'A_DPK BPR'!H31)*100%</f>
        <v>1.1268181049462518</v>
      </c>
      <c r="Z58" s="206">
        <f>('A_Kredit BPR'!I31/'A_DPK BPR'!I31)*100%</f>
        <v>1.092588483043659</v>
      </c>
      <c r="AA58" s="206">
        <f>('A_Kredit BPR'!J31/'A_DPK BPR'!J31)*100%</f>
        <v>1.0826629305092528</v>
      </c>
      <c r="AB58" s="206">
        <f>('A_Kredit BPR'!K31/'A_DPK BPR'!K31)*100%</f>
        <v>1.0854886769662391</v>
      </c>
      <c r="AC58" s="206">
        <f>('A_Kredit BPR'!L31/'A_DPK BPR'!L31)*100%</f>
        <v>1.0761425408630407</v>
      </c>
      <c r="AD58" s="176">
        <f t="shared" si="0"/>
        <v>11.082125563967622</v>
      </c>
      <c r="AG58" s="204">
        <v>28</v>
      </c>
      <c r="AH58" s="205" t="s">
        <v>301</v>
      </c>
      <c r="AI58" s="205" t="s">
        <v>257</v>
      </c>
      <c r="AJ58" s="206">
        <f>('A_DPK BPR'!C31/'A_Kredit BPR'!C31)*100%</f>
        <v>0.91804424673315377</v>
      </c>
      <c r="AK58" s="206">
        <f>('A_DPK BPR'!D31/'A_Kredit BPR'!D31)*100%</f>
        <v>0.89351114108602192</v>
      </c>
      <c r="AL58" s="206">
        <f>('A_DPK BPR'!E31/'A_Kredit BPR'!E31)*100%</f>
        <v>0.86838512290436831</v>
      </c>
      <c r="AM58" s="206">
        <f>('A_DPK BPR'!F31/'A_Kredit BPR'!F31)*100%</f>
        <v>0.8776185466768327</v>
      </c>
      <c r="AN58" s="206">
        <f>('A_DPK BPR'!G31/'A_Kredit BPR'!G31)*100%</f>
        <v>0.89368501041208603</v>
      </c>
      <c r="AO58" s="206">
        <f>('A_DPK BPR'!H31/'A_Kredit BPR'!H31)*100%</f>
        <v>0.8874546793403707</v>
      </c>
      <c r="AP58" s="206">
        <f>('A_DPK BPR'!I31/'A_Kredit BPR'!I31)*100%</f>
        <v>0.91525767983044048</v>
      </c>
      <c r="AQ58" s="206">
        <f>('A_DPK BPR'!J31/'A_Kredit BPR'!J31)*100%</f>
        <v>0.92364850760118788</v>
      </c>
      <c r="AR58" s="206">
        <f>('A_DPK BPR'!K31/'A_Kredit BPR'!K31)*100%</f>
        <v>0.92124406382094581</v>
      </c>
      <c r="AS58" s="206">
        <f>('A_DPK BPR'!L31/'A_Kredit BPR'!L31)*100%</f>
        <v>0.92924492994954355</v>
      </c>
      <c r="AT58" s="176">
        <f t="shared" si="1"/>
        <v>9.0280939283549522</v>
      </c>
    </row>
    <row r="59" spans="1:46">
      <c r="A59" s="204"/>
      <c r="B59" s="205" t="s">
        <v>301</v>
      </c>
      <c r="C59" s="205" t="s">
        <v>257</v>
      </c>
      <c r="D59" s="206">
        <f>('A_NPL BU'!C57/'A_NPL BU'!C56)*100%</f>
        <v>1.3268607347952975E-2</v>
      </c>
      <c r="E59" s="206">
        <f>('A_NPL BU'!D57/'A_NPL BU'!D56)*100%</f>
        <v>1.4049435659012252E-2</v>
      </c>
      <c r="F59" s="206">
        <f>('A_NPL BU'!E57/'A_NPL BU'!E56)*100%</f>
        <v>1.4009655456673693E-2</v>
      </c>
      <c r="G59" s="206">
        <f>('A_NPL BU'!F57/'A_NPL BU'!F56)*100%</f>
        <v>1.5597686564129947E-2</v>
      </c>
      <c r="H59" s="206">
        <f>('A_NPL BU'!G57/'A_NPL BU'!G56)*100%</f>
        <v>1.644702904438896E-2</v>
      </c>
      <c r="I59" s="206">
        <f>('A_NPL BU'!H57/'A_NPL BU'!H56)*100%</f>
        <v>1.7305435836700005E-2</v>
      </c>
      <c r="J59" s="206">
        <f>('A_NPL BU'!I57/'A_NPL BU'!I56)*100%</f>
        <v>1.8375619577377589E-2</v>
      </c>
      <c r="K59" s="206">
        <f>('A_NPL BU'!J57/'A_NPL BU'!J56)*100%</f>
        <v>1.7114383534318663E-2</v>
      </c>
      <c r="L59" s="206">
        <f>('A_NPL BU'!K57/'A_NPL BU'!K56)*100%</f>
        <v>1.8627284043006398E-2</v>
      </c>
      <c r="M59" s="206">
        <f>('A_NPL BU'!L57/'A_NPL BU'!L56)*100%</f>
        <v>2.004657516402843E-2</v>
      </c>
      <c r="N59" s="176">
        <f>SUM(D59:M59)</f>
        <v>0.16484171222758892</v>
      </c>
      <c r="Q59" s="204"/>
      <c r="R59" s="205" t="s">
        <v>301</v>
      </c>
      <c r="S59" s="205" t="s">
        <v>257</v>
      </c>
      <c r="T59" s="206">
        <f>('A_NPL BU'!C56/'A_DPK BU'!C29)*100%</f>
        <v>1.4662706664278546</v>
      </c>
      <c r="U59" s="206">
        <f>('A_NPL BU'!D56/'A_DPK BU'!D29)*100%</f>
        <v>1.4887565921134494</v>
      </c>
      <c r="V59" s="206">
        <f>('A_NPL BU'!E56/'A_DPK BU'!E29)*100%</f>
        <v>1.4772269143290193</v>
      </c>
      <c r="W59" s="206">
        <f>('A_NPL BU'!F56/'A_DPK BU'!F29)*100%</f>
        <v>1.4147287143987253</v>
      </c>
      <c r="X59" s="206">
        <f>('A_NPL BU'!G56/'A_DPK BU'!G29)*100%</f>
        <v>1.4257488146286652</v>
      </c>
      <c r="Y59" s="206">
        <f>('A_NPL BU'!H56/'A_DPK BU'!H29)*100%</f>
        <v>1.3734895868092596</v>
      </c>
      <c r="Z59" s="206">
        <f>('A_NPL BU'!I56/'A_DPK BU'!I29)*100%</f>
        <v>1.4276365014890817</v>
      </c>
      <c r="AA59" s="206">
        <f>('A_NPL BU'!J56/'A_DPK BU'!J29)*100%</f>
        <v>1.3770659051253611</v>
      </c>
      <c r="AB59" s="206">
        <f>('A_NPL BU'!K56/'A_DPK BU'!K29)*100%</f>
        <v>1.3982254326427732</v>
      </c>
      <c r="AC59" s="206">
        <f>('A_NPL BU'!L56/'A_DPK BU'!L29)*100%</f>
        <v>1.4145678873297665</v>
      </c>
      <c r="AD59" s="176">
        <f t="shared" si="0"/>
        <v>14.263717015293956</v>
      </c>
      <c r="AG59" s="204"/>
      <c r="AH59" s="205" t="s">
        <v>301</v>
      </c>
      <c r="AI59" s="205" t="s">
        <v>264</v>
      </c>
      <c r="AJ59" s="206">
        <f>('A_DPK BU'!C29/'A_NPL BU'!C56)*100%</f>
        <v>0.68200232255631998</v>
      </c>
      <c r="AK59" s="206">
        <f>('A_DPK BU'!D29/'A_NPL BU'!D56)*100%</f>
        <v>0.6717014757801294</v>
      </c>
      <c r="AL59" s="206">
        <f>('A_DPK BU'!E29/'A_NPL BU'!E56)*100%</f>
        <v>0.67694407020347069</v>
      </c>
      <c r="AM59" s="206">
        <f>('A_DPK BU'!F29/'A_NPL BU'!F56)*100%</f>
        <v>0.7068492989661348</v>
      </c>
      <c r="AN59" s="206">
        <f>('A_DPK BU'!G29/'A_NPL BU'!G56)*100%</f>
        <v>0.70138581897432539</v>
      </c>
      <c r="AO59" s="206">
        <f>('A_DPK BU'!H29/'A_NPL BU'!H56)*100%</f>
        <v>0.72807250204429308</v>
      </c>
      <c r="AP59" s="206">
        <f>('A_DPK BU'!I29/'A_NPL BU'!I56)*100%</f>
        <v>0.70045841427909716</v>
      </c>
      <c r="AQ59" s="206">
        <f>('A_DPK BU'!J29/'A_NPL BU'!J56)*100%</f>
        <v>0.72618165643202459</v>
      </c>
      <c r="AR59" s="206">
        <f>('A_DPK BU'!K29/'A_NPL BU'!K56)*100%</f>
        <v>0.71519225487832028</v>
      </c>
      <c r="AS59" s="206">
        <f>('A_DPK BU'!L29/'A_NPL BU'!L56)*100%</f>
        <v>0.70692966308436944</v>
      </c>
      <c r="AT59" s="176">
        <f t="shared" si="1"/>
        <v>7.0157174771984847</v>
      </c>
    </row>
    <row r="60" spans="1:46">
      <c r="A60" s="204">
        <v>29</v>
      </c>
      <c r="B60" s="205" t="s">
        <v>306</v>
      </c>
      <c r="C60" s="205" t="s">
        <v>264</v>
      </c>
      <c r="D60" s="206">
        <f>('A_NPL BPR'!C32/'A_Kredit BPR'!C32)*100%</f>
        <v>0.13151563187625165</v>
      </c>
      <c r="E60" s="206">
        <f>('A_NPL BPR'!D32/'A_Kredit BPR'!D32)*100%</f>
        <v>0.13947229109857068</v>
      </c>
      <c r="F60" s="206">
        <f>('A_NPL BPR'!E32/'A_Kredit BPR'!E32)*100%</f>
        <v>0.1412220491555341</v>
      </c>
      <c r="G60" s="206">
        <f>('A_NPL BPR'!F32/'A_Kredit BPR'!F32)*100%</f>
        <v>0.14579503847410188</v>
      </c>
      <c r="H60" s="206">
        <f>('A_NPL BPR'!G32/'A_Kredit BPR'!G32)*100%</f>
        <v>0.16029348406623298</v>
      </c>
      <c r="I60" s="206">
        <f>('A_NPL BPR'!H32/'A_Kredit BPR'!H32)*100%</f>
        <v>0.15272667683714242</v>
      </c>
      <c r="J60" s="206">
        <f>('A_NPL BPR'!I32/'A_Kredit BPR'!I32)*100%</f>
        <v>0.15890640719563662</v>
      </c>
      <c r="K60" s="206">
        <f>('A_NPL BPR'!J32/'A_Kredit BPR'!J32)*100%</f>
        <v>0.16590122710614463</v>
      </c>
      <c r="L60" s="206">
        <f>('A_NPL BPR'!K32/'A_Kredit BPR'!K32)*100%</f>
        <v>0.17158134621830737</v>
      </c>
      <c r="M60" s="206">
        <f>('A_NPL BPR'!L32/'A_Kredit BPR'!L32)*100%</f>
        <v>0.17356672785994662</v>
      </c>
      <c r="N60" s="176">
        <f>SUM(D60:M61)</f>
        <v>1.7074654719220743</v>
      </c>
      <c r="Q60" s="204">
        <v>29</v>
      </c>
      <c r="R60" s="205" t="s">
        <v>306</v>
      </c>
      <c r="S60" s="205" t="s">
        <v>264</v>
      </c>
      <c r="T60" s="206">
        <f>('A_Kredit BPR'!C32/'A_DPK BPR'!C32)*100%</f>
        <v>0.78675363949963373</v>
      </c>
      <c r="U60" s="206">
        <f>('A_Kredit BPR'!D32/'A_DPK BPR'!D32)*100%</f>
        <v>0.79172952823804266</v>
      </c>
      <c r="V60" s="206">
        <f>('A_Kredit BPR'!E32/'A_DPK BPR'!E32)*100%</f>
        <v>0.78579428629576098</v>
      </c>
      <c r="W60" s="206">
        <f>('A_Kredit BPR'!F32/'A_DPK BPR'!F32)*100%</f>
        <v>0.7733364519794369</v>
      </c>
      <c r="X60" s="206">
        <f>('A_Kredit BPR'!G32/'A_DPK BPR'!G32)*100%</f>
        <v>0.77770194384304414</v>
      </c>
      <c r="Y60" s="206">
        <f>('A_Kredit BPR'!H32/'A_DPK BPR'!H32)*100%</f>
        <v>0.77005231114177797</v>
      </c>
      <c r="Z60" s="206">
        <f>('A_Kredit BPR'!I32/'A_DPK BPR'!I32)*100%</f>
        <v>0.76245756034565315</v>
      </c>
      <c r="AA60" s="206">
        <f>('A_Kredit BPR'!J32/'A_DPK BPR'!J32)*100%</f>
        <v>0.76259042365284235</v>
      </c>
      <c r="AB60" s="206">
        <f>('A_Kredit BPR'!K32/'A_DPK BPR'!K32)*100%</f>
        <v>0.75951101575905189</v>
      </c>
      <c r="AC60" s="206">
        <f>('A_Kredit BPR'!L32/'A_DPK BPR'!L32)*100%</f>
        <v>0.74987249082133134</v>
      </c>
      <c r="AD60" s="176">
        <f t="shared" si="0"/>
        <v>7.7197996515765741</v>
      </c>
      <c r="AG60" s="204">
        <v>29</v>
      </c>
      <c r="AH60" s="205" t="s">
        <v>306</v>
      </c>
      <c r="AI60" s="205" t="s">
        <v>264</v>
      </c>
      <c r="AJ60" s="206">
        <f>('A_DPK BPR'!C32/'A_Kredit BPR'!C32)*100%</f>
        <v>1.2710459155117331</v>
      </c>
      <c r="AK60" s="206">
        <f>('A_DPK BPR'!D32/'A_Kredit BPR'!D32)*100%</f>
        <v>1.2630576027970735</v>
      </c>
      <c r="AL60" s="206">
        <f>('A_DPK BPR'!E32/'A_Kredit BPR'!E32)*100%</f>
        <v>1.272597698201658</v>
      </c>
      <c r="AM60" s="206">
        <f>('A_DPK BPR'!F32/'A_Kredit BPR'!F32)*100%</f>
        <v>1.293098233557197</v>
      </c>
      <c r="AN60" s="206">
        <f>('A_DPK BPR'!G32/'A_Kredit BPR'!G32)*100%</f>
        <v>1.2858396560750016</v>
      </c>
      <c r="AO60" s="206">
        <f>('A_DPK BPR'!H32/'A_Kredit BPR'!H32)*100%</f>
        <v>1.2986130754120744</v>
      </c>
      <c r="AP60" s="206">
        <f>('A_DPK BPR'!I32/'A_Kredit BPR'!I32)*100%</f>
        <v>1.3115484087359028</v>
      </c>
      <c r="AQ60" s="206">
        <f>('A_DPK BPR'!J32/'A_Kredit BPR'!J32)*100%</f>
        <v>1.3113199025106494</v>
      </c>
      <c r="AR60" s="206">
        <f>('A_DPK BPR'!K32/'A_Kredit BPR'!K32)*100%</f>
        <v>1.3166365980888433</v>
      </c>
      <c r="AS60" s="206">
        <f>('A_DPK BPR'!L32/'A_Kredit BPR'!L32)*100%</f>
        <v>1.3335600548630677</v>
      </c>
      <c r="AT60" s="176">
        <f t="shared" si="1"/>
        <v>12.957317145753199</v>
      </c>
    </row>
    <row r="61" spans="1:46">
      <c r="A61" s="204"/>
      <c r="B61" s="205" t="s">
        <v>306</v>
      </c>
      <c r="C61" s="205" t="s">
        <v>257</v>
      </c>
      <c r="D61" s="206">
        <f>('A_NPL BU'!C59/'A_NPL BU'!C58)*100%</f>
        <v>1.6612116555733823E-2</v>
      </c>
      <c r="E61" s="206">
        <f>('A_NPL BU'!D59/'A_NPL BU'!D58)*100%</f>
        <v>1.6753177831681041E-2</v>
      </c>
      <c r="F61" s="206">
        <f>('A_NPL BU'!E59/'A_NPL BU'!E58)*100%</f>
        <v>1.5930550150863757E-2</v>
      </c>
      <c r="G61" s="206">
        <f>('A_NPL BU'!F59/'A_NPL BU'!F58)*100%</f>
        <v>1.7205072290825355E-2</v>
      </c>
      <c r="H61" s="206">
        <f>('A_NPL BU'!G59/'A_NPL BU'!G58)*100%</f>
        <v>1.7361835168288781E-2</v>
      </c>
      <c r="I61" s="206">
        <f>('A_NPL BU'!H59/'A_NPL BU'!H58)*100%</f>
        <v>1.7147291499181681E-2</v>
      </c>
      <c r="J61" s="206">
        <f>('A_NPL BU'!I59/'A_NPL BU'!I58)*100%</f>
        <v>1.6727923247884253E-2</v>
      </c>
      <c r="K61" s="206">
        <f>('A_NPL BU'!J59/'A_NPL BU'!J58)*100%</f>
        <v>1.6934205686719835E-2</v>
      </c>
      <c r="L61" s="206">
        <f>('A_NPL BU'!K59/'A_NPL BU'!K58)*100%</f>
        <v>1.6226465658282868E-2</v>
      </c>
      <c r="M61" s="206">
        <f>('A_NPL BU'!L59/'A_NPL BU'!L58)*100%</f>
        <v>1.5585953944744008E-2</v>
      </c>
      <c r="N61" s="176">
        <f>SUM(D61:M61)</f>
        <v>0.1664845920342054</v>
      </c>
      <c r="Q61" s="204"/>
      <c r="R61" s="205" t="s">
        <v>306</v>
      </c>
      <c r="S61" s="205" t="s">
        <v>257</v>
      </c>
      <c r="T61" s="206">
        <f>('A_NPL BU'!C58/'A_DPK BU'!C30)*100%</f>
        <v>0.59475930538949073</v>
      </c>
      <c r="U61" s="206">
        <f>('A_NPL BU'!D58/'A_DPK BU'!D30)*100%</f>
        <v>0.59270692154168958</v>
      </c>
      <c r="V61" s="206">
        <f>('A_NPL BU'!E58/'A_DPK BU'!E30)*100%</f>
        <v>0.5897850950499538</v>
      </c>
      <c r="W61" s="206">
        <f>('A_NPL BU'!F58/'A_DPK BU'!F30)*100%</f>
        <v>0.58481070960686599</v>
      </c>
      <c r="X61" s="206">
        <f>('A_NPL BU'!G58/'A_DPK BU'!G30)*100%</f>
        <v>0.58056115345240777</v>
      </c>
      <c r="Y61" s="206">
        <f>('A_NPL BU'!H58/'A_DPK BU'!H30)*100%</f>
        <v>0.5775473505014036</v>
      </c>
      <c r="Z61" s="206">
        <f>('A_NPL BU'!I58/'A_DPK BU'!I30)*100%</f>
        <v>0.57156026409004324</v>
      </c>
      <c r="AA61" s="206">
        <f>('A_NPL BU'!J58/'A_DPK BU'!J30)*100%</f>
        <v>0.56962121837403534</v>
      </c>
      <c r="AB61" s="206">
        <f>('A_NPL BU'!K58/'A_DPK BU'!K30)*100%</f>
        <v>0.56906412799710793</v>
      </c>
      <c r="AC61" s="206">
        <f>('A_NPL BU'!L58/'A_DPK BU'!L30)*100%</f>
        <v>0.56746986889258766</v>
      </c>
      <c r="AD61" s="176">
        <f t="shared" si="0"/>
        <v>5.7978860148955853</v>
      </c>
      <c r="AG61" s="204"/>
      <c r="AH61" s="205" t="s">
        <v>306</v>
      </c>
      <c r="AI61" s="205" t="s">
        <v>257</v>
      </c>
      <c r="AJ61" s="206">
        <f>('A_DPK BU'!C30/'A_NPL BU'!C58)*100%</f>
        <v>1.681352424314116</v>
      </c>
      <c r="AK61" s="206">
        <f>('A_DPK BU'!D30/'A_NPL BU'!D58)*100%</f>
        <v>1.6871744932535977</v>
      </c>
      <c r="AL61" s="206">
        <f>('A_DPK BU'!E30/'A_NPL BU'!E58)*100%</f>
        <v>1.6955328447479701</v>
      </c>
      <c r="AM61" s="206">
        <f>('A_DPK BU'!F30/'A_NPL BU'!F58)*100%</f>
        <v>1.7099550052225301</v>
      </c>
      <c r="AN61" s="206">
        <f>('A_DPK BU'!G30/'A_NPL BU'!G58)*100%</f>
        <v>1.7224714296733878</v>
      </c>
      <c r="AO61" s="206">
        <f>('A_DPK BU'!H30/'A_NPL BU'!H58)*100%</f>
        <v>1.7314597653886556</v>
      </c>
      <c r="AP61" s="206">
        <f>('A_DPK BU'!I30/'A_NPL BU'!I58)*100%</f>
        <v>1.7495967841502373</v>
      </c>
      <c r="AQ61" s="206">
        <f>('A_DPK BU'!J30/'A_NPL BU'!J58)*100%</f>
        <v>1.7555525808088162</v>
      </c>
      <c r="AR61" s="206">
        <f>('A_DPK BU'!K30/'A_NPL BU'!K58)*100%</f>
        <v>1.7572711945833321</v>
      </c>
      <c r="AS61" s="206">
        <f>('A_DPK BU'!L30/'A_NPL BU'!L58)*100%</f>
        <v>1.762208100936691</v>
      </c>
      <c r="AT61" s="176">
        <f t="shared" si="1"/>
        <v>17.25257462307933</v>
      </c>
    </row>
    <row r="62" spans="1:46">
      <c r="A62" s="204">
        <v>30</v>
      </c>
      <c r="B62" s="205" t="s">
        <v>307</v>
      </c>
      <c r="C62" s="205" t="s">
        <v>264</v>
      </c>
      <c r="D62" s="206">
        <f>('A_NPL BPR'!C33/'A_Kredit BPR'!C33)*100%</f>
        <v>8.6683651677904733E-2</v>
      </c>
      <c r="E62" s="206">
        <f>('A_NPL BPR'!D33/'A_Kredit BPR'!D33)*100%</f>
        <v>8.92645671377061E-2</v>
      </c>
      <c r="F62" s="206">
        <f>('A_NPL BPR'!E33/'A_Kredit BPR'!E33)*100%</f>
        <v>7.8053987530390723E-2</v>
      </c>
      <c r="G62" s="206">
        <f>('A_NPL BPR'!F33/'A_Kredit BPR'!F33)*100%</f>
        <v>8.5869549242289955E-2</v>
      </c>
      <c r="H62" s="206">
        <f>('A_NPL BPR'!G33/'A_Kredit BPR'!G33)*100%</f>
        <v>9.1007661348626867E-2</v>
      </c>
      <c r="I62" s="206">
        <f>('A_NPL BPR'!H33/'A_Kredit BPR'!H33)*100%</f>
        <v>8.1667884120888143E-2</v>
      </c>
      <c r="J62" s="206">
        <f>('A_NPL BPR'!I33/'A_Kredit BPR'!I33)*100%</f>
        <v>7.9292942905666547E-2</v>
      </c>
      <c r="K62" s="206">
        <f>('A_NPL BPR'!J33/'A_Kredit BPR'!J33)*100%</f>
        <v>8.04543488389763E-2</v>
      </c>
      <c r="L62" s="206">
        <f>('A_NPL BPR'!K33/'A_Kredit BPR'!K33)*100%</f>
        <v>7.8180769655514654E-2</v>
      </c>
      <c r="M62" s="206">
        <f>('A_NPL BPR'!L33/'A_Kredit BPR'!L33)*100%</f>
        <v>7.6903375077816333E-2</v>
      </c>
      <c r="N62" s="176">
        <f>SUM(D62:M63)</f>
        <v>1.0999083500064324</v>
      </c>
      <c r="Q62" s="204">
        <v>30</v>
      </c>
      <c r="R62" s="205" t="s">
        <v>307</v>
      </c>
      <c r="S62" s="205" t="s">
        <v>264</v>
      </c>
      <c r="T62" s="206">
        <f>('A_Kredit BPR'!C33/'A_DPK BPR'!C33)*100%</f>
        <v>1.1429937515701079</v>
      </c>
      <c r="U62" s="206">
        <f>('A_Kredit BPR'!D33/'A_DPK BPR'!D33)*100%</f>
        <v>1.1612739649580093</v>
      </c>
      <c r="V62" s="206">
        <f>('A_Kredit BPR'!E33/'A_DPK BPR'!E33)*100%</f>
        <v>1.1797885023018868</v>
      </c>
      <c r="W62" s="206">
        <f>('A_Kredit BPR'!F33/'A_DPK BPR'!F33)*100%</f>
        <v>1.1701147432700618</v>
      </c>
      <c r="X62" s="206">
        <f>('A_Kredit BPR'!G33/'A_DPK BPR'!G33)*100%</f>
        <v>1.1957711624031249</v>
      </c>
      <c r="Y62" s="206">
        <f>('A_Kredit BPR'!H33/'A_DPK BPR'!H33)*100%</f>
        <v>1.1978741846407466</v>
      </c>
      <c r="Z62" s="206">
        <f>('A_Kredit BPR'!I33/'A_DPK BPR'!I33)*100%</f>
        <v>1.3018994984327665</v>
      </c>
      <c r="AA62" s="206">
        <f>('A_Kredit BPR'!J33/'A_DPK BPR'!J33)*100%</f>
        <v>1.3061595198236196</v>
      </c>
      <c r="AB62" s="206">
        <f>('A_Kredit BPR'!K33/'A_DPK BPR'!K33)*100%</f>
        <v>1.2995070936282245</v>
      </c>
      <c r="AC62" s="206">
        <f>('A_Kredit BPR'!L33/'A_DPK BPR'!L33)*100%</f>
        <v>1.3054442876838124</v>
      </c>
      <c r="AD62" s="176">
        <f t="shared" si="0"/>
        <v>12.260826708712361</v>
      </c>
      <c r="AG62" s="204">
        <v>30</v>
      </c>
      <c r="AH62" s="205" t="s">
        <v>307</v>
      </c>
      <c r="AI62" s="205" t="s">
        <v>264</v>
      </c>
      <c r="AJ62" s="206">
        <f>('A_DPK BPR'!C33/'A_Kredit BPR'!C33)*100%</f>
        <v>0.87489542145468413</v>
      </c>
      <c r="AK62" s="206">
        <f>('A_DPK BPR'!D33/'A_Kredit BPR'!D33)*100%</f>
        <v>0.86112324066109514</v>
      </c>
      <c r="AL62" s="206">
        <f>('A_DPK BPR'!E33/'A_Kredit BPR'!E33)*100%</f>
        <v>0.84760954870207561</v>
      </c>
      <c r="AM62" s="206">
        <f>('A_DPK BPR'!F33/'A_Kredit BPR'!F33)*100%</f>
        <v>0.85461704140685346</v>
      </c>
      <c r="AN62" s="206">
        <f>('A_DPK BPR'!G33/'A_Kredit BPR'!G33)*100%</f>
        <v>0.83628041170545853</v>
      </c>
      <c r="AO62" s="206">
        <f>('A_DPK BPR'!H33/'A_Kredit BPR'!H33)*100%</f>
        <v>0.83481221385525495</v>
      </c>
      <c r="AP62" s="206">
        <f>('A_DPK BPR'!I33/'A_Kredit BPR'!I33)*100%</f>
        <v>0.76810844554729851</v>
      </c>
      <c r="AQ62" s="206">
        <f>('A_DPK BPR'!J33/'A_Kredit BPR'!J33)*100%</f>
        <v>0.76560327036856679</v>
      </c>
      <c r="AR62" s="206">
        <f>('A_DPK BPR'!K33/'A_Kredit BPR'!K33)*100%</f>
        <v>0.76952254043338808</v>
      </c>
      <c r="AS62" s="206">
        <f>('A_DPK BPR'!L33/'A_Kredit BPR'!L33)*100%</f>
        <v>0.76602273221038963</v>
      </c>
      <c r="AT62" s="176">
        <f t="shared" si="1"/>
        <v>8.1785948663450654</v>
      </c>
    </row>
    <row r="63" spans="1:46">
      <c r="A63" s="204"/>
      <c r="B63" s="205" t="s">
        <v>307</v>
      </c>
      <c r="C63" s="205" t="s">
        <v>257</v>
      </c>
      <c r="D63" s="206">
        <f>('A_NPL BU'!C61/'A_NPL BU'!C60)*100%</f>
        <v>1.979266421263055E-2</v>
      </c>
      <c r="E63" s="206">
        <f>('A_NPL BU'!D61/'A_NPL BU'!D60)*100%</f>
        <v>2.1003178910447562E-2</v>
      </c>
      <c r="F63" s="206">
        <f>('A_NPL BU'!E61/'A_NPL BU'!E60)*100%</f>
        <v>2.1194197815852835E-2</v>
      </c>
      <c r="G63" s="206">
        <f>('A_NPL BU'!F61/'A_NPL BU'!F60)*100%</f>
        <v>2.531324858007275E-2</v>
      </c>
      <c r="H63" s="206">
        <f>('A_NPL BU'!G61/'A_NPL BU'!G60)*100%</f>
        <v>2.5911358140571671E-2</v>
      </c>
      <c r="I63" s="206">
        <f>('A_NPL BU'!H61/'A_NPL BU'!H60)*100%</f>
        <v>2.9095088693045477E-2</v>
      </c>
      <c r="J63" s="206">
        <f>('A_NPL BU'!I61/'A_NPL BU'!I60)*100%</f>
        <v>3.067070843733153E-2</v>
      </c>
      <c r="K63" s="206">
        <f>('A_NPL BU'!J61/'A_NPL BU'!J60)*100%</f>
        <v>3.1340796029298901E-2</v>
      </c>
      <c r="L63" s="206">
        <f>('A_NPL BU'!K61/'A_NPL BU'!K60)*100%</f>
        <v>3.3416824501919254E-2</v>
      </c>
      <c r="M63" s="206">
        <f>('A_NPL BU'!L61/'A_NPL BU'!L60)*100%</f>
        <v>3.479154714948153E-2</v>
      </c>
      <c r="N63" s="176">
        <f>SUM(D63:M63)</f>
        <v>0.27252961247065205</v>
      </c>
      <c r="Q63" s="204"/>
      <c r="R63" s="205" t="s">
        <v>307</v>
      </c>
      <c r="S63" s="205" t="s">
        <v>257</v>
      </c>
      <c r="T63" s="206">
        <f>('A_NPL BU'!C60/'A_DPK BU'!C31)*100%</f>
        <v>1.2786129594613935</v>
      </c>
      <c r="U63" s="206">
        <f>('A_NPL BU'!D60/'A_DPK BU'!D31)*100%</f>
        <v>1.2533471340076625</v>
      </c>
      <c r="V63" s="206">
        <f>('A_NPL BU'!E60/'A_DPK BU'!E31)*100%</f>
        <v>1.2324566514052333</v>
      </c>
      <c r="W63" s="206">
        <f>('A_NPL BU'!F60/'A_DPK BU'!F31)*100%</f>
        <v>1.2206353272395429</v>
      </c>
      <c r="X63" s="206">
        <f>('A_NPL BU'!G60/'A_DPK BU'!G31)*100%</f>
        <v>1.2368719773611463</v>
      </c>
      <c r="Y63" s="206">
        <f>('A_NPL BU'!H60/'A_DPK BU'!H31)*100%</f>
        <v>1.2660209612900717</v>
      </c>
      <c r="Z63" s="206">
        <f>('A_NPL BU'!I60/'A_DPK BU'!I31)*100%</f>
        <v>1.243773458639722</v>
      </c>
      <c r="AA63" s="206">
        <f>('A_NPL BU'!J60/'A_DPK BU'!J31)*100%</f>
        <v>1.2555191872245146</v>
      </c>
      <c r="AB63" s="206">
        <f>('A_NPL BU'!K60/'A_DPK BU'!K31)*100%</f>
        <v>1.2567720055300122</v>
      </c>
      <c r="AC63" s="206">
        <f>('A_NPL BU'!L60/'A_DPK BU'!L31)*100%</f>
        <v>1.2442331346588795</v>
      </c>
      <c r="AD63" s="176">
        <f t="shared" si="0"/>
        <v>12.488242796818179</v>
      </c>
      <c r="AG63" s="204"/>
      <c r="AH63" s="205" t="s">
        <v>307</v>
      </c>
      <c r="AI63" s="205" t="s">
        <v>257</v>
      </c>
      <c r="AJ63" s="206">
        <f>('A_DPK BU'!C31/'A_NPL BU'!C60)*100%</f>
        <v>0.78209750073332807</v>
      </c>
      <c r="AK63" s="206">
        <f>('A_DPK BU'!D31/'A_NPL BU'!D60)*100%</f>
        <v>0.79786355500924322</v>
      </c>
      <c r="AL63" s="206">
        <f>('A_DPK BU'!E31/'A_NPL BU'!E60)*100%</f>
        <v>0.81138756390320999</v>
      </c>
      <c r="AM63" s="206">
        <f>('A_DPK BU'!F31/'A_NPL BU'!F60)*100%</f>
        <v>0.81924550083397307</v>
      </c>
      <c r="AN63" s="206">
        <f>('A_DPK BU'!G31/'A_NPL BU'!G60)*100%</f>
        <v>0.80849111169410581</v>
      </c>
      <c r="AO63" s="206">
        <f>('A_DPK BU'!H31/'A_NPL BU'!H60)*100%</f>
        <v>0.78987633741940799</v>
      </c>
      <c r="AP63" s="206">
        <f>('A_DPK BU'!I31/'A_NPL BU'!I60)*100%</f>
        <v>0.8040049359902488</v>
      </c>
      <c r="AQ63" s="206">
        <f>('A_DPK BU'!J31/'A_NPL BU'!J60)*100%</f>
        <v>0.7964832478670657</v>
      </c>
      <c r="AR63" s="206">
        <f>('A_DPK BU'!K31/'A_NPL BU'!K60)*100%</f>
        <v>0.79568927028914438</v>
      </c>
      <c r="AS63" s="206">
        <f>('A_DPK BU'!L31/'A_NPL BU'!L60)*100%</f>
        <v>0.8037079001871793</v>
      </c>
      <c r="AT63" s="176">
        <f t="shared" si="1"/>
        <v>8.0088469239269067</v>
      </c>
    </row>
    <row r="64" spans="1:46">
      <c r="A64" s="204">
        <v>31</v>
      </c>
      <c r="B64" s="205" t="s">
        <v>302</v>
      </c>
      <c r="C64" s="205" t="s">
        <v>264</v>
      </c>
      <c r="D64" s="206">
        <f>('A_NPL BPR'!C34/'A_Kredit BPR'!C34)*100%</f>
        <v>4.935472361748082E-2</v>
      </c>
      <c r="E64" s="206">
        <f>('A_NPL BPR'!D34/'A_Kredit BPR'!D34)*100%</f>
        <v>4.9896200469806098E-2</v>
      </c>
      <c r="F64" s="206">
        <f>('A_NPL BPR'!E34/'A_Kredit BPR'!E34)*100%</f>
        <v>5.1427602472328714E-2</v>
      </c>
      <c r="G64" s="206">
        <f>('A_NPL BPR'!F34/'A_Kredit BPR'!F34)*100%</f>
        <v>5.5703523460990036E-2</v>
      </c>
      <c r="H64" s="206">
        <f>('A_NPL BPR'!G34/'A_Kredit BPR'!G34)*100%</f>
        <v>5.733470058367951E-2</v>
      </c>
      <c r="I64" s="206">
        <f>('A_NPL BPR'!H34/'A_Kredit BPR'!H34)*100%</f>
        <v>5.7822712101167933E-2</v>
      </c>
      <c r="J64" s="206">
        <f>('A_NPL BPR'!I34/'A_Kredit BPR'!I34)*100%</f>
        <v>5.7881299053748128E-2</v>
      </c>
      <c r="K64" s="206">
        <f>('A_NPL BPR'!J34/'A_Kredit BPR'!J34)*100%</f>
        <v>6.2224360634774101E-2</v>
      </c>
      <c r="L64" s="206">
        <f>('A_NPL BPR'!K34/'A_Kredit BPR'!K34)*100%</f>
        <v>6.0583231740277868E-2</v>
      </c>
      <c r="M64" s="206">
        <f>('A_NPL BPR'!L34/'A_Kredit BPR'!L34)*100%</f>
        <v>6.0655755025899941E-2</v>
      </c>
      <c r="N64" s="176">
        <f>SUM(D64:M65)</f>
        <v>0.82159965004789104</v>
      </c>
      <c r="Q64" s="204">
        <v>31</v>
      </c>
      <c r="R64" s="205" t="s">
        <v>302</v>
      </c>
      <c r="S64" s="205" t="s">
        <v>264</v>
      </c>
      <c r="T64" s="206">
        <f>('A_Kredit BPR'!C34/'A_DPK BPR'!C34)*100%</f>
        <v>1.4976709328697113</v>
      </c>
      <c r="U64" s="206">
        <f>('A_Kredit BPR'!D34/'A_DPK BPR'!D34)*100%</f>
        <v>1.497457516440853</v>
      </c>
      <c r="V64" s="206">
        <f>('A_Kredit BPR'!E34/'A_DPK BPR'!E34)*100%</f>
        <v>1.4742776647884099</v>
      </c>
      <c r="W64" s="206">
        <f>('A_Kredit BPR'!F34/'A_DPK BPR'!F34)*100%</f>
        <v>1.4797437305185936</v>
      </c>
      <c r="X64" s="206">
        <f>('A_Kredit BPR'!G34/'A_DPK BPR'!G34)*100%</f>
        <v>1.466152881418</v>
      </c>
      <c r="Y64" s="206">
        <f>('A_Kredit BPR'!H34/'A_DPK BPR'!H34)*100%</f>
        <v>1.315850811334129</v>
      </c>
      <c r="Z64" s="206">
        <f>('A_Kredit BPR'!I34/'A_DPK BPR'!I34)*100%</f>
        <v>1.3311692163241295</v>
      </c>
      <c r="AA64" s="206">
        <f>('A_Kredit BPR'!J34/'A_DPK BPR'!J34)*100%</f>
        <v>1.3218249090964496</v>
      </c>
      <c r="AB64" s="206">
        <f>('A_Kredit BPR'!K34/'A_DPK BPR'!K34)*100%</f>
        <v>1.3409988731453348</v>
      </c>
      <c r="AC64" s="206">
        <f>('A_Kredit BPR'!L34/'A_DPK BPR'!L34)*100%</f>
        <v>1.3448360348045427</v>
      </c>
      <c r="AD64" s="176">
        <f t="shared" si="0"/>
        <v>14.069982570740152</v>
      </c>
      <c r="AG64" s="204">
        <v>31</v>
      </c>
      <c r="AH64" s="205" t="s">
        <v>302</v>
      </c>
      <c r="AI64" s="205" t="s">
        <v>264</v>
      </c>
      <c r="AJ64" s="206">
        <f>('A_DPK BPR'!C34/'A_Kredit BPR'!C34)*100%</f>
        <v>0.66770341738814676</v>
      </c>
      <c r="AK64" s="206">
        <f>('A_DPK BPR'!D34/'A_Kredit BPR'!D34)*100%</f>
        <v>0.66779857793681741</v>
      </c>
      <c r="AL64" s="206">
        <f>('A_DPK BPR'!E34/'A_Kredit BPR'!E34)*100%</f>
        <v>0.6782982771047551</v>
      </c>
      <c r="AM64" s="206">
        <f>('A_DPK BPR'!F34/'A_Kredit BPR'!F34)*100%</f>
        <v>0.67579269259653374</v>
      </c>
      <c r="AN64" s="206">
        <f>('A_DPK BPR'!G34/'A_Kredit BPR'!G34)*100%</f>
        <v>0.68205711196559726</v>
      </c>
      <c r="AO64" s="206">
        <f>('A_DPK BPR'!H34/'A_Kredit BPR'!H34)*100%</f>
        <v>0.75996457302489284</v>
      </c>
      <c r="AP64" s="206">
        <f>('A_DPK BPR'!I34/'A_Kredit BPR'!I34)*100%</f>
        <v>0.75121929484020422</v>
      </c>
      <c r="AQ64" s="206">
        <f>('A_DPK BPR'!J34/'A_Kredit BPR'!J34)*100%</f>
        <v>0.7565298498449109</v>
      </c>
      <c r="AR64" s="206">
        <f>('A_DPK BPR'!K34/'A_Kredit BPR'!K34)*100%</f>
        <v>0.74571278173745481</v>
      </c>
      <c r="AS64" s="206">
        <f>('A_DPK BPR'!L34/'A_Kredit BPR'!L34)*100%</f>
        <v>0.74358507217226599</v>
      </c>
      <c r="AT64" s="176">
        <f t="shared" si="1"/>
        <v>7.1286616486115779</v>
      </c>
    </row>
    <row r="65" spans="1:46">
      <c r="A65" s="204"/>
      <c r="B65" s="205" t="s">
        <v>302</v>
      </c>
      <c r="C65" s="205" t="s">
        <v>257</v>
      </c>
      <c r="D65" s="206">
        <f>('A_NPL BU'!C63/'A_NPL BU'!C62)*100%</f>
        <v>2.347676201809732E-2</v>
      </c>
      <c r="E65" s="206">
        <f>('A_NPL BU'!D63/'A_NPL BU'!D62)*100%</f>
        <v>2.3771924773400736E-2</v>
      </c>
      <c r="F65" s="206">
        <f>('A_NPL BU'!E63/'A_NPL BU'!E62)*100%</f>
        <v>2.437598497770465E-2</v>
      </c>
      <c r="G65" s="206">
        <f>('A_NPL BU'!F63/'A_NPL BU'!F62)*100%</f>
        <v>2.4579378755217953E-2</v>
      </c>
      <c r="H65" s="206">
        <f>('A_NPL BU'!G63/'A_NPL BU'!G62)*100%</f>
        <v>2.7877484595244299E-2</v>
      </c>
      <c r="I65" s="206">
        <f>('A_NPL BU'!H63/'A_NPL BU'!H62)*100%</f>
        <v>2.7316909692140304E-2</v>
      </c>
      <c r="J65" s="206">
        <f>('A_NPL BU'!I63/'A_NPL BU'!I62)*100%</f>
        <v>2.8963518799831188E-2</v>
      </c>
      <c r="K65" s="206">
        <f>('A_NPL BU'!J63/'A_NPL BU'!J62)*100%</f>
        <v>2.8106236593837913E-2</v>
      </c>
      <c r="L65" s="206">
        <f>('A_NPL BU'!K63/'A_NPL BU'!K62)*100%</f>
        <v>2.4959150431568575E-2</v>
      </c>
      <c r="M65" s="206">
        <f>('A_NPL BU'!L63/'A_NPL BU'!L62)*100%</f>
        <v>2.5288190250694932E-2</v>
      </c>
      <c r="N65" s="176">
        <f>SUM(D65:M65)</f>
        <v>0.25871554088773785</v>
      </c>
      <c r="Q65" s="204"/>
      <c r="R65" s="205" t="s">
        <v>302</v>
      </c>
      <c r="S65" s="205" t="s">
        <v>257</v>
      </c>
      <c r="T65" s="206">
        <f>('A_NPL BU'!C62/'A_DPK BU'!C32)*100%</f>
        <v>1.0949574288157573</v>
      </c>
      <c r="U65" s="206">
        <f>('A_NPL BU'!D62/'A_DPK BU'!D32)*100%</f>
        <v>1.1043319252984616</v>
      </c>
      <c r="V65" s="206">
        <f>('A_NPL BU'!E62/'A_DPK BU'!E32)*100%</f>
        <v>1.107627564267879</v>
      </c>
      <c r="W65" s="206">
        <f>('A_NPL BU'!F62/'A_DPK BU'!F32)*100%</f>
        <v>1.1075404159514741</v>
      </c>
      <c r="X65" s="206">
        <f>('A_NPL BU'!G62/'A_DPK BU'!G32)*100%</f>
        <v>1.1108888936514865</v>
      </c>
      <c r="Y65" s="206">
        <f>('A_NPL BU'!H62/'A_DPK BU'!H32)*100%</f>
        <v>1.1065342768825182</v>
      </c>
      <c r="Z65" s="206">
        <f>('A_NPL BU'!I62/'A_DPK BU'!I32)*100%</f>
        <v>1.1227171070081094</v>
      </c>
      <c r="AA65" s="206">
        <f>('A_NPL BU'!J62/'A_DPK BU'!J32)*100%</f>
        <v>1.130032759223401</v>
      </c>
      <c r="AB65" s="206">
        <f>('A_NPL BU'!K62/'A_DPK BU'!K32)*100%</f>
        <v>1.1318447343264655</v>
      </c>
      <c r="AC65" s="206">
        <f>('A_NPL BU'!L62/'A_DPK BU'!L32)*100%</f>
        <v>1.1264501203971631</v>
      </c>
      <c r="AD65" s="176">
        <f t="shared" si="0"/>
        <v>11.142925225822715</v>
      </c>
      <c r="AG65" s="204"/>
      <c r="AH65" s="205" t="s">
        <v>302</v>
      </c>
      <c r="AI65" s="205" t="s">
        <v>257</v>
      </c>
      <c r="AJ65" s="206">
        <f>('A_DPK BU'!C32/'A_NPL BU'!C62)*100%</f>
        <v>0.91327751534737034</v>
      </c>
      <c r="AK65" s="206">
        <f>('A_DPK BU'!D32/'A_NPL BU'!D62)*100%</f>
        <v>0.90552484908895092</v>
      </c>
      <c r="AL65" s="206">
        <f>('A_DPK BU'!E32/'A_NPL BU'!E62)*100%</f>
        <v>0.90283054725256973</v>
      </c>
      <c r="AM65" s="206">
        <f>('A_DPK BU'!F32/'A_NPL BU'!F62)*100%</f>
        <v>0.90290158769593298</v>
      </c>
      <c r="AN65" s="206">
        <f>('A_DPK BU'!G32/'A_NPL BU'!G62)*100%</f>
        <v>0.90018003214795383</v>
      </c>
      <c r="AO65" s="206">
        <f>('A_DPK BU'!H32/'A_NPL BU'!H62)*100%</f>
        <v>0.90372256955052377</v>
      </c>
      <c r="AP65" s="206">
        <f>('A_DPK BU'!I32/'A_NPL BU'!I62)*100%</f>
        <v>0.89069632390733389</v>
      </c>
      <c r="AQ65" s="206">
        <f>('A_DPK BU'!J32/'A_NPL BU'!J62)*100%</f>
        <v>0.88493009767896991</v>
      </c>
      <c r="AR65" s="206">
        <f>('A_DPK BU'!K32/'A_NPL BU'!K62)*100%</f>
        <v>0.88351340927965427</v>
      </c>
      <c r="AS65" s="206">
        <f>('A_DPK BU'!L32/'A_NPL BU'!L62)*100%</f>
        <v>0.88774458974483539</v>
      </c>
      <c r="AT65" s="176">
        <f t="shared" si="1"/>
        <v>8.9753215216940951</v>
      </c>
    </row>
    <row r="66" spans="1:46">
      <c r="A66" s="204">
        <v>32</v>
      </c>
      <c r="B66" s="205" t="s">
        <v>303</v>
      </c>
      <c r="C66" s="205" t="s">
        <v>264</v>
      </c>
      <c r="D66" s="206">
        <f>('A_NPL BPR'!C35/'A_Kredit BPR'!C35)*100%</f>
        <v>1.1645309207941601E-2</v>
      </c>
      <c r="E66" s="206">
        <f>('A_NPL BPR'!D35/'A_Kredit BPR'!D35)*100%</f>
        <v>1.2069351931082974E-2</v>
      </c>
      <c r="F66" s="206">
        <f>('A_NPL BPR'!E35/'A_Kredit BPR'!E35)*100%</f>
        <v>1.3072820352092599E-2</v>
      </c>
      <c r="G66" s="206">
        <f>('A_NPL BPR'!F35/'A_Kredit BPR'!F35)*100%</f>
        <v>1.3969138974229427E-2</v>
      </c>
      <c r="H66" s="206">
        <f>('A_NPL BPR'!G35/'A_Kredit BPR'!G35)*100%</f>
        <v>1.5387767994250172E-2</v>
      </c>
      <c r="I66" s="206">
        <f>('A_NPL BPR'!H35/'A_Kredit BPR'!H35)*100%</f>
        <v>1.5610084674458222E-2</v>
      </c>
      <c r="J66" s="206">
        <f>('A_NPL BPR'!I35/'A_Kredit BPR'!I35)*100%</f>
        <v>1.670767518446541E-2</v>
      </c>
      <c r="K66" s="206">
        <f>('A_NPL BPR'!J35/'A_Kredit BPR'!J35)*100%</f>
        <v>1.631573271418553E-2</v>
      </c>
      <c r="L66" s="206">
        <f>('A_NPL BPR'!K35/'A_Kredit BPR'!K35)*100%</f>
        <v>1.5805330619538351E-2</v>
      </c>
      <c r="M66" s="206">
        <f>('A_NPL BPR'!L35/'A_Kredit BPR'!L35)*100%</f>
        <v>1.8491811694671522E-2</v>
      </c>
      <c r="N66" s="176">
        <f>SUM(D66:M67)</f>
        <v>0.43334239756179904</v>
      </c>
      <c r="Q66" s="204">
        <v>32</v>
      </c>
      <c r="R66" s="205" t="s">
        <v>303</v>
      </c>
      <c r="S66" s="205" t="s">
        <v>264</v>
      </c>
      <c r="T66" s="206">
        <f>('A_Kredit BPR'!C35/'A_DPK BPR'!C35)*100%</f>
        <v>1.8329107997203107</v>
      </c>
      <c r="U66" s="206">
        <f>('A_Kredit BPR'!D35/'A_DPK BPR'!D35)*100%</f>
        <v>1.8646137260383313</v>
      </c>
      <c r="V66" s="206">
        <f>('A_Kredit BPR'!E35/'A_DPK BPR'!E35)*100%</f>
        <v>1.8309229556188389</v>
      </c>
      <c r="W66" s="206">
        <f>('A_Kredit BPR'!F35/'A_DPK BPR'!F35)*100%</f>
        <v>1.8835742665932962</v>
      </c>
      <c r="X66" s="206">
        <f>('A_Kredit BPR'!G35/'A_DPK BPR'!G35)*100%</f>
        <v>1.9302305905893666</v>
      </c>
      <c r="Y66" s="206">
        <f>('A_Kredit BPR'!H35/'A_DPK BPR'!H35)*100%</f>
        <v>1.9458863295163842</v>
      </c>
      <c r="Z66" s="206">
        <f>('A_Kredit BPR'!I35/'A_DPK BPR'!I35)*100%</f>
        <v>2.0283205165727591</v>
      </c>
      <c r="AA66" s="206">
        <f>('A_Kredit BPR'!J35/'A_DPK BPR'!J35)*100%</f>
        <v>2.0650251155818813</v>
      </c>
      <c r="AB66" s="206">
        <f>('A_Kredit BPR'!K35/'A_DPK BPR'!K35)*100%</f>
        <v>2.1146565952323115</v>
      </c>
      <c r="AC66" s="206">
        <f>('A_Kredit BPR'!L35/'A_DPK BPR'!L35)*100%</f>
        <v>2.1519180365445898</v>
      </c>
      <c r="AD66" s="176">
        <f t="shared" si="0"/>
        <v>19.64805893200807</v>
      </c>
      <c r="AG66" s="204">
        <v>32</v>
      </c>
      <c r="AH66" s="205" t="s">
        <v>303</v>
      </c>
      <c r="AI66" s="205" t="s">
        <v>264</v>
      </c>
      <c r="AJ66" s="206">
        <f>('A_DPK BPR'!C35/'A_Kredit BPR'!C35)*100%</f>
        <v>0.54558028691444937</v>
      </c>
      <c r="AK66" s="206">
        <f>('A_DPK BPR'!D35/'A_Kredit BPR'!D35)*100%</f>
        <v>0.53630410740601975</v>
      </c>
      <c r="AL66" s="206">
        <f>('A_DPK BPR'!E35/'A_Kredit BPR'!E35)*100%</f>
        <v>0.54617262672421252</v>
      </c>
      <c r="AM66" s="206">
        <f>('A_DPK BPR'!F35/'A_Kredit BPR'!F35)*100%</f>
        <v>0.53090553302612165</v>
      </c>
      <c r="AN66" s="206">
        <f>('A_DPK BPR'!G35/'A_Kredit BPR'!G35)*100%</f>
        <v>0.51807281724545939</v>
      </c>
      <c r="AO66" s="206">
        <f>('A_DPK BPR'!H35/'A_Kredit BPR'!H35)*100%</f>
        <v>0.51390463298466793</v>
      </c>
      <c r="AP66" s="206">
        <f>('A_DPK BPR'!I35/'A_Kredit BPR'!I35)*100%</f>
        <v>0.49301872747887698</v>
      </c>
      <c r="AQ66" s="206">
        <f>('A_DPK BPR'!J35/'A_Kredit BPR'!J35)*100%</f>
        <v>0.48425561144723445</v>
      </c>
      <c r="AR66" s="206">
        <f>('A_DPK BPR'!K35/'A_Kredit BPR'!K35)*100%</f>
        <v>0.47289002018322612</v>
      </c>
      <c r="AS66" s="206">
        <f>('A_DPK BPR'!L35/'A_Kredit BPR'!L35)*100%</f>
        <v>0.46470171401404076</v>
      </c>
      <c r="AT66" s="176">
        <f t="shared" si="1"/>
        <v>5.105806077424309</v>
      </c>
    </row>
    <row r="67" spans="1:46">
      <c r="A67" s="204"/>
      <c r="B67" s="205" t="s">
        <v>303</v>
      </c>
      <c r="C67" s="205" t="s">
        <v>257</v>
      </c>
      <c r="D67" s="206">
        <f>('A_NPL BU'!C65/'A_NPL BU'!C64)*100%</f>
        <v>2.7186808627204323E-2</v>
      </c>
      <c r="E67" s="206">
        <f>('A_NPL BU'!D65/'A_NPL BU'!D64)*100%</f>
        <v>2.8493265559337275E-2</v>
      </c>
      <c r="F67" s="206">
        <f>('A_NPL BU'!E65/'A_NPL BU'!E64)*100%</f>
        <v>2.7896384002940332E-2</v>
      </c>
      <c r="G67" s="206">
        <f>('A_NPL BU'!F65/'A_NPL BU'!F64)*100%</f>
        <v>3.0874711801773421E-2</v>
      </c>
      <c r="H67" s="206">
        <f>('A_NPL BU'!G65/'A_NPL BU'!G64)*100%</f>
        <v>3.1507761788432821E-2</v>
      </c>
      <c r="I67" s="206">
        <f>('A_NPL BU'!H65/'A_NPL BU'!H64)*100%</f>
        <v>2.7795748958798817E-2</v>
      </c>
      <c r="J67" s="206">
        <f>('A_NPL BU'!I65/'A_NPL BU'!I64)*100%</f>
        <v>2.7396989975093915E-2</v>
      </c>
      <c r="K67" s="206">
        <f>('A_NPL BU'!J65/'A_NPL BU'!J64)*100%</f>
        <v>2.8337484667791991E-2</v>
      </c>
      <c r="L67" s="206">
        <f>('A_NPL BU'!K65/'A_NPL BU'!K64)*100%</f>
        <v>2.7213834671529994E-2</v>
      </c>
      <c r="M67" s="206">
        <f>('A_NPL BU'!L65/'A_NPL BU'!L64)*100%</f>
        <v>2.7564384161980329E-2</v>
      </c>
      <c r="N67" s="176">
        <f>SUM(D67:M67)</f>
        <v>0.28426737421488318</v>
      </c>
      <c r="Q67" s="204"/>
      <c r="R67" s="205" t="s">
        <v>303</v>
      </c>
      <c r="S67" s="205" t="s">
        <v>257</v>
      </c>
      <c r="T67" s="206">
        <f>('A_NPL BU'!C66/'A_DPK BU'!C34)*100%</f>
        <v>1.1862045575958637</v>
      </c>
      <c r="U67" s="206">
        <f>('A_NPL BU'!D66/'A_DPK BU'!D34)*100%</f>
        <v>1.2365583897915282</v>
      </c>
      <c r="V67" s="206">
        <f>('A_NPL BU'!E66/'A_DPK BU'!E34)*100%</f>
        <v>1.1606255492559512</v>
      </c>
      <c r="W67" s="206">
        <f>('A_NPL BU'!F66/'A_DPK BU'!F34)*100%</f>
        <v>1.0932718749279575</v>
      </c>
      <c r="X67" s="206">
        <f>('A_NPL BU'!G66/'A_DPK BU'!G34)*100%</f>
        <v>1.0922297103034353</v>
      </c>
      <c r="Y67" s="206">
        <f>('A_NPL BU'!H66/'A_DPK BU'!H34)*100%</f>
        <v>1.1269755172162546</v>
      </c>
      <c r="Z67" s="206">
        <f>('A_NPL BU'!I66/'A_DPK BU'!I34)*100%</f>
        <v>1.0773197573727369</v>
      </c>
      <c r="AA67" s="206">
        <f>('A_NPL BU'!J66/'A_DPK BU'!J34)*100%</f>
        <v>1.0800350750578769</v>
      </c>
      <c r="AB67" s="206">
        <f>('A_NPL BU'!K66/'A_DPK BU'!K34)*100%</f>
        <v>1.2757664807883398</v>
      </c>
      <c r="AC67" s="206">
        <f>('A_NPL BU'!L66/'A_DPK BU'!L34)*100%</f>
        <v>1.1861623161195693</v>
      </c>
      <c r="AD67" s="176">
        <f t="shared" si="0"/>
        <v>11.515149228429514</v>
      </c>
      <c r="AG67" s="204"/>
      <c r="AH67" s="205" t="s">
        <v>303</v>
      </c>
      <c r="AI67" s="205" t="s">
        <v>257</v>
      </c>
      <c r="AJ67" s="206">
        <f>('A_DPK BU'!C33/'A_NPL BU'!C64)*100%</f>
        <v>1.2755319679962325</v>
      </c>
      <c r="AK67" s="206">
        <f>('A_DPK BU'!D33/'A_NPL BU'!D64)*100%</f>
        <v>1.2362730303273437</v>
      </c>
      <c r="AL67" s="206">
        <f>('A_DPK BU'!E33/'A_NPL BU'!E64)*100%</f>
        <v>1.2073423500701659</v>
      </c>
      <c r="AM67" s="206">
        <f>('A_DPK BU'!F33/'A_NPL BU'!F64)*100%</f>
        <v>1.2966202256624455</v>
      </c>
      <c r="AN67" s="206">
        <f>('A_DPK BU'!G33/'A_NPL BU'!G64)*100%</f>
        <v>1.298675103826135</v>
      </c>
      <c r="AO67" s="206">
        <f>('A_DPK BU'!H33/'A_NPL BU'!H64)*100%</f>
        <v>1.3039273509503566</v>
      </c>
      <c r="AP67" s="206">
        <f>('A_DPK BU'!I33/'A_NPL BU'!I64)*100%</f>
        <v>1.2899020053676771</v>
      </c>
      <c r="AQ67" s="206">
        <f>('A_DPK BU'!J33/'A_NPL BU'!J64)*100%</f>
        <v>1.2839486725215117</v>
      </c>
      <c r="AR67" s="206">
        <f>('A_DPK BU'!K33/'A_NPL BU'!K64)*100%</f>
        <v>1.2737070029272204</v>
      </c>
      <c r="AS67" s="206">
        <f>('A_DPK BU'!L33/'A_NPL BU'!L64)*100%</f>
        <v>1.2965503559934533</v>
      </c>
      <c r="AT67" s="176">
        <f t="shared" si="1"/>
        <v>12.762478065642542</v>
      </c>
    </row>
    <row r="68" spans="1:46">
      <c r="A68" s="204">
        <v>33</v>
      </c>
      <c r="B68" s="205" t="s">
        <v>304</v>
      </c>
      <c r="C68" s="205" t="s">
        <v>264</v>
      </c>
      <c r="D68" s="206">
        <f>('A_NPL BPR'!C36/'A_Kredit BPR'!C36)*100%</f>
        <v>1.3551135339544836E-2</v>
      </c>
      <c r="E68" s="206">
        <f>('A_NPL BPR'!D36/'A_Kredit BPR'!D36)*100%</f>
        <v>1.3438689001073525E-2</v>
      </c>
      <c r="F68" s="206">
        <f>('A_NPL BPR'!E36/'A_Kredit BPR'!E36)*100%</f>
        <v>1.4854878104495393E-2</v>
      </c>
      <c r="G68" s="206">
        <f>('A_NPL BPR'!F36/'A_Kredit BPR'!F36)*100%</f>
        <v>1.5512679122259874E-2</v>
      </c>
      <c r="H68" s="206">
        <f>('A_NPL BPR'!G36/'A_Kredit BPR'!G36)*100%</f>
        <v>1.562167665270065E-2</v>
      </c>
      <c r="I68" s="206">
        <f>('A_NPL BPR'!H36/'A_Kredit BPR'!H36)*100%</f>
        <v>1.4229750537620789E-2</v>
      </c>
      <c r="J68" s="206">
        <f>('A_NPL BPR'!I36/'A_Kredit BPR'!I36)*100%</f>
        <v>1.3788205152317256E-2</v>
      </c>
      <c r="K68" s="206">
        <f>('A_NPL BPR'!J36/'A_Kredit BPR'!J36)*100%</f>
        <v>1.4307961492757535E-2</v>
      </c>
      <c r="L68" s="206">
        <f>('A_NPL BPR'!K36/'A_Kredit BPR'!K36)*100%</f>
        <v>1.4013187664260528E-2</v>
      </c>
      <c r="M68" s="206">
        <f>('A_NPL BPR'!L36/'A_Kredit BPR'!L36)*100%</f>
        <v>1.4290280516042649E-2</v>
      </c>
      <c r="N68" s="176">
        <f>SUM(D68:M69)</f>
        <v>0.37345603217896717</v>
      </c>
      <c r="Q68" s="204">
        <v>33</v>
      </c>
      <c r="R68" s="205" t="s">
        <v>304</v>
      </c>
      <c r="S68" s="205" t="s">
        <v>264</v>
      </c>
      <c r="T68" s="206">
        <f>('A_Kredit BPR'!C36/'A_DPK BPR'!C36)*100%</f>
        <v>2.5893109592735852</v>
      </c>
      <c r="U68" s="206">
        <f>('A_Kredit BPR'!D36/'A_DPK BPR'!D36)*100%</f>
        <v>2.4773921822857146</v>
      </c>
      <c r="V68" s="206">
        <f>('A_Kredit BPR'!E36/'A_DPK BPR'!E36)*100%</f>
        <v>2.4491058911652175</v>
      </c>
      <c r="W68" s="206">
        <f>('A_Kredit BPR'!F36/'A_DPK BPR'!F36)*100%</f>
        <v>2.4669949912608695</v>
      </c>
      <c r="X68" s="206">
        <f>('A_Kredit BPR'!G36/'A_DPK BPR'!G36)*100%</f>
        <v>2.4882189677413793</v>
      </c>
      <c r="Y68" s="206">
        <f>('A_Kredit BPR'!H36/'A_DPK BPR'!H36)*100%</f>
        <v>2.462638166322034</v>
      </c>
      <c r="Z68" s="206">
        <f>('A_Kredit BPR'!I36/'A_DPK BPR'!I36)*100%</f>
        <v>2.6700451162522518</v>
      </c>
      <c r="AA68" s="206">
        <f>('A_Kredit BPR'!J36/'A_DPK BPR'!J36)*100%</f>
        <v>2.7490588744912277</v>
      </c>
      <c r="AB68" s="206">
        <f>('A_Kredit BPR'!K36/'A_DPK BPR'!K36)*100%</f>
        <v>2.8011890216521738</v>
      </c>
      <c r="AC68" s="206">
        <f>('A_Kredit BPR'!L36/'A_DPK BPR'!L36)*100%</f>
        <v>2.7835101412203391</v>
      </c>
      <c r="AD68" s="176">
        <f t="shared" si="0"/>
        <v>25.937464311664794</v>
      </c>
      <c r="AG68" s="204">
        <v>33</v>
      </c>
      <c r="AH68" s="205" t="s">
        <v>304</v>
      </c>
      <c r="AI68" s="205" t="s">
        <v>264</v>
      </c>
      <c r="AJ68" s="206">
        <f>('A_DPK BPR'!C36/'A_Kredit BPR'!C36)*100%</f>
        <v>0.38620313115290861</v>
      </c>
      <c r="AK68" s="206">
        <f>('A_DPK BPR'!D36/'A_Kredit BPR'!D36)*100%</f>
        <v>0.40365026060483117</v>
      </c>
      <c r="AL68" s="206">
        <f>('A_DPK BPR'!E36/'A_Kredit BPR'!E36)*100%</f>
        <v>0.40831227576045209</v>
      </c>
      <c r="AM68" s="206">
        <f>('A_DPK BPR'!F36/'A_Kredit BPR'!F36)*100%</f>
        <v>0.40535145127672295</v>
      </c>
      <c r="AN68" s="206">
        <f>('A_DPK BPR'!G36/'A_Kredit BPR'!G36)*100%</f>
        <v>0.40189388995283076</v>
      </c>
      <c r="AO68" s="206">
        <f>('A_DPK BPR'!H36/'A_Kredit BPR'!H36)*100%</f>
        <v>0.40606858680075864</v>
      </c>
      <c r="AP68" s="206">
        <f>('A_DPK BPR'!I36/'A_Kredit BPR'!I36)*100%</f>
        <v>0.37452550667144802</v>
      </c>
      <c r="AQ68" s="206">
        <f>('A_DPK BPR'!J36/'A_Kredit BPR'!J36)*100%</f>
        <v>0.36376085258816854</v>
      </c>
      <c r="AR68" s="206">
        <f>('A_DPK BPR'!K36/'A_Kredit BPR'!K36)*100%</f>
        <v>0.3569912605933992</v>
      </c>
      <c r="AS68" s="206">
        <f>('A_DPK BPR'!L36/'A_Kredit BPR'!L36)*100%</f>
        <v>0.35925861565626727</v>
      </c>
      <c r="AT68" s="176">
        <f t="shared" si="1"/>
        <v>3.866015831057787</v>
      </c>
    </row>
    <row r="69" spans="1:46">
      <c r="A69" s="204"/>
      <c r="B69" s="205" t="s">
        <v>304</v>
      </c>
      <c r="C69" s="205" t="s">
        <v>257</v>
      </c>
      <c r="D69" s="206">
        <f>('A_NPL BU'!C67/'A_NPL BU'!C66)*100%</f>
        <v>1.6536694350203669E-2</v>
      </c>
      <c r="E69" s="206">
        <f>('A_NPL BU'!D67/'A_NPL BU'!D66)*100%</f>
        <v>1.6588298613056506E-2</v>
      </c>
      <c r="F69" s="206">
        <f>('A_NPL BU'!E67/'A_NPL BU'!E66)*100%</f>
        <v>1.5679240220154097E-2</v>
      </c>
      <c r="G69" s="206">
        <f>('A_NPL BU'!F67/'A_NPL BU'!F66)*100%</f>
        <v>1.8017535658916003E-2</v>
      </c>
      <c r="H69" s="206">
        <f>('A_NPL BU'!G67/'A_NPL BU'!G66)*100%</f>
        <v>1.6637600845305849E-2</v>
      </c>
      <c r="I69" s="206">
        <f>('A_NPL BU'!H67/'A_NPL BU'!H66)*100%</f>
        <v>2.8359181898813278E-2</v>
      </c>
      <c r="J69" s="206">
        <f>('A_NPL BU'!I67/'A_NPL BU'!I66)*100%</f>
        <v>2.9802212563709924E-2</v>
      </c>
      <c r="K69" s="206">
        <f>('A_NPL BU'!J67/'A_NPL BU'!J66)*100%</f>
        <v>2.9712363735006655E-2</v>
      </c>
      <c r="L69" s="206">
        <f>('A_NPL BU'!K67/'A_NPL BU'!K66)*100%</f>
        <v>3.1866843562818555E-2</v>
      </c>
      <c r="M69" s="206">
        <f>('A_NPL BU'!L67/'A_NPL BU'!L66)*100%</f>
        <v>2.6647617147909666E-2</v>
      </c>
      <c r="N69" s="176">
        <f>SUM(D69:M69)</f>
        <v>0.22984758859589421</v>
      </c>
      <c r="Q69" s="204"/>
      <c r="R69" s="205" t="s">
        <v>304</v>
      </c>
      <c r="S69" s="205" t="s">
        <v>257</v>
      </c>
      <c r="T69" s="176">
        <f>('A_NPL BU'!C66/'A_DPK BU'!C34)*100%</f>
        <v>1.1862045575958637</v>
      </c>
      <c r="U69" s="176">
        <f>('A_NPL BU'!D66/'A_DPK BU'!D34)*100%</f>
        <v>1.2365583897915282</v>
      </c>
      <c r="V69" s="176">
        <f>('A_NPL BU'!E66/'A_DPK BU'!E34)*100%</f>
        <v>1.1606255492559512</v>
      </c>
      <c r="W69" s="176">
        <f>('A_NPL BU'!F66/'A_DPK BU'!F34)*100%</f>
        <v>1.0932718749279575</v>
      </c>
      <c r="X69" s="176">
        <f>('A_NPL BU'!G66/'A_DPK BU'!G34)*100%</f>
        <v>1.0922297103034353</v>
      </c>
      <c r="Y69" s="176">
        <f>('A_NPL BU'!H66/'A_DPK BU'!H34)*100%</f>
        <v>1.1269755172162546</v>
      </c>
      <c r="Z69" s="176">
        <f>('A_NPL BU'!I66/'A_DPK BU'!I34)*100%</f>
        <v>1.0773197573727369</v>
      </c>
      <c r="AA69" s="176">
        <f>('A_NPL BU'!J66/'A_DPK BU'!J34)*100%</f>
        <v>1.0800350750578769</v>
      </c>
      <c r="AB69" s="176">
        <f>('A_NPL BU'!K66/'A_DPK BU'!K34)*100%</f>
        <v>1.2757664807883398</v>
      </c>
      <c r="AC69" s="176">
        <f>('A_NPL BU'!L66/'A_DPK BU'!L34)*100%</f>
        <v>1.1861623161195693</v>
      </c>
      <c r="AD69" s="176">
        <f t="shared" si="0"/>
        <v>11.515149228429514</v>
      </c>
      <c r="AG69" s="204"/>
      <c r="AH69" s="205" t="s">
        <v>304</v>
      </c>
      <c r="AI69" s="205" t="s">
        <v>257</v>
      </c>
      <c r="AJ69" s="206">
        <f>('A_DPK BU'!C34/'A_NPL BU'!C66)*100%</f>
        <v>0.84302491808558455</v>
      </c>
      <c r="AK69" s="206">
        <f>('A_DPK BU'!D34/'A_NPL BU'!D66)*100%</f>
        <v>0.80869614266139944</v>
      </c>
      <c r="AL69" s="206">
        <f>('A_DPK BU'!E34/'A_NPL BU'!E66)*100%</f>
        <v>0.86160433107911139</v>
      </c>
      <c r="AM69" s="206">
        <f>('A_DPK BU'!F34/'A_NPL BU'!F66)*100%</f>
        <v>0.91468556260618727</v>
      </c>
      <c r="AN69" s="206">
        <f>('A_DPK BU'!G34/'A_NPL BU'!G66)*100%</f>
        <v>0.91555832126392844</v>
      </c>
      <c r="AO69" s="206">
        <f>('A_DPK BU'!H34/'A_NPL BU'!H66)*100%</f>
        <v>0.88733072256095047</v>
      </c>
      <c r="AP69" s="206">
        <f>('A_DPK BU'!I34/'A_NPL BU'!I66)*100%</f>
        <v>0.92822951881872384</v>
      </c>
      <c r="AQ69" s="206">
        <f>('A_DPK BU'!J34/'A_NPL BU'!J66)*100%</f>
        <v>0.92589585569377175</v>
      </c>
      <c r="AR69" s="206">
        <f>('A_DPK BU'!K34/'A_NPL BU'!K66)*100%</f>
        <v>0.78384250962767565</v>
      </c>
      <c r="AS69" s="206">
        <f>('A_DPK BU'!L34/'A_NPL BU'!L66)*100%</f>
        <v>0.84305493979223378</v>
      </c>
      <c r="AT69" s="176">
        <f t="shared" si="1"/>
        <v>8.7119228221895675</v>
      </c>
    </row>
    <row r="70" spans="1:46">
      <c r="A70" s="204">
        <v>34</v>
      </c>
      <c r="B70" s="205" t="s">
        <v>305</v>
      </c>
      <c r="C70" s="205" t="s">
        <v>264</v>
      </c>
      <c r="D70" s="206">
        <f>('A_NPL BPR'!C37/'A_Kredit BPR'!C37)*100%</f>
        <v>0.60368573445038665</v>
      </c>
      <c r="E70" s="206">
        <f>('A_NPL BPR'!D37/'A_Kredit BPR'!D37)*100%</f>
        <v>0.60188692402213595</v>
      </c>
      <c r="F70" s="206">
        <f>('A_NPL BPR'!E37/'A_Kredit BPR'!E37)*100%</f>
        <v>0.59871929069865226</v>
      </c>
      <c r="G70" s="206">
        <f>('A_NPL BPR'!F37/'A_Kredit BPR'!F37)*100%</f>
        <v>0.594642180930263</v>
      </c>
      <c r="H70" s="206">
        <f>('A_NPL BPR'!G37/'A_Kredit BPR'!G37)*100%</f>
        <v>0.5933873706626478</v>
      </c>
      <c r="I70" s="206">
        <f>('A_NPL BPR'!H37/'A_Kredit BPR'!H37)*100%</f>
        <v>0.58737128741148026</v>
      </c>
      <c r="J70" s="206">
        <f>('A_NPL BPR'!I37/'A_Kredit BPR'!I37)*100%</f>
        <v>0.5772421098562448</v>
      </c>
      <c r="K70" s="206">
        <f>('A_NPL BPR'!J37/'A_Kredit BPR'!J37)*100%</f>
        <v>0.57483372252678</v>
      </c>
      <c r="L70" s="206">
        <f>('A_NPL BPR'!K37/'A_Kredit BPR'!K37)*100%</f>
        <v>0.56934136200135177</v>
      </c>
      <c r="M70" s="206">
        <f>('A_NPL BPR'!L37/'A_Kredit BPR'!L37)*100%</f>
        <v>0.56456055727946519</v>
      </c>
      <c r="N70" s="176">
        <f>SUM(D70:M71)</f>
        <v>6.1519346723842316</v>
      </c>
      <c r="Q70" s="204">
        <v>34</v>
      </c>
      <c r="R70" s="205" t="s">
        <v>305</v>
      </c>
      <c r="S70" s="205" t="s">
        <v>264</v>
      </c>
      <c r="T70" s="206">
        <f>('A_Kredit BPR'!C37/'A_DPK BPR'!C37)*100%</f>
        <v>1.2782891906033254</v>
      </c>
      <c r="U70" s="206">
        <f>('A_Kredit BPR'!D37/'A_DPK BPR'!D37)*100%</f>
        <v>1.2673609816697893</v>
      </c>
      <c r="V70" s="206">
        <f>('A_Kredit BPR'!E37/'A_DPK BPR'!E37)*100%</f>
        <v>1.2767306137658081</v>
      </c>
      <c r="W70" s="206">
        <f>('A_Kredit BPR'!F37/'A_DPK BPR'!F37)*100%</f>
        <v>1.2862751873474179</v>
      </c>
      <c r="X70" s="206">
        <f>('A_Kredit BPR'!G37/'A_DPK BPR'!G37)*100%</f>
        <v>1.2995292483144207</v>
      </c>
      <c r="Y70" s="206">
        <f>('A_Kredit BPR'!H37/'A_DPK BPR'!H37)*100%</f>
        <v>1.3032277347488264</v>
      </c>
      <c r="Z70" s="206">
        <f>('A_Kredit BPR'!I37/'A_DPK BPR'!I37)*100%</f>
        <v>1.3301875537082355</v>
      </c>
      <c r="AA70" s="206">
        <f>('A_Kredit BPR'!J37/'A_DPK BPR'!J37)*100%</f>
        <v>1.3318164024788732</v>
      </c>
      <c r="AB70" s="206">
        <f>('A_Kredit BPR'!K37/'A_DPK BPR'!K37)*100%</f>
        <v>1.3372950734018689</v>
      </c>
      <c r="AC70" s="206">
        <f>('A_Kredit BPR'!L37/'A_DPK BPR'!L37)*100%</f>
        <v>1.354328217109557</v>
      </c>
      <c r="AD70" s="176">
        <f>SUM(T70:AC70)</f>
        <v>13.065040203148124</v>
      </c>
      <c r="AG70" s="204">
        <v>34</v>
      </c>
      <c r="AH70" s="205" t="s">
        <v>305</v>
      </c>
      <c r="AI70" s="205" t="s">
        <v>264</v>
      </c>
      <c r="AJ70" s="206">
        <f>('A_DPK BPR'!C37/'A_Kredit BPR'!C37)*100%</f>
        <v>0.78229559269606375</v>
      </c>
      <c r="AK70" s="206">
        <f>('A_DPK BPR'!D37/'A_Kredit BPR'!D37)*100%</f>
        <v>0.78904117647875471</v>
      </c>
      <c r="AL70" s="206">
        <f>('A_DPK BPR'!E37/'A_Kredit BPR'!E37)*100%</f>
        <v>0.78325058490641863</v>
      </c>
      <c r="AM70" s="206">
        <f>('A_DPK BPR'!F37/'A_Kredit BPR'!F37)*100%</f>
        <v>0.77743861487542154</v>
      </c>
      <c r="AN70" s="206">
        <f>('A_DPK BPR'!G37/'A_Kredit BPR'!G37)*100%</f>
        <v>0.76950942142862055</v>
      </c>
      <c r="AO70" s="206">
        <f>('A_DPK BPR'!H37/'A_Kredit BPR'!H37)*100%</f>
        <v>0.76732559731222416</v>
      </c>
      <c r="AP70" s="206">
        <f>('A_DPK BPR'!I37/'A_Kredit BPR'!I37)*100%</f>
        <v>0.75177368575750558</v>
      </c>
      <c r="AQ70" s="206">
        <f>('A_DPK BPR'!J37/'A_Kredit BPR'!J37)*100%</f>
        <v>0.75085424547912727</v>
      </c>
      <c r="AR70" s="206">
        <f>('A_DPK BPR'!K37/'A_Kredit BPR'!K37)*100%</f>
        <v>0.74777812308554814</v>
      </c>
      <c r="AS70" s="206">
        <f>('A_DPK BPR'!L37/'A_Kredit BPR'!L37)*100%</f>
        <v>0.73837345140325461</v>
      </c>
      <c r="AT70" s="176">
        <f>SUM(AJ70:AS70)</f>
        <v>7.6576404934229387</v>
      </c>
    </row>
    <row r="71" spans="1:46">
      <c r="A71" s="204"/>
      <c r="B71" s="205" t="s">
        <v>305</v>
      </c>
      <c r="C71" s="205" t="s">
        <v>257</v>
      </c>
      <c r="D71" s="206">
        <f>('A_NPL BU'!C69/'A_NPL BU'!C68)*100%</f>
        <v>2.7224885206355347E-2</v>
      </c>
      <c r="E71" s="206">
        <f>('A_NPL BU'!D69/'A_NPL BU'!D68)*100%</f>
        <v>2.6956131938418566E-2</v>
      </c>
      <c r="F71" s="206">
        <f>('A_NPL BU'!E69/'A_NPL BU'!E68)*100%</f>
        <v>2.727817297059586E-2</v>
      </c>
      <c r="G71" s="206">
        <f>('A_NPL BU'!F69/'A_NPL BU'!F68)*100%</f>
        <v>2.9474922916705878E-2</v>
      </c>
      <c r="H71" s="206">
        <f>('A_NPL BU'!G69/'A_NPL BU'!G68)*100%</f>
        <v>2.9840409694736215E-2</v>
      </c>
      <c r="I71" s="206">
        <f>('A_NPL BU'!H69/'A_NPL BU'!H68)*100%</f>
        <v>2.9797795685716704E-2</v>
      </c>
      <c r="J71" s="206">
        <f>('A_NPL BU'!I69/'A_NPL BU'!I68)*100%</f>
        <v>2.8759989390782125E-2</v>
      </c>
      <c r="K71" s="206">
        <f>('A_NPL BU'!J69/'A_NPL BU'!J68)*100%</f>
        <v>2.8518810334331849E-2</v>
      </c>
      <c r="L71" s="206">
        <f>('A_NPL BU'!K69/'A_NPL BU'!K68)*100%</f>
        <v>2.9023858757769177E-2</v>
      </c>
      <c r="M71" s="206">
        <f>('A_NPL BU'!L69/'A_NPL BU'!L68)*100%</f>
        <v>2.9389155649411178E-2</v>
      </c>
      <c r="N71" s="176">
        <f>SUM(D71:M71)</f>
        <v>0.28626413254482291</v>
      </c>
      <c r="Q71" s="204"/>
      <c r="R71" s="205" t="s">
        <v>305</v>
      </c>
      <c r="S71" s="205" t="s">
        <v>257</v>
      </c>
      <c r="T71" s="206">
        <f>('A_NPL BU'!C68/'A_DPK BU'!C35)*100%</f>
        <v>0.94694367819166858</v>
      </c>
      <c r="U71" s="206">
        <f>('A_NPL BU'!D68/'A_DPK BU'!D35)*100%</f>
        <v>0.95969301389794981</v>
      </c>
      <c r="V71" s="206">
        <f>('A_NPL BU'!E68/'A_DPK BU'!E35)*100%</f>
        <v>0.95584524834744855</v>
      </c>
      <c r="W71" s="206">
        <f>('A_NPL BU'!F68/'A_DPK BU'!F35)*100%</f>
        <v>0.9947968091933107</v>
      </c>
      <c r="X71" s="206">
        <f>('A_NPL BU'!G68/'A_DPK BU'!G35)*100%</f>
        <v>1.0112217738371561</v>
      </c>
      <c r="Y71" s="206">
        <f>('A_NPL BU'!H68/'A_DPK BU'!H35)*100%</f>
        <v>0.97485939850301595</v>
      </c>
      <c r="Z71" s="206">
        <f>('A_NPL BU'!I68/'A_DPK BU'!I35)*100%</f>
        <v>0.98139761371250434</v>
      </c>
      <c r="AA71" s="206">
        <f>('A_NPL BU'!J68/'A_DPK BU'!J35)*100%</f>
        <v>0.99028964552526932</v>
      </c>
      <c r="AB71" s="206">
        <f>('A_NPL BU'!K68/'A_DPK BU'!K35)*100%</f>
        <v>0.98632347684014554</v>
      </c>
      <c r="AC71" s="206">
        <f>('A_NPL BU'!L68/'A_DPK BU'!L35)*100%</f>
        <v>0.9974025100583338</v>
      </c>
      <c r="AD71" s="176">
        <f>SUM(T71:AC71)</f>
        <v>9.798773168106802</v>
      </c>
      <c r="AG71" s="204"/>
      <c r="AH71" s="205" t="s">
        <v>305</v>
      </c>
      <c r="AI71" s="205" t="s">
        <v>257</v>
      </c>
      <c r="AJ71" s="206">
        <f>('A_DPK BU'!C35/'A_NPL BU'!C68)*100%</f>
        <v>1.0560290152732743</v>
      </c>
      <c r="AK71" s="206">
        <f>('A_DPK BU'!D35/'A_NPL BU'!D68)*100%</f>
        <v>1.0419998744581216</v>
      </c>
      <c r="AL71" s="206">
        <f>('A_DPK BU'!E35/'A_NPL BU'!E68)*100%</f>
        <v>1.046194456402739</v>
      </c>
      <c r="AM71" s="206">
        <f>('A_DPK BU'!F35/'A_NPL BU'!F68)*100%</f>
        <v>1.0052304056050487</v>
      </c>
      <c r="AN71" s="206">
        <f>('A_DPK BU'!G35/'A_NPL BU'!G68)*100%</f>
        <v>0.98890275691496021</v>
      </c>
      <c r="AO71" s="206">
        <f>('A_DPK BU'!H35/'A_NPL BU'!H68)*100%</f>
        <v>1.0257889512432148</v>
      </c>
      <c r="AP71" s="206">
        <f>('A_DPK BU'!I35/'A_NPL BU'!I68)*100%</f>
        <v>1.0189549944156937</v>
      </c>
      <c r="AQ71" s="206">
        <f>('A_DPK BU'!J35/'A_NPL BU'!J68)*100%</f>
        <v>1.0098055700356032</v>
      </c>
      <c r="AR71" s="206">
        <f>('A_DPK BU'!K35/'A_NPL BU'!K68)*100%</f>
        <v>1.0138661640739501</v>
      </c>
      <c r="AS71" s="206">
        <f>('A_DPK BU'!L35/'A_NPL BU'!L68)*100%</f>
        <v>1.0026042544664482</v>
      </c>
      <c r="AT71" s="176">
        <f>SUM(AJ71:AS71)</f>
        <v>10.209376442889052</v>
      </c>
    </row>
    <row r="72" spans="1:46">
      <c r="T72" s="176"/>
      <c r="U72" s="176"/>
      <c r="V72" s="176"/>
      <c r="W72" s="176"/>
      <c r="X72" s="176"/>
      <c r="Y72" s="176"/>
      <c r="Z72" s="176"/>
      <c r="AA72" s="176"/>
      <c r="AB72" s="176"/>
      <c r="AC72" s="176"/>
    </row>
    <row r="74" spans="1:46">
      <c r="B74" s="279" t="s">
        <v>308</v>
      </c>
      <c r="C74" s="279"/>
      <c r="D74" s="279"/>
      <c r="E74" s="279"/>
    </row>
    <row r="75" spans="1:46">
      <c r="B75" t="s">
        <v>311</v>
      </c>
      <c r="I75" s="176"/>
    </row>
    <row r="76" spans="1:46">
      <c r="I76" s="176"/>
      <c r="W76" s="176"/>
    </row>
    <row r="77" spans="1:46">
      <c r="I77" s="176"/>
      <c r="W77" s="176"/>
    </row>
    <row r="78" spans="1:46">
      <c r="I78" s="176"/>
      <c r="W78" s="176"/>
    </row>
    <row r="79" spans="1:46">
      <c r="I79" s="176"/>
      <c r="W79" s="176"/>
    </row>
    <row r="80" spans="1:46">
      <c r="I80" s="176"/>
      <c r="W80" s="176"/>
    </row>
    <row r="81" spans="1:23">
      <c r="I81" s="176"/>
      <c r="W81" s="176"/>
    </row>
    <row r="82" spans="1:23">
      <c r="I82" s="176"/>
      <c r="W82" s="176"/>
    </row>
    <row r="83" spans="1:23">
      <c r="W83" s="176"/>
    </row>
    <row r="91" spans="1:23" ht="13.5">
      <c r="A91" s="2"/>
    </row>
    <row r="92" spans="1:23" ht="13.5">
      <c r="A92" s="2"/>
    </row>
    <row r="93" spans="1:23" ht="13.5">
      <c r="A93" s="2"/>
    </row>
    <row r="94" spans="1:23" ht="13.5">
      <c r="A94" s="2"/>
    </row>
    <row r="95" spans="1:23" ht="13.5">
      <c r="A95" s="2"/>
    </row>
    <row r="96" spans="1:23" ht="13.5">
      <c r="A96" s="2"/>
    </row>
    <row r="97" spans="1:19" ht="13.5">
      <c r="A97" s="2"/>
    </row>
    <row r="98" spans="1:19" ht="13.5">
      <c r="A98" s="2"/>
      <c r="C98" s="176"/>
    </row>
    <row r="99" spans="1:19" ht="13.5">
      <c r="A99" s="6"/>
    </row>
    <row r="100" spans="1:19" ht="13.5">
      <c r="A100" s="6"/>
    </row>
    <row r="101" spans="1:19" ht="13.5">
      <c r="A101" s="2"/>
    </row>
    <row r="102" spans="1:19" ht="13.5">
      <c r="A102" s="2"/>
    </row>
    <row r="103" spans="1:19" ht="13.5">
      <c r="A103" s="2"/>
    </row>
    <row r="104" spans="1:19" ht="13.5">
      <c r="A104" s="2"/>
    </row>
    <row r="105" spans="1:19" ht="13.5">
      <c r="A105" s="2"/>
    </row>
    <row r="106" spans="1:19" ht="13.5">
      <c r="A106" s="2"/>
    </row>
    <row r="107" spans="1:19" ht="13.5">
      <c r="A107" s="2"/>
    </row>
    <row r="108" spans="1:19" ht="13.5">
      <c r="A108" s="2"/>
    </row>
    <row r="109" spans="1:19" ht="13.5">
      <c r="A109" s="2"/>
    </row>
    <row r="110" spans="1:19" ht="13.5">
      <c r="A110" s="2"/>
      <c r="S110" s="176"/>
    </row>
    <row r="111" spans="1:19" ht="13.5">
      <c r="A111" s="2"/>
      <c r="I111" s="176"/>
      <c r="S111" s="176"/>
    </row>
    <row r="112" spans="1:19" ht="13.5">
      <c r="A112" s="6"/>
      <c r="I112" s="176"/>
      <c r="S112" s="176"/>
    </row>
    <row r="113" spans="1:20" ht="13.5">
      <c r="A113" s="6"/>
      <c r="I113" s="176"/>
      <c r="S113" s="176"/>
    </row>
    <row r="114" spans="1:20" ht="13.5">
      <c r="A114" s="6"/>
      <c r="I114" s="176"/>
      <c r="S114" s="176"/>
    </row>
    <row r="115" spans="1:20" ht="13.5">
      <c r="A115" s="2"/>
      <c r="I115" s="176"/>
      <c r="S115" s="176"/>
    </row>
    <row r="116" spans="1:20" ht="13.5">
      <c r="A116" s="2"/>
      <c r="I116" s="176"/>
      <c r="S116" s="176"/>
    </row>
    <row r="117" spans="1:20" ht="13.5">
      <c r="A117" s="2"/>
      <c r="I117" s="176"/>
      <c r="S117" s="176"/>
    </row>
    <row r="118" spans="1:20" ht="13.5">
      <c r="A118" s="2"/>
      <c r="I118" s="176"/>
      <c r="T118" s="176"/>
    </row>
    <row r="119" spans="1:20" ht="13.5">
      <c r="A119" s="2"/>
      <c r="H119" s="176"/>
    </row>
    <row r="120" spans="1:20" ht="13.5">
      <c r="A120" s="2"/>
    </row>
    <row r="121" spans="1:20" ht="13.5">
      <c r="A121" s="2"/>
    </row>
    <row r="122" spans="1:20" ht="13.5">
      <c r="A122" s="2"/>
    </row>
    <row r="123" spans="1:20" ht="13.5">
      <c r="A123" s="2"/>
    </row>
    <row r="124" spans="1:20" ht="13.5">
      <c r="A124" s="2"/>
    </row>
    <row r="142" spans="10:20">
      <c r="J142" s="176"/>
      <c r="T142" s="176"/>
    </row>
    <row r="143" spans="10:20">
      <c r="J143" s="176"/>
      <c r="T143" s="176"/>
    </row>
    <row r="144" spans="10:20">
      <c r="J144" s="176"/>
      <c r="T144" s="176"/>
    </row>
    <row r="145" spans="10:20">
      <c r="J145" s="176"/>
      <c r="T145" s="176"/>
    </row>
    <row r="146" spans="10:20">
      <c r="J146" s="176"/>
      <c r="T146" s="176"/>
    </row>
    <row r="147" spans="10:20">
      <c r="J147" s="176"/>
      <c r="T147" s="176"/>
    </row>
    <row r="148" spans="10:20">
      <c r="J148" s="176"/>
      <c r="T148" s="176"/>
    </row>
    <row r="149" spans="10:20">
      <c r="J149" s="176"/>
      <c r="T149" s="176"/>
    </row>
  </sheetData>
  <mergeCells count="4">
    <mergeCell ref="B74:E74"/>
    <mergeCell ref="A1:N2"/>
    <mergeCell ref="Q1:AD2"/>
    <mergeCell ref="AG1:AT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39"/>
  <sheetViews>
    <sheetView zoomScale="88" zoomScaleNormal="40" workbookViewId="0">
      <selection activeCell="C6" sqref="C6"/>
    </sheetView>
  </sheetViews>
  <sheetFormatPr defaultColWidth="12.54296875" defaultRowHeight="15.75" customHeight="1"/>
  <sheetData>
    <row r="1" spans="1:13" ht="15.75" customHeight="1">
      <c r="A1" s="282" t="s">
        <v>0</v>
      </c>
      <c r="B1" s="283"/>
      <c r="C1" s="283"/>
      <c r="D1" s="283"/>
      <c r="E1" s="283"/>
      <c r="F1" s="283"/>
      <c r="G1" s="283"/>
      <c r="H1" s="283"/>
      <c r="I1" s="283"/>
      <c r="J1" s="283"/>
      <c r="K1" s="283"/>
      <c r="L1" s="283"/>
      <c r="M1" s="284"/>
    </row>
    <row r="2" spans="1:13" ht="14">
      <c r="A2" s="285" t="s">
        <v>1</v>
      </c>
      <c r="B2" s="286"/>
      <c r="C2" s="288">
        <v>2024</v>
      </c>
      <c r="D2" s="289"/>
      <c r="E2" s="289"/>
      <c r="F2" s="289"/>
      <c r="G2" s="289"/>
      <c r="H2" s="289"/>
      <c r="I2" s="289"/>
      <c r="J2" s="289"/>
      <c r="K2" s="289"/>
      <c r="L2" s="290"/>
      <c r="M2" s="291" t="s">
        <v>2</v>
      </c>
    </row>
    <row r="3" spans="1:13" ht="14">
      <c r="A3" s="287"/>
      <c r="B3" s="286"/>
      <c r="C3" s="141" t="s">
        <v>3</v>
      </c>
      <c r="D3" s="141" t="s">
        <v>4</v>
      </c>
      <c r="E3" s="141" t="s">
        <v>5</v>
      </c>
      <c r="F3" s="141" t="s">
        <v>6</v>
      </c>
      <c r="G3" s="141" t="s">
        <v>7</v>
      </c>
      <c r="H3" s="141" t="s">
        <v>8</v>
      </c>
      <c r="I3" s="142" t="s">
        <v>9</v>
      </c>
      <c r="J3" s="141" t="s">
        <v>10</v>
      </c>
      <c r="K3" s="142" t="s">
        <v>11</v>
      </c>
      <c r="L3" s="142" t="s">
        <v>12</v>
      </c>
      <c r="M3" s="286"/>
    </row>
    <row r="4" spans="1:13" ht="15.75" customHeight="1">
      <c r="A4" s="1" t="s">
        <v>13</v>
      </c>
      <c r="B4" s="2" t="s">
        <v>14</v>
      </c>
      <c r="C4" s="3">
        <v>1876.572482993</v>
      </c>
      <c r="D4" s="3">
        <v>1938.100402025</v>
      </c>
      <c r="E4" s="3">
        <v>1988.0553785300001</v>
      </c>
      <c r="F4" s="3">
        <v>2112.9759164379998</v>
      </c>
      <c r="G4" s="3">
        <v>2201.8593601990001</v>
      </c>
      <c r="H4" s="3">
        <v>2231.5482542300001</v>
      </c>
      <c r="I4" s="3">
        <v>2281.5140098729998</v>
      </c>
      <c r="J4" s="3">
        <v>2285.5323687</v>
      </c>
      <c r="K4" s="3">
        <v>2285.4493211469999</v>
      </c>
      <c r="L4" s="3">
        <v>2270.8848039499999</v>
      </c>
      <c r="M4" s="4">
        <f t="shared" ref="M4:M39" si="0">SUM(C4:L4)</f>
        <v>21472.492298084999</v>
      </c>
    </row>
    <row r="5" spans="1:13" ht="15.75" customHeight="1">
      <c r="A5" s="1" t="s">
        <v>15</v>
      </c>
      <c r="B5" s="2" t="s">
        <v>16</v>
      </c>
      <c r="C5" s="3">
        <v>498.16616371399999</v>
      </c>
      <c r="D5" s="3">
        <v>536.77854268199997</v>
      </c>
      <c r="E5" s="3">
        <v>542.74549174900005</v>
      </c>
      <c r="F5" s="3">
        <v>606.27507615399998</v>
      </c>
      <c r="G5" s="3">
        <v>635.02361099999996</v>
      </c>
      <c r="H5" s="3">
        <v>649.39800284800003</v>
      </c>
      <c r="I5" s="3">
        <v>629.959928365</v>
      </c>
      <c r="J5" s="3">
        <v>659.04897532799998</v>
      </c>
      <c r="K5" s="3">
        <v>635.21650431800003</v>
      </c>
      <c r="L5" s="3">
        <v>648.65045559999999</v>
      </c>
      <c r="M5" s="4">
        <f t="shared" si="0"/>
        <v>6041.2627517580004</v>
      </c>
    </row>
    <row r="6" spans="1:13" ht="15.75" customHeight="1">
      <c r="A6" s="1" t="s">
        <v>17</v>
      </c>
      <c r="B6" s="2" t="s">
        <v>18</v>
      </c>
      <c r="C6" s="3">
        <v>349.19276359399998</v>
      </c>
      <c r="D6" s="3">
        <v>404.92043289600002</v>
      </c>
      <c r="E6" s="3">
        <v>413.54878680299998</v>
      </c>
      <c r="F6" s="3">
        <v>496.54777089700002</v>
      </c>
      <c r="G6" s="3">
        <v>501.29478061399999</v>
      </c>
      <c r="H6" s="3">
        <v>574.151297387</v>
      </c>
      <c r="I6" s="3">
        <v>580.12389024100003</v>
      </c>
      <c r="J6" s="3">
        <v>591.75327381099999</v>
      </c>
      <c r="K6" s="3">
        <v>640.20293357000003</v>
      </c>
      <c r="L6" s="3">
        <v>632.89206287100001</v>
      </c>
      <c r="M6" s="4">
        <f t="shared" si="0"/>
        <v>5184.6279926839998</v>
      </c>
    </row>
    <row r="7" spans="1:13" ht="15.75" customHeight="1">
      <c r="A7" s="1" t="s">
        <v>19</v>
      </c>
      <c r="B7" s="2" t="s">
        <v>20</v>
      </c>
      <c r="C7" s="3">
        <v>792.38390428499997</v>
      </c>
      <c r="D7" s="3">
        <v>816.62166143100001</v>
      </c>
      <c r="E7" s="3">
        <v>810.67626453299999</v>
      </c>
      <c r="F7" s="3">
        <v>837.50470203500004</v>
      </c>
      <c r="G7" s="3">
        <v>855.30119322200005</v>
      </c>
      <c r="H7" s="3">
        <v>842.87563006100004</v>
      </c>
      <c r="I7" s="3">
        <v>850.81053661800001</v>
      </c>
      <c r="J7" s="3">
        <v>848.03293846999998</v>
      </c>
      <c r="K7" s="3">
        <v>850.47340820399995</v>
      </c>
      <c r="L7" s="3">
        <v>836.08702986499998</v>
      </c>
      <c r="M7" s="4">
        <f t="shared" si="0"/>
        <v>8340.767268724001</v>
      </c>
    </row>
    <row r="8" spans="1:13" ht="15.75" customHeight="1">
      <c r="A8" s="1" t="s">
        <v>21</v>
      </c>
      <c r="B8" s="2" t="s">
        <v>22</v>
      </c>
      <c r="C8" s="3">
        <v>5078.4045978880004</v>
      </c>
      <c r="D8" s="3">
        <v>5183.3507437750004</v>
      </c>
      <c r="E8" s="3">
        <v>5304.2704258330004</v>
      </c>
      <c r="F8" s="3">
        <v>5448.2094667680003</v>
      </c>
      <c r="G8" s="3">
        <v>5275.4594386629997</v>
      </c>
      <c r="H8" s="3">
        <v>5356.6723892319997</v>
      </c>
      <c r="I8" s="3">
        <v>5467.867751103</v>
      </c>
      <c r="J8" s="3">
        <v>5489.7547017569996</v>
      </c>
      <c r="K8" s="3">
        <v>5533.872743467</v>
      </c>
      <c r="L8" s="3">
        <v>5692.9509425409997</v>
      </c>
      <c r="M8" s="4">
        <f t="shared" si="0"/>
        <v>53830.813201026998</v>
      </c>
    </row>
    <row r="9" spans="1:13" ht="15.75" customHeight="1">
      <c r="A9" s="1" t="s">
        <v>23</v>
      </c>
      <c r="B9" s="2" t="s">
        <v>24</v>
      </c>
      <c r="C9" s="3">
        <v>1604.279939581</v>
      </c>
      <c r="D9" s="3">
        <v>1631.5173871760001</v>
      </c>
      <c r="E9" s="3">
        <v>1689.636745563</v>
      </c>
      <c r="F9" s="3">
        <v>1788.629271175</v>
      </c>
      <c r="G9" s="3">
        <v>1800.6747845370001</v>
      </c>
      <c r="H9" s="3">
        <v>1820.7205781390001</v>
      </c>
      <c r="I9" s="3">
        <v>1843.1914310689999</v>
      </c>
      <c r="J9" s="3">
        <v>1857.991729007</v>
      </c>
      <c r="K9" s="3">
        <v>1865.8879100229999</v>
      </c>
      <c r="L9" s="3">
        <v>1888.197982382</v>
      </c>
      <c r="M9" s="4">
        <f t="shared" si="0"/>
        <v>17790.727758652003</v>
      </c>
    </row>
    <row r="10" spans="1:13" ht="15.75" customHeight="1">
      <c r="A10" s="1" t="s">
        <v>25</v>
      </c>
      <c r="B10" s="2" t="s">
        <v>26</v>
      </c>
      <c r="C10" s="3">
        <v>6.7645173290000002</v>
      </c>
      <c r="D10" s="3">
        <v>6.8327651649999996</v>
      </c>
      <c r="E10" s="3">
        <v>7.2542760289999997</v>
      </c>
      <c r="F10" s="3">
        <v>8.0166084120000001</v>
      </c>
      <c r="G10" s="3">
        <v>8.7900852159999996</v>
      </c>
      <c r="H10" s="3">
        <v>8.3934044490000002</v>
      </c>
      <c r="I10" s="3">
        <v>7.8438960809999996</v>
      </c>
      <c r="J10" s="3">
        <v>8.4622206220000002</v>
      </c>
      <c r="K10" s="3">
        <v>8.2249581900000006</v>
      </c>
      <c r="L10" s="3">
        <v>8.2184270250000004</v>
      </c>
      <c r="M10" s="4">
        <f t="shared" si="0"/>
        <v>78.801158517999994</v>
      </c>
    </row>
    <row r="11" spans="1:13" ht="15.75" customHeight="1">
      <c r="A11" s="1" t="s">
        <v>27</v>
      </c>
      <c r="B11" s="2" t="s">
        <v>28</v>
      </c>
      <c r="C11" s="3">
        <v>166.26516171200001</v>
      </c>
      <c r="D11" s="3">
        <v>171.82576933000001</v>
      </c>
      <c r="E11" s="3">
        <v>175.27232871000001</v>
      </c>
      <c r="F11" s="3">
        <v>179.870227414</v>
      </c>
      <c r="G11" s="3">
        <v>189.42378138199999</v>
      </c>
      <c r="H11" s="3">
        <v>181.32064282900001</v>
      </c>
      <c r="I11" s="3">
        <v>180.54753292800001</v>
      </c>
      <c r="J11" s="3">
        <v>180.445552096</v>
      </c>
      <c r="K11" s="3">
        <v>183.61309942700001</v>
      </c>
      <c r="L11" s="3">
        <v>183.12240755299999</v>
      </c>
      <c r="M11" s="4">
        <f t="shared" si="0"/>
        <v>1791.7065033809999</v>
      </c>
    </row>
    <row r="12" spans="1:13" ht="15.75" customHeight="1">
      <c r="A12" s="5" t="s">
        <v>29</v>
      </c>
      <c r="B12" s="6" t="s">
        <v>30</v>
      </c>
      <c r="C12" s="3">
        <v>3.2782379430000002</v>
      </c>
      <c r="D12" s="3">
        <v>3.2895864659999998</v>
      </c>
      <c r="E12" s="3">
        <v>3.374208388</v>
      </c>
      <c r="F12" s="3">
        <v>3.5981847760000001</v>
      </c>
      <c r="G12" s="3">
        <v>4.0872813969999999</v>
      </c>
      <c r="H12" s="3">
        <v>4.0272156969999999</v>
      </c>
      <c r="I12" s="3">
        <v>4.0466822560000004</v>
      </c>
      <c r="J12" s="3">
        <v>4.1057871979999998</v>
      </c>
      <c r="K12" s="3">
        <v>4.1062590539999997</v>
      </c>
      <c r="L12" s="3">
        <v>4.2682834679999999</v>
      </c>
      <c r="M12" s="4">
        <f t="shared" si="0"/>
        <v>38.181726642999998</v>
      </c>
    </row>
    <row r="13" spans="1:13" ht="15.75" customHeight="1">
      <c r="A13" s="5" t="s">
        <v>31</v>
      </c>
      <c r="B13" s="6" t="s">
        <v>32</v>
      </c>
      <c r="C13" s="3">
        <v>132.285652946</v>
      </c>
      <c r="D13" s="3">
        <v>137.84313764800001</v>
      </c>
      <c r="E13" s="3">
        <v>147.03764946999999</v>
      </c>
      <c r="F13" s="3">
        <v>153.22352276999999</v>
      </c>
      <c r="G13" s="3">
        <v>161.66048612700001</v>
      </c>
      <c r="H13" s="3">
        <v>159.738999557</v>
      </c>
      <c r="I13" s="3">
        <v>165.32737143599999</v>
      </c>
      <c r="J13" s="3">
        <v>166.696794466</v>
      </c>
      <c r="K13" s="3">
        <v>168.89459351299999</v>
      </c>
      <c r="L13" s="3">
        <v>164.22768858200001</v>
      </c>
      <c r="M13" s="4">
        <f t="shared" si="0"/>
        <v>1556.935896515</v>
      </c>
    </row>
    <row r="14" spans="1:13" ht="15.75" customHeight="1">
      <c r="A14" s="1" t="s">
        <v>33</v>
      </c>
      <c r="B14" s="2" t="s">
        <v>34</v>
      </c>
      <c r="C14" s="3">
        <v>134.71643601400001</v>
      </c>
      <c r="D14" s="3">
        <v>144.88341094699999</v>
      </c>
      <c r="E14" s="3">
        <v>167.22075430999999</v>
      </c>
      <c r="F14" s="3">
        <v>193.30043346799999</v>
      </c>
      <c r="G14" s="3">
        <v>200.33336474000001</v>
      </c>
      <c r="H14" s="3">
        <v>195.62897248199999</v>
      </c>
      <c r="I14" s="3">
        <v>200.667392476</v>
      </c>
      <c r="J14" s="3">
        <v>203.52631073699999</v>
      </c>
      <c r="K14" s="3">
        <v>200.21141498399999</v>
      </c>
      <c r="L14" s="3">
        <v>200.38566006600001</v>
      </c>
      <c r="M14" s="4">
        <f t="shared" si="0"/>
        <v>1840.874150224</v>
      </c>
    </row>
    <row r="15" spans="1:13" ht="15.75" customHeight="1">
      <c r="A15" s="1" t="s">
        <v>35</v>
      </c>
      <c r="B15" s="2" t="s">
        <v>36</v>
      </c>
      <c r="C15" s="3">
        <v>135.27410520699999</v>
      </c>
      <c r="D15" s="3">
        <v>140.963521101</v>
      </c>
      <c r="E15" s="3">
        <v>147.306611928</v>
      </c>
      <c r="F15" s="3">
        <v>150.422329787</v>
      </c>
      <c r="G15" s="3">
        <v>154.211468126</v>
      </c>
      <c r="H15" s="3">
        <v>159.00393975399999</v>
      </c>
      <c r="I15" s="3">
        <v>163.235454336</v>
      </c>
      <c r="J15" s="3">
        <v>172.782265161</v>
      </c>
      <c r="K15" s="3">
        <v>176.95187121999999</v>
      </c>
      <c r="L15" s="3">
        <v>173.12448118500001</v>
      </c>
      <c r="M15" s="4">
        <f t="shared" si="0"/>
        <v>1573.2760478049997</v>
      </c>
    </row>
    <row r="16" spans="1:13" ht="15.75" customHeight="1">
      <c r="A16" s="1" t="s">
        <v>37</v>
      </c>
      <c r="B16" s="2" t="s">
        <v>38</v>
      </c>
      <c r="C16" s="3">
        <v>391.84265059400002</v>
      </c>
      <c r="D16" s="3">
        <v>400.57897942300002</v>
      </c>
      <c r="E16" s="3">
        <v>481.87877735699999</v>
      </c>
      <c r="F16" s="3">
        <v>517.22819859599997</v>
      </c>
      <c r="G16" s="3">
        <v>528.08579430099996</v>
      </c>
      <c r="H16" s="3">
        <v>534.21512479099999</v>
      </c>
      <c r="I16" s="3">
        <v>559.02093907200003</v>
      </c>
      <c r="J16" s="3">
        <v>553.82648717400002</v>
      </c>
      <c r="K16" s="3">
        <v>555.31806552800003</v>
      </c>
      <c r="L16" s="3">
        <v>553.76375117999999</v>
      </c>
      <c r="M16" s="4">
        <f t="shared" si="0"/>
        <v>5075.7587680160013</v>
      </c>
    </row>
    <row r="17" spans="1:13" ht="15.75" customHeight="1">
      <c r="A17" s="1" t="s">
        <v>39</v>
      </c>
      <c r="B17" s="2" t="s">
        <v>40</v>
      </c>
      <c r="C17" s="3">
        <v>102.493493065</v>
      </c>
      <c r="D17" s="3">
        <v>105.112336044</v>
      </c>
      <c r="E17" s="3">
        <v>111.59592306</v>
      </c>
      <c r="F17" s="3">
        <v>116.409947911</v>
      </c>
      <c r="G17" s="3">
        <v>121.78152494699999</v>
      </c>
      <c r="H17" s="3">
        <v>120.039059288</v>
      </c>
      <c r="I17" s="3">
        <v>122.72535459300001</v>
      </c>
      <c r="J17" s="3">
        <v>130.35525313700001</v>
      </c>
      <c r="K17" s="3">
        <v>131.690092827</v>
      </c>
      <c r="L17" s="3">
        <v>127.756519884</v>
      </c>
      <c r="M17" s="4">
        <f t="shared" si="0"/>
        <v>1189.9595047560001</v>
      </c>
    </row>
    <row r="18" spans="1:13" ht="15.75" customHeight="1">
      <c r="A18" s="1" t="s">
        <v>41</v>
      </c>
      <c r="B18" s="2" t="s">
        <v>42</v>
      </c>
      <c r="C18" s="3">
        <v>12.041169378999999</v>
      </c>
      <c r="D18" s="3">
        <v>12.479051699999999</v>
      </c>
      <c r="E18" s="3">
        <v>12.631757212</v>
      </c>
      <c r="F18" s="3">
        <v>13.078916320999999</v>
      </c>
      <c r="G18" s="3">
        <v>13.462203328999999</v>
      </c>
      <c r="H18" s="3">
        <v>7.688658846</v>
      </c>
      <c r="I18" s="3">
        <v>8.7072241120000005</v>
      </c>
      <c r="J18" s="3">
        <v>8.2080469189999992</v>
      </c>
      <c r="K18" s="3">
        <v>8.3465572439999995</v>
      </c>
      <c r="L18" s="3">
        <v>9.1556233389999999</v>
      </c>
      <c r="M18" s="4">
        <f t="shared" si="0"/>
        <v>105.799208401</v>
      </c>
    </row>
    <row r="19" spans="1:13" ht="15.75" customHeight="1">
      <c r="A19" s="1" t="s">
        <v>43</v>
      </c>
      <c r="B19" s="2" t="s">
        <v>44</v>
      </c>
      <c r="C19" s="3">
        <v>233.81380446099999</v>
      </c>
      <c r="D19" s="3">
        <v>253.02109081699999</v>
      </c>
      <c r="E19" s="3">
        <v>279.55026836299999</v>
      </c>
      <c r="F19" s="3">
        <v>292.840438108</v>
      </c>
      <c r="G19" s="3">
        <v>301.74043089100002</v>
      </c>
      <c r="H19" s="3">
        <v>309.98378364600001</v>
      </c>
      <c r="I19" s="3">
        <v>343.053523176</v>
      </c>
      <c r="J19" s="3">
        <v>349.562750462</v>
      </c>
      <c r="K19" s="3">
        <v>353.60314384700001</v>
      </c>
      <c r="L19" s="3">
        <v>359.018466789</v>
      </c>
      <c r="M19" s="4">
        <f t="shared" si="0"/>
        <v>3076.1877005599999</v>
      </c>
    </row>
    <row r="20" spans="1:13" ht="13.5">
      <c r="A20" s="1" t="s">
        <v>45</v>
      </c>
      <c r="B20" s="2" t="s">
        <v>46</v>
      </c>
      <c r="C20" s="3">
        <v>50.548342751</v>
      </c>
      <c r="D20" s="3">
        <v>53.731911736000001</v>
      </c>
      <c r="E20" s="3">
        <v>56.959769049000002</v>
      </c>
      <c r="F20" s="3">
        <v>59.915227461000001</v>
      </c>
      <c r="G20" s="3">
        <v>58.739737814000001</v>
      </c>
      <c r="H20" s="3">
        <v>58.628006370999998</v>
      </c>
      <c r="I20" s="3">
        <v>56.781675866</v>
      </c>
      <c r="J20" s="3">
        <v>57.462848653999998</v>
      </c>
      <c r="K20" s="3">
        <v>57.441502415999999</v>
      </c>
      <c r="L20" s="3">
        <v>54.786816272999999</v>
      </c>
      <c r="M20" s="4">
        <f t="shared" si="0"/>
        <v>564.99583839100001</v>
      </c>
    </row>
    <row r="21" spans="1:13" ht="13.5">
      <c r="A21" s="1" t="s">
        <v>47</v>
      </c>
      <c r="B21" s="2" t="s">
        <v>48</v>
      </c>
      <c r="C21" s="3">
        <v>160.55454216699999</v>
      </c>
      <c r="D21" s="3">
        <v>169.45363894400001</v>
      </c>
      <c r="E21" s="3">
        <v>167.050573679</v>
      </c>
      <c r="F21" s="3">
        <v>165.274314111</v>
      </c>
      <c r="G21" s="3">
        <v>170.35994720299999</v>
      </c>
      <c r="H21" s="3">
        <v>165.952575035</v>
      </c>
      <c r="I21" s="3">
        <v>171.738567999</v>
      </c>
      <c r="J21" s="3">
        <v>171.192520763</v>
      </c>
      <c r="K21" s="3">
        <v>166.79228049599999</v>
      </c>
      <c r="L21" s="3">
        <v>172.47064024900001</v>
      </c>
      <c r="M21" s="4">
        <f t="shared" si="0"/>
        <v>1680.8396006460002</v>
      </c>
    </row>
    <row r="22" spans="1:13" ht="13.5">
      <c r="A22" s="1" t="s">
        <v>49</v>
      </c>
      <c r="B22" s="2" t="s">
        <v>50</v>
      </c>
      <c r="C22" s="3">
        <v>23.618497100999999</v>
      </c>
      <c r="D22" s="3">
        <v>24.384037287999998</v>
      </c>
      <c r="E22" s="3">
        <v>29.255914417</v>
      </c>
      <c r="F22" s="3">
        <v>30.328970380000001</v>
      </c>
      <c r="G22" s="3">
        <v>31.074058151999999</v>
      </c>
      <c r="H22" s="3">
        <v>29.990695995999999</v>
      </c>
      <c r="I22" s="3">
        <v>33.669306315999997</v>
      </c>
      <c r="J22" s="3">
        <v>35.826026919999997</v>
      </c>
      <c r="K22" s="3">
        <v>38.128340825999999</v>
      </c>
      <c r="L22" s="3">
        <v>40.870156995000002</v>
      </c>
      <c r="M22" s="4">
        <f t="shared" si="0"/>
        <v>317.14600439100002</v>
      </c>
    </row>
    <row r="23" spans="1:13" ht="13.5">
      <c r="A23" s="1" t="s">
        <v>51</v>
      </c>
      <c r="B23" s="2" t="s">
        <v>52</v>
      </c>
      <c r="C23" s="3">
        <v>54.919364667000004</v>
      </c>
      <c r="D23" s="3">
        <v>66.175866439999993</v>
      </c>
      <c r="E23" s="3">
        <v>67.482481266999997</v>
      </c>
      <c r="F23" s="3">
        <v>69.969131132000001</v>
      </c>
      <c r="G23" s="3">
        <v>76.502774313000003</v>
      </c>
      <c r="H23" s="3">
        <v>74.974398879000006</v>
      </c>
      <c r="I23" s="3">
        <v>109.566337985</v>
      </c>
      <c r="J23" s="3">
        <v>109.731735867</v>
      </c>
      <c r="K23" s="3">
        <v>108.282667793</v>
      </c>
      <c r="L23" s="3">
        <v>110.787320768</v>
      </c>
      <c r="M23" s="4">
        <f t="shared" si="0"/>
        <v>848.39207911099993</v>
      </c>
    </row>
    <row r="24" spans="1:13" ht="13.5">
      <c r="A24" s="1" t="s">
        <v>53</v>
      </c>
      <c r="B24" s="2" t="s">
        <v>54</v>
      </c>
      <c r="C24" s="3">
        <v>6.0027786389999997</v>
      </c>
      <c r="D24" s="3">
        <v>7.0842997680000002</v>
      </c>
      <c r="E24" s="3">
        <v>8.0029856949999996</v>
      </c>
      <c r="F24" s="3">
        <v>9.9597098969999998</v>
      </c>
      <c r="G24" s="3">
        <v>11.695991394</v>
      </c>
      <c r="H24" s="3">
        <v>11.733858001</v>
      </c>
      <c r="I24" s="3">
        <v>11.945151186</v>
      </c>
      <c r="J24" s="3">
        <v>12.152228265</v>
      </c>
      <c r="K24" s="3">
        <v>11.129274916</v>
      </c>
      <c r="L24" s="3">
        <v>10.262166690999999</v>
      </c>
      <c r="M24" s="4">
        <f t="shared" si="0"/>
        <v>99.968444452000014</v>
      </c>
    </row>
    <row r="25" spans="1:13" ht="13.5">
      <c r="A25" s="5" t="s">
        <v>55</v>
      </c>
      <c r="B25" s="6" t="s">
        <v>56</v>
      </c>
      <c r="C25" s="3">
        <v>8.7892368800000007</v>
      </c>
      <c r="D25" s="3">
        <v>8.5413467650000001</v>
      </c>
      <c r="E25" s="3">
        <v>9.0220506399999998</v>
      </c>
      <c r="F25" s="3">
        <v>8.9741161510000005</v>
      </c>
      <c r="G25" s="3">
        <v>9.4649129270000003</v>
      </c>
      <c r="H25" s="3">
        <v>10.065615280999999</v>
      </c>
      <c r="I25" s="3">
        <v>10.262804806</v>
      </c>
      <c r="J25" s="3">
        <v>9.8458140299999997</v>
      </c>
      <c r="K25" s="3">
        <v>9.5361604020000001</v>
      </c>
      <c r="L25" s="3">
        <v>9.6104673839999997</v>
      </c>
      <c r="M25" s="4">
        <f t="shared" si="0"/>
        <v>94.112525266000006</v>
      </c>
    </row>
    <row r="26" spans="1:13" ht="13.5">
      <c r="A26" s="5" t="s">
        <v>57</v>
      </c>
      <c r="B26" s="6" t="s">
        <v>58</v>
      </c>
      <c r="C26" s="3">
        <v>83.504601023999996</v>
      </c>
      <c r="D26" s="3">
        <v>84.473421044999995</v>
      </c>
      <c r="E26" s="3">
        <v>85.037862834999999</v>
      </c>
      <c r="F26" s="3">
        <v>85.539677245999997</v>
      </c>
      <c r="G26" s="3">
        <v>85.973952851999996</v>
      </c>
      <c r="H26" s="3">
        <v>86.888922315000002</v>
      </c>
      <c r="I26" s="3">
        <v>84.916731779000003</v>
      </c>
      <c r="J26" s="3">
        <v>84.795447773000006</v>
      </c>
      <c r="K26" s="3">
        <v>83.145661661999995</v>
      </c>
      <c r="L26" s="3">
        <v>82.355106040999999</v>
      </c>
      <c r="M26" s="4">
        <f t="shared" si="0"/>
        <v>846.631384572</v>
      </c>
    </row>
    <row r="27" spans="1:13" ht="13.5">
      <c r="A27" s="5" t="s">
        <v>59</v>
      </c>
      <c r="B27" s="6" t="s">
        <v>60</v>
      </c>
      <c r="C27" s="3">
        <v>111.278655116</v>
      </c>
      <c r="D27" s="3">
        <v>123.46063517899999</v>
      </c>
      <c r="E27" s="3">
        <v>114.27547824200001</v>
      </c>
      <c r="F27" s="3">
        <v>112.701371901</v>
      </c>
      <c r="G27" s="3">
        <v>112.067713118</v>
      </c>
      <c r="H27" s="3">
        <v>114.162821448</v>
      </c>
      <c r="I27" s="3">
        <v>113.453225342</v>
      </c>
      <c r="J27" s="3">
        <v>113.73022458</v>
      </c>
      <c r="K27" s="3">
        <v>113.65135374</v>
      </c>
      <c r="L27" s="3">
        <v>114.584882544</v>
      </c>
      <c r="M27" s="4">
        <f t="shared" si="0"/>
        <v>1143.3663612100002</v>
      </c>
    </row>
    <row r="28" spans="1:13" ht="13.5">
      <c r="A28" s="1" t="s">
        <v>61</v>
      </c>
      <c r="B28" s="2" t="s">
        <v>62</v>
      </c>
      <c r="C28" s="3">
        <v>25.005293973000001</v>
      </c>
      <c r="D28" s="3">
        <v>30.072998972000001</v>
      </c>
      <c r="E28" s="3">
        <v>30.235970105</v>
      </c>
      <c r="F28" s="3">
        <v>32.712570229999997</v>
      </c>
      <c r="G28" s="3">
        <v>32.272471064999998</v>
      </c>
      <c r="H28" s="3">
        <v>32.654131880000001</v>
      </c>
      <c r="I28" s="3">
        <v>32.099627282999997</v>
      </c>
      <c r="J28" s="3">
        <v>31.421571017000002</v>
      </c>
      <c r="K28" s="3">
        <v>31.264726962000001</v>
      </c>
      <c r="L28" s="3">
        <v>31.478919382000001</v>
      </c>
      <c r="M28" s="4">
        <f t="shared" si="0"/>
        <v>309.21828086900001</v>
      </c>
    </row>
    <row r="29" spans="1:13" ht="13.5">
      <c r="A29" s="1" t="s">
        <v>63</v>
      </c>
      <c r="B29" s="2" t="s">
        <v>64</v>
      </c>
      <c r="C29" s="3">
        <v>2.1129299110000002</v>
      </c>
      <c r="D29" s="3">
        <v>2.0935752390000002</v>
      </c>
      <c r="E29" s="3">
        <v>1.9936759799999999</v>
      </c>
      <c r="F29" s="3">
        <v>1.899513064</v>
      </c>
      <c r="G29" s="3">
        <v>1.864789204</v>
      </c>
      <c r="H29" s="3">
        <v>2.0645350410000001</v>
      </c>
      <c r="I29" s="3">
        <v>2.040091162</v>
      </c>
      <c r="J29" s="3">
        <v>2.465780621</v>
      </c>
      <c r="K29" s="3">
        <v>1.9772614420000001</v>
      </c>
      <c r="L29" s="3">
        <v>1.9579286730000001</v>
      </c>
      <c r="M29" s="4">
        <f t="shared" si="0"/>
        <v>20.470080336999999</v>
      </c>
    </row>
    <row r="30" spans="1:13" ht="13.5">
      <c r="A30" s="1" t="s">
        <v>65</v>
      </c>
      <c r="B30" s="2" t="s">
        <v>66</v>
      </c>
      <c r="C30" s="3">
        <v>2.358999608</v>
      </c>
      <c r="D30" s="3">
        <v>2.5405216679999998</v>
      </c>
      <c r="E30" s="3">
        <v>2.4065204699999998</v>
      </c>
      <c r="F30" s="3">
        <v>2.5555421840000001</v>
      </c>
      <c r="G30" s="3">
        <v>1.519712454</v>
      </c>
      <c r="H30" s="3">
        <v>1.3521131909999999</v>
      </c>
      <c r="I30" s="3">
        <v>1.5463408139999999</v>
      </c>
      <c r="J30" s="3">
        <v>1.560247964</v>
      </c>
      <c r="K30" s="3">
        <v>1.4722616719999999</v>
      </c>
      <c r="L30" s="3">
        <v>1.560532147</v>
      </c>
      <c r="M30" s="4">
        <f t="shared" si="0"/>
        <v>18.872792172</v>
      </c>
    </row>
    <row r="31" spans="1:13" ht="13.5">
      <c r="A31" s="1" t="s">
        <v>67</v>
      </c>
      <c r="B31" s="2" t="s">
        <v>68</v>
      </c>
      <c r="C31" s="3">
        <v>202.64579667999999</v>
      </c>
      <c r="D31" s="3">
        <v>208.804139252</v>
      </c>
      <c r="E31" s="3">
        <v>219.474988387</v>
      </c>
      <c r="F31" s="3">
        <v>225.68681141499999</v>
      </c>
      <c r="G31" s="3">
        <v>224.16926322099999</v>
      </c>
      <c r="H31" s="3">
        <v>226.533958872</v>
      </c>
      <c r="I31" s="3">
        <v>229.48555782299999</v>
      </c>
      <c r="J31" s="3">
        <v>234.53113446</v>
      </c>
      <c r="K31" s="3">
        <v>241.179052426</v>
      </c>
      <c r="L31" s="3">
        <v>242.685368759</v>
      </c>
      <c r="M31" s="4">
        <f t="shared" si="0"/>
        <v>2255.1960712949999</v>
      </c>
    </row>
    <row r="32" spans="1:13" ht="13.5">
      <c r="A32" s="1" t="s">
        <v>69</v>
      </c>
      <c r="B32" s="2" t="s">
        <v>70</v>
      </c>
      <c r="C32" s="3">
        <v>1694.6382444430001</v>
      </c>
      <c r="D32" s="3">
        <v>1800.79999376</v>
      </c>
      <c r="E32" s="3">
        <v>1827.2563785719999</v>
      </c>
      <c r="F32" s="3">
        <v>1842.3124143580001</v>
      </c>
      <c r="G32" s="3">
        <v>2047.54960181</v>
      </c>
      <c r="H32" s="3">
        <v>1946.0518067109999</v>
      </c>
      <c r="I32" s="3">
        <v>2029.177489741</v>
      </c>
      <c r="J32" s="3">
        <v>2123.1694782979998</v>
      </c>
      <c r="K32" s="3">
        <v>2188.2985554860002</v>
      </c>
      <c r="L32" s="3">
        <v>2201.4063965979999</v>
      </c>
      <c r="M32" s="4">
        <f t="shared" si="0"/>
        <v>19700.660359776997</v>
      </c>
    </row>
    <row r="33" spans="1:13" ht="13.5">
      <c r="A33" s="1" t="s">
        <v>71</v>
      </c>
      <c r="B33" s="2" t="s">
        <v>72</v>
      </c>
      <c r="C33" s="3">
        <v>64.302188078</v>
      </c>
      <c r="D33" s="3">
        <v>66.653777251999998</v>
      </c>
      <c r="E33" s="3">
        <v>58.567457322000003</v>
      </c>
      <c r="F33" s="3">
        <v>65.109242167000005</v>
      </c>
      <c r="G33" s="3">
        <v>69.647575678999999</v>
      </c>
      <c r="H33" s="3">
        <v>62.903307615999999</v>
      </c>
      <c r="I33" s="3">
        <v>66.790743360999997</v>
      </c>
      <c r="J33" s="3">
        <v>68.516211298000002</v>
      </c>
      <c r="K33" s="3">
        <v>66.952070272</v>
      </c>
      <c r="L33" s="3">
        <v>66.359820393000007</v>
      </c>
      <c r="M33" s="4">
        <f t="shared" si="0"/>
        <v>655.80239343800008</v>
      </c>
    </row>
    <row r="34" spans="1:13" ht="13.5">
      <c r="A34" s="1" t="s">
        <v>73</v>
      </c>
      <c r="B34" s="2" t="s">
        <v>74</v>
      </c>
      <c r="C34" s="3">
        <v>110.062613958</v>
      </c>
      <c r="D34" s="3">
        <v>108.639158393</v>
      </c>
      <c r="E34" s="3">
        <v>112.514751467</v>
      </c>
      <c r="F34" s="3">
        <v>121.909443682</v>
      </c>
      <c r="G34" s="3">
        <v>126.09215469900001</v>
      </c>
      <c r="H34" s="3">
        <v>127.52024097100001</v>
      </c>
      <c r="I34" s="3">
        <v>128.36497263300001</v>
      </c>
      <c r="J34" s="3">
        <v>139.00200962900001</v>
      </c>
      <c r="K34" s="3">
        <v>135.836700068</v>
      </c>
      <c r="L34" s="3">
        <v>136.470031414</v>
      </c>
      <c r="M34" s="4">
        <f t="shared" si="0"/>
        <v>1246.412076914</v>
      </c>
    </row>
    <row r="35" spans="1:13" ht="13.5">
      <c r="A35" s="1" t="s">
        <v>75</v>
      </c>
      <c r="B35" s="2" t="s">
        <v>76</v>
      </c>
      <c r="C35" s="3">
        <v>19.231676525000001</v>
      </c>
      <c r="D35" s="3">
        <v>19.961650516999999</v>
      </c>
      <c r="E35" s="3">
        <v>21.852953439</v>
      </c>
      <c r="F35" s="3">
        <v>23.549160075</v>
      </c>
      <c r="G35" s="3">
        <v>26.256515404999998</v>
      </c>
      <c r="H35" s="3">
        <v>26.882273578</v>
      </c>
      <c r="I35" s="3">
        <v>29.110238989999999</v>
      </c>
      <c r="J35" s="3">
        <v>29.009154535</v>
      </c>
      <c r="K35" s="3">
        <v>28.342573946000002</v>
      </c>
      <c r="L35" s="3">
        <v>33.465797879</v>
      </c>
      <c r="M35" s="4">
        <f t="shared" si="0"/>
        <v>257.66199488899997</v>
      </c>
    </row>
    <row r="36" spans="1:13" ht="13.5">
      <c r="A36" s="1" t="s">
        <v>77</v>
      </c>
      <c r="B36" s="2" t="s">
        <v>78</v>
      </c>
      <c r="C36" s="3">
        <v>3.719338944</v>
      </c>
      <c r="D36" s="3">
        <v>3.7288051439999998</v>
      </c>
      <c r="E36" s="3">
        <v>4.1838344899999997</v>
      </c>
      <c r="F36" s="3">
        <v>4.4010156949999999</v>
      </c>
      <c r="G36" s="3">
        <v>4.50893765</v>
      </c>
      <c r="H36" s="3">
        <v>4.1350417589999999</v>
      </c>
      <c r="I36" s="3">
        <v>4.086479411</v>
      </c>
      <c r="J36" s="3">
        <v>4.4840108509999999</v>
      </c>
      <c r="K36" s="3">
        <v>4.5141625559999996</v>
      </c>
      <c r="L36" s="3">
        <v>4.6937026069999996</v>
      </c>
      <c r="M36" s="4">
        <f t="shared" si="0"/>
        <v>42.455329106999997</v>
      </c>
    </row>
    <row r="37" spans="1:13" ht="13.5">
      <c r="A37" s="1" t="s">
        <v>79</v>
      </c>
      <c r="B37" s="2" t="s">
        <v>80</v>
      </c>
      <c r="C37" s="3">
        <v>324.879363474</v>
      </c>
      <c r="D37" s="3">
        <v>325.71901723100001</v>
      </c>
      <c r="E37" s="3">
        <v>326.40018667700002</v>
      </c>
      <c r="F37" s="3">
        <v>325.836103622</v>
      </c>
      <c r="G37" s="3">
        <v>326.18555510900001</v>
      </c>
      <c r="H37" s="3">
        <v>326.093863301</v>
      </c>
      <c r="I37" s="3">
        <v>326.33211475299998</v>
      </c>
      <c r="J37" s="3">
        <v>326.13408963299997</v>
      </c>
      <c r="K37" s="3">
        <v>325.86952655300001</v>
      </c>
      <c r="L37" s="3">
        <v>328.01352569300002</v>
      </c>
      <c r="M37" s="4">
        <f t="shared" si="0"/>
        <v>3261.463346046</v>
      </c>
    </row>
    <row r="38" spans="1:13" ht="13.5">
      <c r="A38" s="1" t="s">
        <v>81</v>
      </c>
      <c r="B38" s="2" t="s">
        <v>82</v>
      </c>
      <c r="C38" s="3">
        <v>0</v>
      </c>
      <c r="D38" s="3">
        <v>0</v>
      </c>
      <c r="E38" s="3">
        <v>0</v>
      </c>
      <c r="F38" s="3">
        <v>0</v>
      </c>
      <c r="G38" s="3">
        <v>0</v>
      </c>
      <c r="H38" s="3">
        <v>0</v>
      </c>
      <c r="I38" s="3">
        <v>0</v>
      </c>
      <c r="J38" s="3">
        <v>0</v>
      </c>
      <c r="K38" s="3">
        <v>0</v>
      </c>
      <c r="L38" s="3">
        <v>0</v>
      </c>
      <c r="M38" s="4">
        <f t="shared" si="0"/>
        <v>0</v>
      </c>
    </row>
    <row r="39" spans="1:13" ht="16" thickBot="1">
      <c r="A39" s="7"/>
      <c r="B39" s="8" t="s">
        <v>2</v>
      </c>
      <c r="C39" s="9">
        <v>14465.947544643999</v>
      </c>
      <c r="D39" s="9">
        <v>14994.437613219003</v>
      </c>
      <c r="E39" s="9">
        <v>15424.029480571005</v>
      </c>
      <c r="F39" s="9">
        <v>16106.765345800997</v>
      </c>
      <c r="G39" s="9">
        <v>16369.135252760003</v>
      </c>
      <c r="H39" s="9">
        <v>16463.994119481998</v>
      </c>
      <c r="I39" s="9">
        <v>16850.010374984995</v>
      </c>
      <c r="J39" s="9">
        <v>17065.115990202998</v>
      </c>
      <c r="K39" s="9">
        <v>17215.877010197</v>
      </c>
      <c r="L39" s="9">
        <v>17396.524166769999</v>
      </c>
      <c r="M39" s="10">
        <f t="shared" si="0"/>
        <v>162351.83689863197</v>
      </c>
    </row>
  </sheetData>
  <mergeCells count="4">
    <mergeCell ref="A1:M1"/>
    <mergeCell ref="A2:B3"/>
    <mergeCell ref="C2:L2"/>
    <mergeCell ref="M2:M3"/>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73"/>
  <sheetViews>
    <sheetView topLeftCell="C57" zoomScale="106" workbookViewId="0">
      <selection activeCell="A64" sqref="A64:XFD64"/>
    </sheetView>
  </sheetViews>
  <sheetFormatPr defaultColWidth="12.54296875" defaultRowHeight="15.75" customHeight="1"/>
  <cols>
    <col min="2" max="2" width="27.453125" customWidth="1"/>
  </cols>
  <sheetData>
    <row r="1" spans="1:13" ht="15.75" customHeight="1">
      <c r="A1" s="282" t="s">
        <v>83</v>
      </c>
      <c r="B1" s="283"/>
      <c r="C1" s="283"/>
      <c r="D1" s="283"/>
      <c r="E1" s="283"/>
      <c r="F1" s="283"/>
      <c r="G1" s="283"/>
      <c r="H1" s="283"/>
      <c r="I1" s="283"/>
      <c r="J1" s="283"/>
      <c r="K1" s="283"/>
      <c r="L1" s="284"/>
    </row>
    <row r="2" spans="1:13" ht="14">
      <c r="A2" s="285" t="s">
        <v>84</v>
      </c>
      <c r="B2" s="286"/>
      <c r="C2" s="288"/>
      <c r="D2" s="289"/>
      <c r="E2" s="289"/>
      <c r="F2" s="289"/>
      <c r="G2" s="289"/>
      <c r="H2" s="289"/>
      <c r="I2" s="289"/>
      <c r="J2" s="289"/>
      <c r="K2" s="289"/>
      <c r="L2" s="289"/>
    </row>
    <row r="3" spans="1:13" ht="14">
      <c r="A3" s="287"/>
      <c r="B3" s="286"/>
      <c r="C3" s="142" t="s">
        <v>3</v>
      </c>
      <c r="D3" s="142" t="s">
        <v>4</v>
      </c>
      <c r="E3" s="142" t="s">
        <v>5</v>
      </c>
      <c r="F3" s="142" t="s">
        <v>85</v>
      </c>
      <c r="G3" s="142" t="s">
        <v>7</v>
      </c>
      <c r="H3" s="142" t="s">
        <v>8</v>
      </c>
      <c r="I3" s="142" t="s">
        <v>9</v>
      </c>
      <c r="J3" s="142" t="s">
        <v>10</v>
      </c>
      <c r="K3" s="142" t="s">
        <v>11</v>
      </c>
      <c r="L3" s="142" t="s">
        <v>12</v>
      </c>
    </row>
    <row r="4" spans="1:13" ht="15.75" customHeight="1">
      <c r="A4" s="5" t="s">
        <v>13</v>
      </c>
      <c r="B4" s="6" t="s">
        <v>14</v>
      </c>
      <c r="C4" s="20">
        <v>589715.20738059899</v>
      </c>
      <c r="D4" s="20">
        <v>587660.64645376999</v>
      </c>
      <c r="E4" s="20">
        <v>598021.77635382803</v>
      </c>
      <c r="F4" s="20">
        <v>599197.70870209893</v>
      </c>
      <c r="G4" s="20">
        <v>601915.79722019995</v>
      </c>
      <c r="H4" s="20">
        <v>606257.53093835409</v>
      </c>
      <c r="I4" s="20">
        <v>610531.94211642398</v>
      </c>
      <c r="J4" s="20">
        <v>613767.41186785791</v>
      </c>
      <c r="K4" s="20">
        <v>615843.12672245805</v>
      </c>
      <c r="L4" s="20">
        <v>617646.13413275301</v>
      </c>
      <c r="M4" s="21">
        <f t="shared" ref="M4:M71" si="0">SUM(C4:L4)</f>
        <v>6040557.2818883434</v>
      </c>
    </row>
    <row r="5" spans="1:13" ht="15.75" customHeight="1">
      <c r="A5" s="22"/>
      <c r="B5" s="23" t="s">
        <v>86</v>
      </c>
      <c r="C5" s="20">
        <v>17906.401074704998</v>
      </c>
      <c r="D5" s="20">
        <v>17800.695846369003</v>
      </c>
      <c r="E5" s="20">
        <v>17391.479368718999</v>
      </c>
      <c r="F5" s="20">
        <v>18254.000752594999</v>
      </c>
      <c r="G5" s="20">
        <v>18153.944806411</v>
      </c>
      <c r="H5" s="20">
        <v>17288.269152149001</v>
      </c>
      <c r="I5" s="20">
        <v>18177.168509644998</v>
      </c>
      <c r="J5" s="20">
        <v>18410.627375550001</v>
      </c>
      <c r="K5" s="20">
        <v>18613.125790078997</v>
      </c>
      <c r="L5" s="20">
        <v>19068.288383851999</v>
      </c>
      <c r="M5" s="21">
        <f t="shared" si="0"/>
        <v>181064.00106007402</v>
      </c>
    </row>
    <row r="6" spans="1:13" ht="15.75" customHeight="1">
      <c r="A6" s="5" t="s">
        <v>15</v>
      </c>
      <c r="B6" s="6" t="s">
        <v>16</v>
      </c>
      <c r="C6" s="20">
        <v>200156.54539744</v>
      </c>
      <c r="D6" s="20">
        <v>200404.51404914897</v>
      </c>
      <c r="E6" s="20">
        <v>201812.98008161402</v>
      </c>
      <c r="F6" s="20">
        <v>203687.639344517</v>
      </c>
      <c r="G6" s="20">
        <v>204635.46829027499</v>
      </c>
      <c r="H6" s="20">
        <v>203540.123859382</v>
      </c>
      <c r="I6" s="20">
        <v>203962.742677712</v>
      </c>
      <c r="J6" s="20">
        <v>205455.32989960301</v>
      </c>
      <c r="K6" s="20">
        <v>205350.535468474</v>
      </c>
      <c r="L6" s="20">
        <v>206438.967523384</v>
      </c>
      <c r="M6" s="21">
        <f t="shared" si="0"/>
        <v>2035444.8465915499</v>
      </c>
    </row>
    <row r="7" spans="1:13" ht="15.75" customHeight="1">
      <c r="A7" s="22"/>
      <c r="B7" s="23" t="s">
        <v>86</v>
      </c>
      <c r="C7" s="20">
        <v>3754.8867211329998</v>
      </c>
      <c r="D7" s="20">
        <v>3854.3894853709999</v>
      </c>
      <c r="E7" s="20">
        <v>3703.164935235</v>
      </c>
      <c r="F7" s="20">
        <v>3923.1245899699998</v>
      </c>
      <c r="G7" s="20">
        <v>4206.4442480280004</v>
      </c>
      <c r="H7" s="20">
        <v>4112.0032811820001</v>
      </c>
      <c r="I7" s="20">
        <v>4270.0037897149996</v>
      </c>
      <c r="J7" s="20">
        <v>4307.5503622360002</v>
      </c>
      <c r="K7" s="20">
        <v>4250.2028085270003</v>
      </c>
      <c r="L7" s="20">
        <v>4292.2402394559995</v>
      </c>
      <c r="M7" s="21">
        <f t="shared" si="0"/>
        <v>40674.010460853002</v>
      </c>
    </row>
    <row r="8" spans="1:13" ht="15.75" customHeight="1">
      <c r="A8" s="5" t="s">
        <v>17</v>
      </c>
      <c r="B8" s="6" t="s">
        <v>87</v>
      </c>
      <c r="C8" s="20">
        <v>3503247.7166418242</v>
      </c>
      <c r="D8" s="20">
        <v>3531954.3500983021</v>
      </c>
      <c r="E8" s="20">
        <v>3632603.9372621272</v>
      </c>
      <c r="F8" s="20">
        <v>3679147.9951894227</v>
      </c>
      <c r="G8" s="20">
        <v>3733467.1853911262</v>
      </c>
      <c r="H8" s="20">
        <v>3787867.7553351922</v>
      </c>
      <c r="I8" s="20">
        <v>3794763.4174405877</v>
      </c>
      <c r="J8" s="20">
        <v>3767259.6893221401</v>
      </c>
      <c r="K8" s="20">
        <v>3803706.317756277</v>
      </c>
      <c r="L8" s="20">
        <v>3842568.9908405179</v>
      </c>
      <c r="M8" s="21">
        <f t="shared" si="0"/>
        <v>37076587.355277516</v>
      </c>
    </row>
    <row r="9" spans="1:13" ht="15.75" customHeight="1">
      <c r="A9" s="22"/>
      <c r="B9" s="23" t="s">
        <v>86</v>
      </c>
      <c r="C9" s="20">
        <v>69608.521016054001</v>
      </c>
      <c r="D9" s="20">
        <v>69804.450225167006</v>
      </c>
      <c r="E9" s="20">
        <v>67623.023840980997</v>
      </c>
      <c r="F9" s="20">
        <v>69111.855929224999</v>
      </c>
      <c r="G9" s="20">
        <v>71972.503443658003</v>
      </c>
      <c r="H9" s="20">
        <v>71633.585682531993</v>
      </c>
      <c r="I9" s="20">
        <v>71542.013385762009</v>
      </c>
      <c r="J9" s="20">
        <v>71051.554438239997</v>
      </c>
      <c r="K9" s="20">
        <v>69125.250038910002</v>
      </c>
      <c r="L9" s="20">
        <v>69112.077604423001</v>
      </c>
      <c r="M9" s="21">
        <f t="shared" si="0"/>
        <v>700584.83560495195</v>
      </c>
    </row>
    <row r="10" spans="1:13" ht="15.75" customHeight="1">
      <c r="A10" s="5" t="s">
        <v>19</v>
      </c>
      <c r="B10" s="6" t="s">
        <v>88</v>
      </c>
      <c r="C10" s="20">
        <v>51033.309452206995</v>
      </c>
      <c r="D10" s="20">
        <v>51517.487193513</v>
      </c>
      <c r="E10" s="20">
        <v>52066.495733863005</v>
      </c>
      <c r="F10" s="20">
        <v>52329.343172203997</v>
      </c>
      <c r="G10" s="20">
        <v>52592.855682334004</v>
      </c>
      <c r="H10" s="20">
        <v>53316.111592276997</v>
      </c>
      <c r="I10" s="20">
        <v>53163.973680330004</v>
      </c>
      <c r="J10" s="20">
        <v>54219.442736222001</v>
      </c>
      <c r="K10" s="20">
        <v>54683.149560794001</v>
      </c>
      <c r="L10" s="20">
        <v>54770.081194594</v>
      </c>
      <c r="M10" s="21">
        <f t="shared" si="0"/>
        <v>529692.24999833794</v>
      </c>
    </row>
    <row r="11" spans="1:13" ht="15.75" customHeight="1">
      <c r="A11" s="22"/>
      <c r="B11" s="23" t="s">
        <v>86</v>
      </c>
      <c r="C11" s="20">
        <v>1463.053195789</v>
      </c>
      <c r="D11" s="20">
        <v>1483.5370597829999</v>
      </c>
      <c r="E11" s="20">
        <v>1470.018708973</v>
      </c>
      <c r="F11" s="20">
        <v>1736.1366513380001</v>
      </c>
      <c r="G11" s="20">
        <v>1749.9932178900001</v>
      </c>
      <c r="H11" s="20">
        <v>1648.1852729710001</v>
      </c>
      <c r="I11" s="20">
        <v>1697.093565268</v>
      </c>
      <c r="J11" s="20">
        <v>1680.62627389</v>
      </c>
      <c r="K11" s="20">
        <v>1700.151091465</v>
      </c>
      <c r="L11" s="20">
        <v>1714.07806392</v>
      </c>
      <c r="M11" s="21">
        <f t="shared" si="0"/>
        <v>16342.873101287001</v>
      </c>
    </row>
    <row r="12" spans="1:13" ht="15.75" customHeight="1">
      <c r="A12" s="5" t="s">
        <v>21</v>
      </c>
      <c r="B12" s="6" t="s">
        <v>89</v>
      </c>
      <c r="C12" s="20">
        <v>371825.51399125898</v>
      </c>
      <c r="D12" s="20">
        <v>373261.78942965501</v>
      </c>
      <c r="E12" s="20">
        <v>376148.92853817501</v>
      </c>
      <c r="F12" s="20">
        <v>379692.96985980199</v>
      </c>
      <c r="G12" s="20">
        <v>374494.74859152699</v>
      </c>
      <c r="H12" s="20">
        <v>376679.75154287304</v>
      </c>
      <c r="I12" s="20">
        <v>376728.14174011897</v>
      </c>
      <c r="J12" s="20">
        <v>378548.981764764</v>
      </c>
      <c r="K12" s="20">
        <v>384065.13703830203</v>
      </c>
      <c r="L12" s="20">
        <v>385503.21897229599</v>
      </c>
      <c r="M12" s="21">
        <f t="shared" si="0"/>
        <v>3776949.1814687722</v>
      </c>
    </row>
    <row r="13" spans="1:13" ht="15.75" customHeight="1">
      <c r="A13" s="22"/>
      <c r="B13" s="23" t="s">
        <v>86</v>
      </c>
      <c r="C13" s="20">
        <v>16801.347732687998</v>
      </c>
      <c r="D13" s="20">
        <v>16963.365150317</v>
      </c>
      <c r="E13" s="20">
        <v>16945.911193063999</v>
      </c>
      <c r="F13" s="20">
        <v>17756.725256098001</v>
      </c>
      <c r="G13" s="20">
        <v>16351.070008151</v>
      </c>
      <c r="H13" s="20">
        <v>18555.727112896999</v>
      </c>
      <c r="I13" s="20">
        <v>19183.443910373</v>
      </c>
      <c r="J13" s="20">
        <v>18375.336680316999</v>
      </c>
      <c r="K13" s="20">
        <v>18088.237169350003</v>
      </c>
      <c r="L13" s="20">
        <v>17887.955216929</v>
      </c>
      <c r="M13" s="21">
        <f t="shared" si="0"/>
        <v>176909.11943018399</v>
      </c>
    </row>
    <row r="14" spans="1:13" ht="15.75" customHeight="1">
      <c r="A14" s="5" t="s">
        <v>23</v>
      </c>
      <c r="B14" s="6" t="s">
        <v>90</v>
      </c>
      <c r="C14" s="20">
        <v>546583.52416715096</v>
      </c>
      <c r="D14" s="20">
        <v>547581.05186189106</v>
      </c>
      <c r="E14" s="20">
        <v>554905.046412286</v>
      </c>
      <c r="F14" s="20">
        <v>555740.21940613608</v>
      </c>
      <c r="G14" s="20">
        <v>557300.93080484704</v>
      </c>
      <c r="H14" s="20">
        <v>564494.5410163881</v>
      </c>
      <c r="I14" s="20">
        <v>566112.98795916501</v>
      </c>
      <c r="J14" s="20">
        <v>571368.50949643308</v>
      </c>
      <c r="K14" s="20">
        <v>583248.74305039993</v>
      </c>
      <c r="L14" s="20">
        <v>588490.93484535895</v>
      </c>
      <c r="M14" s="21">
        <f t="shared" si="0"/>
        <v>5635826.489020057</v>
      </c>
    </row>
    <row r="15" spans="1:13" ht="15.75" customHeight="1">
      <c r="A15" s="22"/>
      <c r="B15" s="23" t="s">
        <v>86</v>
      </c>
      <c r="C15" s="20">
        <v>17333.351538570998</v>
      </c>
      <c r="D15" s="20">
        <v>16979.734755419002</v>
      </c>
      <c r="E15" s="20">
        <v>16946.013374168</v>
      </c>
      <c r="F15" s="20">
        <v>17760.85522184</v>
      </c>
      <c r="G15" s="20">
        <v>17735.872081644997</v>
      </c>
      <c r="H15" s="20">
        <v>16812.682995440999</v>
      </c>
      <c r="I15" s="20">
        <v>16510.191458508001</v>
      </c>
      <c r="J15" s="20">
        <v>16453.159183336</v>
      </c>
      <c r="K15" s="20">
        <v>16194.089593081</v>
      </c>
      <c r="L15" s="20">
        <v>16433.968173240999</v>
      </c>
      <c r="M15" s="21">
        <f t="shared" si="0"/>
        <v>169159.91837524998</v>
      </c>
    </row>
    <row r="16" spans="1:13" ht="15.75" customHeight="1">
      <c r="A16" s="5" t="s">
        <v>25</v>
      </c>
      <c r="B16" s="6" t="s">
        <v>26</v>
      </c>
      <c r="C16" s="20">
        <v>27851.506645917998</v>
      </c>
      <c r="D16" s="20">
        <v>27949.539833929997</v>
      </c>
      <c r="E16" s="20">
        <v>28171.091475616999</v>
      </c>
      <c r="F16" s="20">
        <v>28210.089018625</v>
      </c>
      <c r="G16" s="20">
        <v>28411.606173734002</v>
      </c>
      <c r="H16" s="20">
        <v>28564.370105878999</v>
      </c>
      <c r="I16" s="20">
        <v>28798.922457843997</v>
      </c>
      <c r="J16" s="20">
        <v>28934.265348424</v>
      </c>
      <c r="K16" s="20">
        <v>29291.238038200001</v>
      </c>
      <c r="L16" s="20">
        <v>29419.115332997997</v>
      </c>
      <c r="M16" s="21">
        <f t="shared" si="0"/>
        <v>285601.74443116901</v>
      </c>
    </row>
    <row r="17" spans="1:13" ht="15.75" customHeight="1">
      <c r="A17" s="22"/>
      <c r="B17" s="23" t="s">
        <v>86</v>
      </c>
      <c r="C17" s="20">
        <v>594.14328444</v>
      </c>
      <c r="D17" s="20">
        <v>590.96417371300004</v>
      </c>
      <c r="E17" s="20">
        <v>544.56294100599996</v>
      </c>
      <c r="F17" s="20">
        <v>589.16669457800003</v>
      </c>
      <c r="G17" s="20">
        <v>569.30561413700002</v>
      </c>
      <c r="H17" s="20">
        <v>547.29693845700001</v>
      </c>
      <c r="I17" s="20">
        <v>516.38085893100003</v>
      </c>
      <c r="J17" s="20">
        <v>500.53831931300004</v>
      </c>
      <c r="K17" s="20">
        <v>480.65603357700002</v>
      </c>
      <c r="L17" s="20">
        <v>487.64753955700002</v>
      </c>
      <c r="M17" s="21">
        <f t="shared" si="0"/>
        <v>5420.6623977089994</v>
      </c>
    </row>
    <row r="18" spans="1:13" ht="15.75" customHeight="1">
      <c r="A18" s="5" t="s">
        <v>27</v>
      </c>
      <c r="B18" s="6" t="s">
        <v>28</v>
      </c>
      <c r="C18" s="20">
        <v>50403.419439637</v>
      </c>
      <c r="D18" s="20">
        <v>50606.698909346</v>
      </c>
      <c r="E18" s="20">
        <v>51411.256154930001</v>
      </c>
      <c r="F18" s="20">
        <v>51470.092952630002</v>
      </c>
      <c r="G18" s="20">
        <v>52045.771297034997</v>
      </c>
      <c r="H18" s="20">
        <v>52446.226352684003</v>
      </c>
      <c r="I18" s="20">
        <v>52529.176027743</v>
      </c>
      <c r="J18" s="20">
        <v>52748.182799660004</v>
      </c>
      <c r="K18" s="20">
        <v>53623.016752369003</v>
      </c>
      <c r="L18" s="20">
        <v>54256.946575795002</v>
      </c>
      <c r="M18" s="21">
        <f t="shared" si="0"/>
        <v>521540.78726182907</v>
      </c>
    </row>
    <row r="19" spans="1:13" ht="15.75" customHeight="1">
      <c r="A19" s="22"/>
      <c r="B19" s="23" t="s">
        <v>86</v>
      </c>
      <c r="C19" s="20">
        <v>981.92512443300006</v>
      </c>
      <c r="D19" s="20">
        <v>1022.6480549319999</v>
      </c>
      <c r="E19" s="20">
        <v>990.37980301200002</v>
      </c>
      <c r="F19" s="20">
        <v>1036.5229590829999</v>
      </c>
      <c r="G19" s="20">
        <v>1045.9194034659999</v>
      </c>
      <c r="H19" s="20">
        <v>1016.2844151290001</v>
      </c>
      <c r="I19" s="20">
        <v>1018.6644814580001</v>
      </c>
      <c r="J19" s="20">
        <v>1011.72745459</v>
      </c>
      <c r="K19" s="20">
        <v>991.29641565399993</v>
      </c>
      <c r="L19" s="20">
        <v>991.6822116269999</v>
      </c>
      <c r="M19" s="21">
        <f t="shared" si="0"/>
        <v>10107.050323383999</v>
      </c>
    </row>
    <row r="20" spans="1:13" ht="13.5">
      <c r="A20" s="5" t="s">
        <v>29</v>
      </c>
      <c r="B20" s="6" t="s">
        <v>30</v>
      </c>
      <c r="C20" s="20">
        <v>38204.440659141001</v>
      </c>
      <c r="D20" s="20">
        <v>38518.420863033003</v>
      </c>
      <c r="E20" s="20">
        <v>39059.231393356</v>
      </c>
      <c r="F20" s="20">
        <v>39545.169469423003</v>
      </c>
      <c r="G20" s="20">
        <v>40082.365664255005</v>
      </c>
      <c r="H20" s="20">
        <v>40798.414540746999</v>
      </c>
      <c r="I20" s="20">
        <v>41270.176802589995</v>
      </c>
      <c r="J20" s="20">
        <v>41894.673630532998</v>
      </c>
      <c r="K20" s="20">
        <v>42512.884201448003</v>
      </c>
      <c r="L20" s="20">
        <v>43061.774487088005</v>
      </c>
      <c r="M20" s="21">
        <f t="shared" si="0"/>
        <v>404947.55171161407</v>
      </c>
    </row>
    <row r="21" spans="1:13" ht="15.5">
      <c r="A21" s="22"/>
      <c r="B21" s="23" t="s">
        <v>86</v>
      </c>
      <c r="C21" s="20">
        <v>627.62742340199998</v>
      </c>
      <c r="D21" s="20">
        <v>635.61728388200004</v>
      </c>
      <c r="E21" s="20">
        <v>656.37196782199999</v>
      </c>
      <c r="F21" s="20">
        <v>689.76626586999998</v>
      </c>
      <c r="G21" s="20">
        <v>678.919955641</v>
      </c>
      <c r="H21" s="20">
        <v>657.75315243499995</v>
      </c>
      <c r="I21" s="20">
        <v>670.637533125</v>
      </c>
      <c r="J21" s="20">
        <v>696.88481620000005</v>
      </c>
      <c r="K21" s="20">
        <v>697.43776887599995</v>
      </c>
      <c r="L21" s="20">
        <v>750.51068926899995</v>
      </c>
      <c r="M21" s="21">
        <f t="shared" si="0"/>
        <v>6761.5268565220003</v>
      </c>
    </row>
    <row r="22" spans="1:13" ht="13.5">
      <c r="A22" s="5" t="s">
        <v>31</v>
      </c>
      <c r="B22" s="6" t="s">
        <v>91</v>
      </c>
      <c r="C22" s="20">
        <v>247594.27763413801</v>
      </c>
      <c r="D22" s="20">
        <v>247907.47045983199</v>
      </c>
      <c r="E22" s="20">
        <v>254576.21448844802</v>
      </c>
      <c r="F22" s="20">
        <v>254706.48946907002</v>
      </c>
      <c r="G22" s="20">
        <v>255771.647380949</v>
      </c>
      <c r="H22" s="20">
        <v>261264.998705623</v>
      </c>
      <c r="I22" s="20">
        <v>263521.13369384099</v>
      </c>
      <c r="J22" s="20">
        <v>264238.14526936802</v>
      </c>
      <c r="K22" s="20">
        <v>266315.80875617999</v>
      </c>
      <c r="L22" s="20">
        <v>268699.55112236901</v>
      </c>
      <c r="M22" s="21">
        <f t="shared" si="0"/>
        <v>2584595.736979818</v>
      </c>
    </row>
    <row r="23" spans="1:13" ht="15.5">
      <c r="A23" s="22"/>
      <c r="B23" s="23" t="s">
        <v>86</v>
      </c>
      <c r="C23" s="20">
        <v>5014.1111087729996</v>
      </c>
      <c r="D23" s="20">
        <v>5115.0949940419996</v>
      </c>
      <c r="E23" s="20">
        <v>5143.8036336279993</v>
      </c>
      <c r="F23" s="20">
        <v>5394.2948084660002</v>
      </c>
      <c r="G23" s="20">
        <v>5456.653779321</v>
      </c>
      <c r="H23" s="20">
        <v>5299.200309717</v>
      </c>
      <c r="I23" s="20">
        <v>5363.3581045680003</v>
      </c>
      <c r="J23" s="20">
        <v>5128.7776418460007</v>
      </c>
      <c r="K23" s="20">
        <v>5048.9660988269998</v>
      </c>
      <c r="L23" s="20">
        <v>5069.354270371</v>
      </c>
      <c r="M23" s="21">
        <f t="shared" si="0"/>
        <v>52033.61474955899</v>
      </c>
    </row>
    <row r="24" spans="1:13" ht="13.5">
      <c r="A24" s="5" t="s">
        <v>33</v>
      </c>
      <c r="B24" s="6" t="s">
        <v>92</v>
      </c>
      <c r="C24" s="20">
        <v>67700.408421356988</v>
      </c>
      <c r="D24" s="20">
        <v>67943.498620757004</v>
      </c>
      <c r="E24" s="20">
        <v>68554.135905415009</v>
      </c>
      <c r="F24" s="20">
        <v>68577.657935447991</v>
      </c>
      <c r="G24" s="20">
        <v>68886.883235632005</v>
      </c>
      <c r="H24" s="20">
        <v>69365.629008835997</v>
      </c>
      <c r="I24" s="20">
        <v>69535.840984663009</v>
      </c>
      <c r="J24" s="20">
        <v>70153.600107117993</v>
      </c>
      <c r="K24" s="20">
        <v>70858.785571241009</v>
      </c>
      <c r="L24" s="20">
        <v>71243.467035291003</v>
      </c>
      <c r="M24" s="21">
        <f t="shared" si="0"/>
        <v>692819.90682575805</v>
      </c>
    </row>
    <row r="25" spans="1:13" ht="15.5">
      <c r="A25" s="22"/>
      <c r="B25" s="23" t="s">
        <v>86</v>
      </c>
      <c r="C25" s="20">
        <v>1408.106481046</v>
      </c>
      <c r="D25" s="20">
        <v>1489.654611981</v>
      </c>
      <c r="E25" s="20">
        <v>1498.4677657769998</v>
      </c>
      <c r="F25" s="20">
        <v>1643.449744562</v>
      </c>
      <c r="G25" s="20">
        <v>1676.0487191969999</v>
      </c>
      <c r="H25" s="20">
        <v>1589.1897287629999</v>
      </c>
      <c r="I25" s="20">
        <v>1574.6432369009999</v>
      </c>
      <c r="J25" s="20">
        <v>1548.1065484200001</v>
      </c>
      <c r="K25" s="20">
        <v>1487.9307424030001</v>
      </c>
      <c r="L25" s="20">
        <v>1485.666311945</v>
      </c>
      <c r="M25" s="21">
        <f t="shared" si="0"/>
        <v>15401.263890995</v>
      </c>
    </row>
    <row r="26" spans="1:13" ht="13.5">
      <c r="A26" s="5" t="s">
        <v>35</v>
      </c>
      <c r="B26" s="6" t="s">
        <v>36</v>
      </c>
      <c r="C26" s="20">
        <v>92370.276710124002</v>
      </c>
      <c r="D26" s="20">
        <v>92484.102804904003</v>
      </c>
      <c r="E26" s="20">
        <v>93646.446834037008</v>
      </c>
      <c r="F26" s="20">
        <v>93697.367086320999</v>
      </c>
      <c r="G26" s="20">
        <v>94562.612056710001</v>
      </c>
      <c r="H26" s="20">
        <v>95398.03513992099</v>
      </c>
      <c r="I26" s="20">
        <v>96767.274668554994</v>
      </c>
      <c r="J26" s="20">
        <v>97937.07516487001</v>
      </c>
      <c r="K26" s="20">
        <v>98353.608337792</v>
      </c>
      <c r="L26" s="20">
        <v>99146.541001766993</v>
      </c>
      <c r="M26" s="21">
        <f t="shared" si="0"/>
        <v>954363.33980500104</v>
      </c>
    </row>
    <row r="27" spans="1:13" ht="15.5">
      <c r="A27" s="22"/>
      <c r="B27" s="23" t="s">
        <v>86</v>
      </c>
      <c r="C27" s="20">
        <v>2190.6775577039998</v>
      </c>
      <c r="D27" s="20">
        <v>2246.1577132020002</v>
      </c>
      <c r="E27" s="20">
        <v>2243.6497369560002</v>
      </c>
      <c r="F27" s="20">
        <v>2319.30402288</v>
      </c>
      <c r="G27" s="20">
        <v>2425.473541196</v>
      </c>
      <c r="H27" s="20">
        <v>2288.206441408</v>
      </c>
      <c r="I27" s="20">
        <v>2321.9141330369998</v>
      </c>
      <c r="J27" s="20">
        <v>2336.5349440370001</v>
      </c>
      <c r="K27" s="20">
        <v>2324.3754647709998</v>
      </c>
      <c r="L27" s="20">
        <v>2383.508783281</v>
      </c>
      <c r="M27" s="21">
        <f t="shared" si="0"/>
        <v>23079.802338472</v>
      </c>
    </row>
    <row r="28" spans="1:13" ht="13.5">
      <c r="A28" s="5" t="s">
        <v>37</v>
      </c>
      <c r="B28" s="6" t="s">
        <v>93</v>
      </c>
      <c r="C28" s="20">
        <v>102018.467220543</v>
      </c>
      <c r="D28" s="20">
        <v>102617.413674827</v>
      </c>
      <c r="E28" s="20">
        <v>103959.961980988</v>
      </c>
      <c r="F28" s="20">
        <v>104958.294045078</v>
      </c>
      <c r="G28" s="20">
        <v>107384.828396842</v>
      </c>
      <c r="H28" s="20">
        <v>109600.15108111101</v>
      </c>
      <c r="I28" s="20">
        <v>114590.31901079</v>
      </c>
      <c r="J28" s="20">
        <v>115106.322122557</v>
      </c>
      <c r="K28" s="20">
        <v>116364.45125420901</v>
      </c>
      <c r="L28" s="20">
        <v>118471.29733040901</v>
      </c>
      <c r="M28" s="21">
        <f t="shared" si="0"/>
        <v>1095071.5061173539</v>
      </c>
    </row>
    <row r="29" spans="1:13" ht="15.5">
      <c r="A29" s="22"/>
      <c r="B29" s="23" t="s">
        <v>86</v>
      </c>
      <c r="C29" s="20">
        <v>3650.4867382389998</v>
      </c>
      <c r="D29" s="20">
        <v>3692.4926014330003</v>
      </c>
      <c r="E29" s="20">
        <v>3696.0014715490001</v>
      </c>
      <c r="F29" s="20">
        <v>3700.5052926779999</v>
      </c>
      <c r="G29" s="20">
        <v>3848.2326052829999</v>
      </c>
      <c r="H29" s="20">
        <v>2501.1498664979999</v>
      </c>
      <c r="I29" s="20">
        <v>2512.5374707680003</v>
      </c>
      <c r="J29" s="20">
        <v>2502.9820483379999</v>
      </c>
      <c r="K29" s="20">
        <v>2470.1594885069999</v>
      </c>
      <c r="L29" s="20">
        <v>2537.6029571140002</v>
      </c>
      <c r="M29" s="21">
        <f t="shared" si="0"/>
        <v>31112.150540406998</v>
      </c>
    </row>
    <row r="30" spans="1:13" ht="13.5">
      <c r="A30" s="5" t="s">
        <v>39</v>
      </c>
      <c r="B30" s="6" t="s">
        <v>42</v>
      </c>
      <c r="C30" s="20">
        <v>15986.219895173999</v>
      </c>
      <c r="D30" s="20">
        <v>15994.36122386</v>
      </c>
      <c r="E30" s="20">
        <v>16092.147376426001</v>
      </c>
      <c r="F30" s="20">
        <v>16099.111207889</v>
      </c>
      <c r="G30" s="20">
        <v>16232.888433140999</v>
      </c>
      <c r="H30" s="20">
        <v>16517.326557830998</v>
      </c>
      <c r="I30" s="20">
        <v>16782.192702057</v>
      </c>
      <c r="J30" s="20">
        <v>17413.259155260999</v>
      </c>
      <c r="K30" s="20">
        <v>17551.842327814</v>
      </c>
      <c r="L30" s="20">
        <v>17874.175837561997</v>
      </c>
      <c r="M30" s="21">
        <f t="shared" si="0"/>
        <v>166543.52471701498</v>
      </c>
    </row>
    <row r="31" spans="1:13" ht="15.5">
      <c r="A31" s="22"/>
      <c r="B31" s="23" t="s">
        <v>86</v>
      </c>
      <c r="C31" s="20">
        <v>288.84842801900004</v>
      </c>
      <c r="D31" s="20">
        <v>294.63125881400003</v>
      </c>
      <c r="E31" s="20">
        <v>289.32183971799998</v>
      </c>
      <c r="F31" s="20">
        <v>305.12223942600002</v>
      </c>
      <c r="G31" s="20">
        <v>299.58082493900002</v>
      </c>
      <c r="H31" s="20">
        <v>291.44305574700002</v>
      </c>
      <c r="I31" s="20">
        <v>327.50651933500001</v>
      </c>
      <c r="J31" s="20">
        <v>312.55244721499997</v>
      </c>
      <c r="K31" s="20">
        <v>296.452464749</v>
      </c>
      <c r="L31" s="20">
        <v>302.769366096</v>
      </c>
      <c r="M31" s="21">
        <f t="shared" si="0"/>
        <v>3008.2284440580002</v>
      </c>
    </row>
    <row r="32" spans="1:13" ht="13.5">
      <c r="A32" s="5" t="s">
        <v>41</v>
      </c>
      <c r="B32" s="6" t="s">
        <v>38</v>
      </c>
      <c r="C32" s="20">
        <v>48388.973199992004</v>
      </c>
      <c r="D32" s="20">
        <v>48807.062382429998</v>
      </c>
      <c r="E32" s="20">
        <v>48868.631879213994</v>
      </c>
      <c r="F32" s="20">
        <v>49451.490770570999</v>
      </c>
      <c r="G32" s="20">
        <v>49675.374873665998</v>
      </c>
      <c r="H32" s="20">
        <v>51288.081672699998</v>
      </c>
      <c r="I32" s="20">
        <v>50701.852971045002</v>
      </c>
      <c r="J32" s="20">
        <v>51549.609703045993</v>
      </c>
      <c r="K32" s="20">
        <v>52207.037615400994</v>
      </c>
      <c r="L32" s="20">
        <v>52256.974600191003</v>
      </c>
      <c r="M32" s="21">
        <f t="shared" si="0"/>
        <v>503195.08966825594</v>
      </c>
    </row>
    <row r="33" spans="1:13" ht="15.5">
      <c r="A33" s="22"/>
      <c r="B33" s="23" t="s">
        <v>86</v>
      </c>
      <c r="C33" s="20">
        <v>1944.8817890560001</v>
      </c>
      <c r="D33" s="20">
        <v>1941.8591678859998</v>
      </c>
      <c r="E33" s="20">
        <v>1891.980639309</v>
      </c>
      <c r="F33" s="20">
        <v>2075.8458560249996</v>
      </c>
      <c r="G33" s="20">
        <v>2028.353476838</v>
      </c>
      <c r="H33" s="20">
        <v>1971.5905237799998</v>
      </c>
      <c r="I33" s="20">
        <v>1988.0288255119999</v>
      </c>
      <c r="J33" s="20">
        <v>1989.7596841719999</v>
      </c>
      <c r="K33" s="20">
        <v>2000.2722268080001</v>
      </c>
      <c r="L33" s="20">
        <v>2041.307833417</v>
      </c>
      <c r="M33" s="21">
        <f t="shared" si="0"/>
        <v>19873.880022802998</v>
      </c>
    </row>
    <row r="34" spans="1:13" ht="13.5">
      <c r="A34" s="5" t="s">
        <v>43</v>
      </c>
      <c r="B34" s="6" t="s">
        <v>44</v>
      </c>
      <c r="C34" s="20">
        <v>60183.198966137999</v>
      </c>
      <c r="D34" s="20">
        <v>60536.488857441</v>
      </c>
      <c r="E34" s="20">
        <v>61829.116639128995</v>
      </c>
      <c r="F34" s="20">
        <v>62014.483623467</v>
      </c>
      <c r="G34" s="20">
        <v>62865.659013785997</v>
      </c>
      <c r="H34" s="20">
        <v>63731.925058478002</v>
      </c>
      <c r="I34" s="20">
        <v>64304.769053563999</v>
      </c>
      <c r="J34" s="20">
        <v>64845.397440093002</v>
      </c>
      <c r="K34" s="20">
        <v>65106.188657478</v>
      </c>
      <c r="L34" s="20">
        <v>64925.478002208998</v>
      </c>
      <c r="M34" s="21">
        <f t="shared" si="0"/>
        <v>630342.70531178301</v>
      </c>
    </row>
    <row r="35" spans="1:13" ht="15.5">
      <c r="A35" s="22"/>
      <c r="B35" s="23" t="s">
        <v>86</v>
      </c>
      <c r="C35" s="20">
        <v>1696.560147038</v>
      </c>
      <c r="D35" s="20">
        <v>1718.5630625039998</v>
      </c>
      <c r="E35" s="20">
        <v>1661.7501945689999</v>
      </c>
      <c r="F35" s="20">
        <v>1676.2812867120001</v>
      </c>
      <c r="G35" s="20">
        <v>1668.351819553</v>
      </c>
      <c r="H35" s="20">
        <v>1630.8310312140002</v>
      </c>
      <c r="I35" s="20">
        <v>1607.5932739309999</v>
      </c>
      <c r="J35" s="20">
        <v>1745.633158929</v>
      </c>
      <c r="K35" s="20">
        <v>1695.07540395</v>
      </c>
      <c r="L35" s="20">
        <v>1706.332543619</v>
      </c>
      <c r="M35" s="21">
        <f t="shared" si="0"/>
        <v>16806.971922019002</v>
      </c>
    </row>
    <row r="36" spans="1:13" ht="13.5">
      <c r="A36" s="5" t="s">
        <v>45</v>
      </c>
      <c r="B36" s="6" t="s">
        <v>94</v>
      </c>
      <c r="C36" s="20">
        <v>65257.980723637003</v>
      </c>
      <c r="D36" s="20">
        <v>65312.880651434003</v>
      </c>
      <c r="E36" s="20">
        <v>66276.081537584003</v>
      </c>
      <c r="F36" s="20">
        <v>67879.788592369994</v>
      </c>
      <c r="G36" s="20">
        <v>67341.034566123999</v>
      </c>
      <c r="H36" s="20">
        <v>69166.085070056011</v>
      </c>
      <c r="I36" s="20">
        <v>71817.919227544</v>
      </c>
      <c r="J36" s="20">
        <v>72779.599719086997</v>
      </c>
      <c r="K36" s="20">
        <v>74581.365999190006</v>
      </c>
      <c r="L36" s="20">
        <v>76824.493611395999</v>
      </c>
      <c r="M36" s="21">
        <f t="shared" si="0"/>
        <v>697237.22969842213</v>
      </c>
    </row>
    <row r="37" spans="1:13" ht="15.5">
      <c r="A37" s="22"/>
      <c r="B37" s="23" t="s">
        <v>86</v>
      </c>
      <c r="C37" s="20">
        <v>1458.6502645139999</v>
      </c>
      <c r="D37" s="20">
        <v>1530.4931756870001</v>
      </c>
      <c r="E37" s="20">
        <v>1571.1628001870001</v>
      </c>
      <c r="F37" s="20">
        <v>1561.2706590530001</v>
      </c>
      <c r="G37" s="20">
        <v>1604.345424247</v>
      </c>
      <c r="H37" s="20">
        <v>1514.583670214</v>
      </c>
      <c r="I37" s="20">
        <v>1552.167539867</v>
      </c>
      <c r="J37" s="20">
        <v>1533.149313849</v>
      </c>
      <c r="K37" s="20">
        <v>1573.74985801</v>
      </c>
      <c r="L37" s="20">
        <v>1646.688774365</v>
      </c>
      <c r="M37" s="21">
        <f t="shared" si="0"/>
        <v>15546.261479993002</v>
      </c>
    </row>
    <row r="38" spans="1:13" ht="13.5">
      <c r="A38" s="5" t="s">
        <v>47</v>
      </c>
      <c r="B38" s="6" t="s">
        <v>95</v>
      </c>
      <c r="C38" s="20">
        <v>70790.966054067001</v>
      </c>
      <c r="D38" s="20">
        <v>71596.548253925008</v>
      </c>
      <c r="E38" s="20">
        <v>72155.829572803006</v>
      </c>
      <c r="F38" s="20">
        <v>72433.692881203009</v>
      </c>
      <c r="G38" s="20">
        <v>73055.926099946009</v>
      </c>
      <c r="H38" s="20">
        <v>74752.06751808399</v>
      </c>
      <c r="I38" s="20">
        <v>74691.021700248995</v>
      </c>
      <c r="J38" s="20">
        <v>74953.722291729995</v>
      </c>
      <c r="K38" s="20">
        <v>75437.699854980005</v>
      </c>
      <c r="L38" s="20">
        <v>75613.394383372011</v>
      </c>
      <c r="M38" s="21">
        <f t="shared" si="0"/>
        <v>735480.86861035903</v>
      </c>
    </row>
    <row r="39" spans="1:13" ht="15.5">
      <c r="A39" s="22"/>
      <c r="B39" s="23" t="s">
        <v>86</v>
      </c>
      <c r="C39" s="20">
        <v>1454.7636449890001</v>
      </c>
      <c r="D39" s="20">
        <v>1409.962341185</v>
      </c>
      <c r="E39" s="20">
        <v>1361.59201949</v>
      </c>
      <c r="F39" s="20">
        <v>1511.6573938179999</v>
      </c>
      <c r="G39" s="20">
        <v>1667.8434706989999</v>
      </c>
      <c r="H39" s="20">
        <v>1674.7272021259998</v>
      </c>
      <c r="I39" s="20">
        <v>1716.2007660470001</v>
      </c>
      <c r="J39" s="20">
        <v>1675.712873319</v>
      </c>
      <c r="K39" s="20">
        <v>1680.4563557890001</v>
      </c>
      <c r="L39" s="20">
        <v>1709.838274919</v>
      </c>
      <c r="M39" s="21">
        <f t="shared" si="0"/>
        <v>15862.754342381002</v>
      </c>
    </row>
    <row r="40" spans="1:13" ht="13.5">
      <c r="A40" s="5" t="s">
        <v>49</v>
      </c>
      <c r="B40" s="6" t="s">
        <v>96</v>
      </c>
      <c r="C40" s="20">
        <v>97836.865856632008</v>
      </c>
      <c r="D40" s="20">
        <v>98965.243837364993</v>
      </c>
      <c r="E40" s="20">
        <v>97700.849733520998</v>
      </c>
      <c r="F40" s="20">
        <v>98417.754092268995</v>
      </c>
      <c r="G40" s="20">
        <v>98749.904579540002</v>
      </c>
      <c r="H40" s="20">
        <v>99316.031181218001</v>
      </c>
      <c r="I40" s="20">
        <v>101430.98864819799</v>
      </c>
      <c r="J40" s="20">
        <v>101449.53410653</v>
      </c>
      <c r="K40" s="20">
        <v>102666.359283981</v>
      </c>
      <c r="L40" s="20">
        <v>106741.15007321601</v>
      </c>
      <c r="M40" s="21">
        <f t="shared" si="0"/>
        <v>1003274.6813924701</v>
      </c>
    </row>
    <row r="41" spans="1:13" ht="15.5">
      <c r="A41" s="22"/>
      <c r="B41" s="23" t="s">
        <v>86</v>
      </c>
      <c r="C41" s="20">
        <v>2199.2467698840001</v>
      </c>
      <c r="D41" s="20">
        <v>2018.9311679370001</v>
      </c>
      <c r="E41" s="20">
        <v>2060.2336327180001</v>
      </c>
      <c r="F41" s="20">
        <v>2125.750283887</v>
      </c>
      <c r="G41" s="20">
        <v>2231.7646256849998</v>
      </c>
      <c r="H41" s="20">
        <v>1893.908246875</v>
      </c>
      <c r="I41" s="20">
        <v>1899.3928443510001</v>
      </c>
      <c r="J41" s="20">
        <v>1934.5796184859998</v>
      </c>
      <c r="K41" s="20">
        <v>2156.651353704</v>
      </c>
      <c r="L41" s="20">
        <v>2193.8271649600001</v>
      </c>
      <c r="M41" s="21">
        <f t="shared" si="0"/>
        <v>20714.285708486997</v>
      </c>
    </row>
    <row r="42" spans="1:13" ht="13.5">
      <c r="A42" s="5" t="s">
        <v>51</v>
      </c>
      <c r="B42" s="6" t="s">
        <v>52</v>
      </c>
      <c r="C42" s="20">
        <v>46643.550689530995</v>
      </c>
      <c r="D42" s="20">
        <v>45940.377063943</v>
      </c>
      <c r="E42" s="20">
        <v>46175.042769114996</v>
      </c>
      <c r="F42" s="20">
        <v>46261.115170038</v>
      </c>
      <c r="G42" s="20">
        <v>45972.728041180999</v>
      </c>
      <c r="H42" s="20">
        <v>48272.531471407994</v>
      </c>
      <c r="I42" s="20">
        <v>48977.191028547</v>
      </c>
      <c r="J42" s="20">
        <v>49195.961672514</v>
      </c>
      <c r="K42" s="20">
        <v>49508.807771208005</v>
      </c>
      <c r="L42" s="20">
        <v>49458.244249597003</v>
      </c>
      <c r="M42" s="21">
        <f t="shared" si="0"/>
        <v>476405.54992708197</v>
      </c>
    </row>
    <row r="43" spans="1:13" ht="15.5">
      <c r="A43" s="22"/>
      <c r="B43" s="23" t="s">
        <v>86</v>
      </c>
      <c r="C43" s="12">
        <v>705.985582314</v>
      </c>
      <c r="D43" s="12">
        <v>767.80331589500008</v>
      </c>
      <c r="E43" s="12">
        <v>779.41480088200001</v>
      </c>
      <c r="F43" s="12">
        <v>809.81216974099993</v>
      </c>
      <c r="G43" s="12">
        <v>841.54023699999993</v>
      </c>
      <c r="H43" s="12">
        <v>803.78310589600005</v>
      </c>
      <c r="I43" s="12">
        <v>813.16468874499992</v>
      </c>
      <c r="J43" s="12">
        <v>803.02750142499997</v>
      </c>
      <c r="K43" s="12">
        <v>786.41673189599999</v>
      </c>
      <c r="L43" s="12">
        <v>801.93232265400002</v>
      </c>
      <c r="M43" s="13">
        <f t="shared" si="0"/>
        <v>7912.8804564479997</v>
      </c>
    </row>
    <row r="44" spans="1:13" ht="13.5">
      <c r="A44" s="5" t="s">
        <v>53</v>
      </c>
      <c r="B44" s="6" t="s">
        <v>97</v>
      </c>
      <c r="C44" s="20">
        <v>49778.764944736002</v>
      </c>
      <c r="D44" s="20">
        <v>49980.652986672001</v>
      </c>
      <c r="E44" s="20">
        <v>52595.398096640994</v>
      </c>
      <c r="F44" s="20">
        <v>52111.390068382003</v>
      </c>
      <c r="G44" s="20">
        <v>52639.173110018004</v>
      </c>
      <c r="H44" s="20">
        <v>53916.394043869004</v>
      </c>
      <c r="I44" s="20">
        <v>55338.826537834</v>
      </c>
      <c r="J44" s="20">
        <v>56230.462849023999</v>
      </c>
      <c r="K44" s="20">
        <v>56878.654216859002</v>
      </c>
      <c r="L44" s="20">
        <v>57484.730938675995</v>
      </c>
      <c r="M44" s="21">
        <f t="shared" si="0"/>
        <v>536954.44779271109</v>
      </c>
    </row>
    <row r="45" spans="1:13" ht="15.5">
      <c r="A45" s="22"/>
      <c r="B45" s="23" t="s">
        <v>86</v>
      </c>
      <c r="C45" s="20">
        <v>901.17313829400007</v>
      </c>
      <c r="D45" s="20">
        <v>880.90453080700001</v>
      </c>
      <c r="E45" s="20">
        <v>858.47772448900002</v>
      </c>
      <c r="F45" s="20">
        <v>928.11503035399994</v>
      </c>
      <c r="G45" s="20">
        <v>946.2020708099999</v>
      </c>
      <c r="H45" s="20">
        <v>842.32454168599998</v>
      </c>
      <c r="I45" s="20">
        <v>844.22685869199995</v>
      </c>
      <c r="J45" s="20">
        <v>837.84537569099996</v>
      </c>
      <c r="K45" s="20">
        <v>834.69253953400005</v>
      </c>
      <c r="L45" s="20">
        <v>841.138629885</v>
      </c>
      <c r="M45" s="21">
        <f t="shared" si="0"/>
        <v>8715.1004402420003</v>
      </c>
    </row>
    <row r="46" spans="1:13" ht="13.5">
      <c r="A46" s="5" t="s">
        <v>55</v>
      </c>
      <c r="B46" s="6" t="s">
        <v>98</v>
      </c>
      <c r="C46" s="20">
        <v>153770.88627337999</v>
      </c>
      <c r="D46" s="20">
        <v>155124.010042309</v>
      </c>
      <c r="E46" s="20">
        <v>156776.244964126</v>
      </c>
      <c r="F46" s="20">
        <v>156468.26413861502</v>
      </c>
      <c r="G46" s="20">
        <v>157149.14314442899</v>
      </c>
      <c r="H46" s="20">
        <v>158108.598061464</v>
      </c>
      <c r="I46" s="20">
        <v>158392.61956429898</v>
      </c>
      <c r="J46" s="20">
        <v>159175.23217339802</v>
      </c>
      <c r="K46" s="20">
        <v>160131.60536724998</v>
      </c>
      <c r="L46" s="20">
        <v>161431.6785988</v>
      </c>
      <c r="M46" s="21">
        <f t="shared" si="0"/>
        <v>1576528.2823280701</v>
      </c>
    </row>
    <row r="47" spans="1:13" ht="15.5">
      <c r="A47" s="22"/>
      <c r="B47" s="23" t="s">
        <v>86</v>
      </c>
      <c r="C47" s="20">
        <v>4669.1712826410003</v>
      </c>
      <c r="D47" s="20">
        <v>4772.8813532080003</v>
      </c>
      <c r="E47" s="20">
        <v>4705.4569728320002</v>
      </c>
      <c r="F47" s="20">
        <v>5136.4039836430002</v>
      </c>
      <c r="G47" s="20">
        <v>5105.2282124200001</v>
      </c>
      <c r="H47" s="20">
        <v>4806.1535512119999</v>
      </c>
      <c r="I47" s="20">
        <v>4771.1872075650008</v>
      </c>
      <c r="J47" s="20">
        <v>4740.504622294</v>
      </c>
      <c r="K47" s="20">
        <v>4647.8603457639992</v>
      </c>
      <c r="L47" s="20">
        <v>4676.0552303080003</v>
      </c>
      <c r="M47" s="21">
        <f t="shared" si="0"/>
        <v>48030.902761887002</v>
      </c>
    </row>
    <row r="48" spans="1:13" ht="13.5">
      <c r="A48" s="5" t="s">
        <v>57</v>
      </c>
      <c r="B48" s="6" t="s">
        <v>99</v>
      </c>
      <c r="C48" s="20">
        <v>48854.977387619001</v>
      </c>
      <c r="D48" s="20">
        <v>49018.149406043005</v>
      </c>
      <c r="E48" s="20">
        <v>49359.780655570998</v>
      </c>
      <c r="F48" s="20">
        <v>49729.437317361</v>
      </c>
      <c r="G48" s="20">
        <v>49860.000154823996</v>
      </c>
      <c r="H48" s="20">
        <v>50225.578709083005</v>
      </c>
      <c r="I48" s="20">
        <v>50350.190380076994</v>
      </c>
      <c r="J48" s="20">
        <v>50291.552653792998</v>
      </c>
      <c r="K48" s="20">
        <v>50779.786883235996</v>
      </c>
      <c r="L48" s="20">
        <v>51426.475052153</v>
      </c>
      <c r="M48" s="21">
        <f t="shared" si="0"/>
        <v>499895.92859976005</v>
      </c>
    </row>
    <row r="49" spans="1:13" ht="15.5">
      <c r="A49" s="22"/>
      <c r="B49" s="23" t="s">
        <v>86</v>
      </c>
      <c r="C49" s="20">
        <v>1218.654917306</v>
      </c>
      <c r="D49" s="20">
        <v>1229.8777835129999</v>
      </c>
      <c r="E49" s="20">
        <v>1181.4614319970001</v>
      </c>
      <c r="F49" s="20">
        <v>1249.64512225</v>
      </c>
      <c r="G49" s="20">
        <v>1213.366685251</v>
      </c>
      <c r="H49" s="20">
        <v>1148.3329479009999</v>
      </c>
      <c r="I49" s="20">
        <v>1120.1023076209999</v>
      </c>
      <c r="J49" s="20">
        <v>1086.2610590109998</v>
      </c>
      <c r="K49" s="20">
        <v>1055.480102218</v>
      </c>
      <c r="L49" s="20">
        <v>1080.3902189529999</v>
      </c>
      <c r="M49" s="21">
        <f t="shared" si="0"/>
        <v>11583.572576020999</v>
      </c>
    </row>
    <row r="50" spans="1:13" ht="13.5">
      <c r="A50" s="5" t="s">
        <v>59</v>
      </c>
      <c r="B50" s="6" t="s">
        <v>66</v>
      </c>
      <c r="C50" s="20">
        <v>17527.240114303</v>
      </c>
      <c r="D50" s="20">
        <v>17529.816195223</v>
      </c>
      <c r="E50" s="20">
        <v>17677.47654684</v>
      </c>
      <c r="F50" s="20">
        <v>17628.205910311</v>
      </c>
      <c r="G50" s="20">
        <v>17621.377160640997</v>
      </c>
      <c r="H50" s="20">
        <v>17435.054682175003</v>
      </c>
      <c r="I50" s="20">
        <v>17454.501592019998</v>
      </c>
      <c r="J50" s="20">
        <v>17363.096274364998</v>
      </c>
      <c r="K50" s="20">
        <v>17372.74190352</v>
      </c>
      <c r="L50" s="20">
        <v>17512.395737612002</v>
      </c>
      <c r="M50" s="21">
        <f t="shared" si="0"/>
        <v>175121.90611701002</v>
      </c>
    </row>
    <row r="51" spans="1:13" ht="15.5">
      <c r="A51" s="22"/>
      <c r="B51" s="23" t="s">
        <v>86</v>
      </c>
      <c r="C51" s="20">
        <v>962.30512622899994</v>
      </c>
      <c r="D51" s="20">
        <v>933.50372475799998</v>
      </c>
      <c r="E51" s="20">
        <v>883.75980006299994</v>
      </c>
      <c r="F51" s="20">
        <v>886.67437645300004</v>
      </c>
      <c r="G51" s="20">
        <v>865.94686987099999</v>
      </c>
      <c r="H51" s="20">
        <v>660.64947522499995</v>
      </c>
      <c r="I51" s="20">
        <v>671.64796734399999</v>
      </c>
      <c r="J51" s="20">
        <v>657.8525838569999</v>
      </c>
      <c r="K51" s="20">
        <v>612.45065436200002</v>
      </c>
      <c r="L51" s="20">
        <v>609.82961861499996</v>
      </c>
      <c r="M51" s="21">
        <f t="shared" si="0"/>
        <v>7744.6201967770003</v>
      </c>
    </row>
    <row r="52" spans="1:13" ht="13.5">
      <c r="A52" s="5" t="s">
        <v>61</v>
      </c>
      <c r="B52" s="6" t="s">
        <v>100</v>
      </c>
      <c r="C52" s="20">
        <v>11838.784837250001</v>
      </c>
      <c r="D52" s="20">
        <v>11917.783977233001</v>
      </c>
      <c r="E52" s="20">
        <v>12020.362157242</v>
      </c>
      <c r="F52" s="20">
        <v>12083.290590027</v>
      </c>
      <c r="G52" s="20">
        <v>12173.336132889001</v>
      </c>
      <c r="H52" s="20">
        <v>12167.061048419</v>
      </c>
      <c r="I52" s="20">
        <v>12218.209620274001</v>
      </c>
      <c r="J52" s="20">
        <v>12232.199010503</v>
      </c>
      <c r="K52" s="20">
        <v>12298.867672882001</v>
      </c>
      <c r="L52" s="20">
        <v>12376.453117747998</v>
      </c>
      <c r="M52" s="21">
        <f t="shared" si="0"/>
        <v>121326.348164467</v>
      </c>
    </row>
    <row r="53" spans="1:13" ht="15.5">
      <c r="A53" s="22"/>
      <c r="B53" s="23" t="s">
        <v>86</v>
      </c>
      <c r="C53" s="20">
        <v>288.71417539599997</v>
      </c>
      <c r="D53" s="20">
        <v>290.88473006600003</v>
      </c>
      <c r="E53" s="20">
        <v>293.482213081</v>
      </c>
      <c r="F53" s="20">
        <v>312.71533558800002</v>
      </c>
      <c r="G53" s="20">
        <v>316.15659812400003</v>
      </c>
      <c r="H53" s="20">
        <v>281.71662025300003</v>
      </c>
      <c r="I53" s="20">
        <v>291.58672630900003</v>
      </c>
      <c r="J53" s="20">
        <v>292.48789969199998</v>
      </c>
      <c r="K53" s="20">
        <v>296.88976666299999</v>
      </c>
      <c r="L53" s="20">
        <v>301.08281994700002</v>
      </c>
      <c r="M53" s="21">
        <f t="shared" si="0"/>
        <v>2965.7168851190004</v>
      </c>
    </row>
    <row r="54" spans="1:13" ht="13.5">
      <c r="A54" s="5" t="s">
        <v>63</v>
      </c>
      <c r="B54" s="6" t="s">
        <v>62</v>
      </c>
      <c r="C54" s="20">
        <v>35869.843818032001</v>
      </c>
      <c r="D54" s="20">
        <v>36129.223221205997</v>
      </c>
      <c r="E54" s="20">
        <v>36565.302535094001</v>
      </c>
      <c r="F54" s="20">
        <v>36683.913375863005</v>
      </c>
      <c r="G54" s="20">
        <v>36936.711168731999</v>
      </c>
      <c r="H54" s="20">
        <v>37411.628227287001</v>
      </c>
      <c r="I54" s="20">
        <v>37702.755207438997</v>
      </c>
      <c r="J54" s="20">
        <v>38869.778268497001</v>
      </c>
      <c r="K54" s="20">
        <v>39336.160584448</v>
      </c>
      <c r="L54" s="20">
        <v>39839.193831340002</v>
      </c>
      <c r="M54" s="21">
        <f t="shared" si="0"/>
        <v>375344.51023793808</v>
      </c>
    </row>
    <row r="55" spans="1:13" ht="15.5">
      <c r="A55" s="22"/>
      <c r="B55" s="23" t="s">
        <v>86</v>
      </c>
      <c r="C55" s="20">
        <v>629.54492568700005</v>
      </c>
      <c r="D55" s="20">
        <v>656.96683739000002</v>
      </c>
      <c r="E55" s="20">
        <v>644.70246899800009</v>
      </c>
      <c r="F55" s="20">
        <v>668.63435274800008</v>
      </c>
      <c r="G55" s="20">
        <v>662.09734823000008</v>
      </c>
      <c r="H55" s="20">
        <v>602.88491964600007</v>
      </c>
      <c r="I55" s="20">
        <v>626.172934381</v>
      </c>
      <c r="J55" s="20">
        <v>632.07607469300001</v>
      </c>
      <c r="K55" s="20">
        <v>630.50814713699992</v>
      </c>
      <c r="L55" s="20">
        <v>676.63691052900003</v>
      </c>
      <c r="M55" s="21">
        <f t="shared" si="0"/>
        <v>6430.2249194390006</v>
      </c>
    </row>
    <row r="56" spans="1:13" ht="13.5">
      <c r="A56" s="5" t="s">
        <v>65</v>
      </c>
      <c r="B56" s="6" t="s">
        <v>101</v>
      </c>
      <c r="C56" s="20">
        <v>62831.164327099999</v>
      </c>
      <c r="D56" s="20">
        <v>65298.352886688001</v>
      </c>
      <c r="E56" s="20">
        <v>65972.953993934003</v>
      </c>
      <c r="F56" s="20">
        <v>64810.137135320001</v>
      </c>
      <c r="G56" s="20">
        <v>63793.704961744996</v>
      </c>
      <c r="H56" s="20">
        <v>64346.613652427004</v>
      </c>
      <c r="I56" s="20">
        <v>64659.084788941997</v>
      </c>
      <c r="J56" s="20">
        <v>66710.580707892994</v>
      </c>
      <c r="K56" s="20">
        <v>66672.981530138</v>
      </c>
      <c r="L56" s="20">
        <v>66094.269967596003</v>
      </c>
      <c r="M56" s="21">
        <f t="shared" si="0"/>
        <v>651189.84395178303</v>
      </c>
    </row>
    <row r="57" spans="1:13" ht="15.5">
      <c r="A57" s="22"/>
      <c r="B57" s="23" t="s">
        <v>86</v>
      </c>
      <c r="C57" s="20">
        <v>833.68204867099996</v>
      </c>
      <c r="D57" s="20">
        <v>917.40500752100002</v>
      </c>
      <c r="E57" s="20">
        <v>924.25835491400005</v>
      </c>
      <c r="F57" s="20">
        <v>1010.8882052150001</v>
      </c>
      <c r="G57" s="20">
        <v>1049.216918355</v>
      </c>
      <c r="H57" s="20">
        <v>1113.546193871</v>
      </c>
      <c r="I57" s="20">
        <v>1188.150744303</v>
      </c>
      <c r="J57" s="20">
        <v>1141.7104640320001</v>
      </c>
      <c r="K57" s="20">
        <v>1241.936564956</v>
      </c>
      <c r="L57" s="20">
        <v>1324.9637508170001</v>
      </c>
      <c r="M57" s="21">
        <f t="shared" si="0"/>
        <v>10745.758252655</v>
      </c>
    </row>
    <row r="58" spans="1:13" ht="13.5">
      <c r="A58" s="5" t="s">
        <v>67</v>
      </c>
      <c r="B58" s="6" t="s">
        <v>70</v>
      </c>
      <c r="C58" s="20">
        <v>92010.454062364995</v>
      </c>
      <c r="D58" s="20">
        <v>92567.781592537998</v>
      </c>
      <c r="E58" s="20">
        <v>93165.992324660998</v>
      </c>
      <c r="F58" s="20">
        <v>93692.523786115999</v>
      </c>
      <c r="G58" s="20">
        <v>94490.97221360699</v>
      </c>
      <c r="H58" s="20">
        <v>95666.675779104</v>
      </c>
      <c r="I58" s="20">
        <v>96375.920170598998</v>
      </c>
      <c r="J58" s="20">
        <v>97357.949780834999</v>
      </c>
      <c r="K58" s="20">
        <v>97989.997520461999</v>
      </c>
      <c r="L58" s="20">
        <v>98545.68249214899</v>
      </c>
      <c r="M58" s="21">
        <f t="shared" si="0"/>
        <v>951863.94972243591</v>
      </c>
    </row>
    <row r="59" spans="1:13" ht="15.5">
      <c r="A59" s="22"/>
      <c r="B59" s="23" t="s">
        <v>86</v>
      </c>
      <c r="C59" s="20">
        <v>1528.4883872299999</v>
      </c>
      <c r="D59" s="20">
        <v>1550.8045065040001</v>
      </c>
      <c r="E59" s="20">
        <v>1484.1855130829999</v>
      </c>
      <c r="F59" s="20">
        <v>1611.9866448499999</v>
      </c>
      <c r="G59" s="20">
        <v>1640.536684464</v>
      </c>
      <c r="H59" s="20">
        <v>1640.424376342</v>
      </c>
      <c r="I59" s="20">
        <v>1612.168995558</v>
      </c>
      <c r="J59" s="20">
        <v>1648.679546826</v>
      </c>
      <c r="K59" s="20">
        <v>1590.0313296209999</v>
      </c>
      <c r="L59" s="20">
        <v>1535.928468776</v>
      </c>
      <c r="M59" s="21">
        <f t="shared" si="0"/>
        <v>15843.234453254001</v>
      </c>
    </row>
    <row r="60" spans="1:13" ht="13.5">
      <c r="A60" s="5" t="s">
        <v>69</v>
      </c>
      <c r="B60" s="6" t="s">
        <v>102</v>
      </c>
      <c r="C60" s="20">
        <v>44131.326295809995</v>
      </c>
      <c r="D60" s="20">
        <v>44164.192961028006</v>
      </c>
      <c r="E60" s="20">
        <v>44555.772861601996</v>
      </c>
      <c r="F60" s="20">
        <v>44678.914882948993</v>
      </c>
      <c r="G60" s="20">
        <v>44930.611449620999</v>
      </c>
      <c r="H60" s="20">
        <v>45076.676326733002</v>
      </c>
      <c r="I60" s="20">
        <v>45252.209745689004</v>
      </c>
      <c r="J60" s="20">
        <v>45397.062771664001</v>
      </c>
      <c r="K60" s="20">
        <v>45560.498744474004</v>
      </c>
      <c r="L60" s="20">
        <v>45750.452361406999</v>
      </c>
      <c r="M60" s="21">
        <f t="shared" si="0"/>
        <v>449497.71840097703</v>
      </c>
    </row>
    <row r="61" spans="1:13" ht="15.5">
      <c r="A61" s="22"/>
      <c r="B61" s="23" t="s">
        <v>86</v>
      </c>
      <c r="C61" s="20">
        <v>873.47652263099997</v>
      </c>
      <c r="D61" s="20">
        <v>927.58844619600006</v>
      </c>
      <c r="E61" s="20">
        <v>944.323863867</v>
      </c>
      <c r="F61" s="20">
        <v>1130.9684787199999</v>
      </c>
      <c r="G61" s="20">
        <v>1164.2131647459998</v>
      </c>
      <c r="H61" s="20">
        <v>1311.5098957140001</v>
      </c>
      <c r="I61" s="20">
        <v>1387.9173312549999</v>
      </c>
      <c r="J61" s="20">
        <v>1422.7800846560001</v>
      </c>
      <c r="K61" s="20">
        <v>1522.4871907640002</v>
      </c>
      <c r="L61" s="20">
        <v>1591.7290204420001</v>
      </c>
      <c r="M61" s="21">
        <f t="shared" si="0"/>
        <v>12276.993998991002</v>
      </c>
    </row>
    <row r="62" spans="1:13" ht="13.5">
      <c r="A62" s="5" t="s">
        <v>71</v>
      </c>
      <c r="B62" s="6" t="s">
        <v>74</v>
      </c>
      <c r="C62" s="20">
        <v>16093.684288734001</v>
      </c>
      <c r="D62" s="20">
        <v>16150.85440749</v>
      </c>
      <c r="E62" s="20">
        <v>16324.21504218</v>
      </c>
      <c r="F62" s="20">
        <v>16341.758837364001</v>
      </c>
      <c r="G62" s="20">
        <v>16441.155626042</v>
      </c>
      <c r="H62" s="20">
        <v>16558.178919270002</v>
      </c>
      <c r="I62" s="20">
        <v>16752.061953668002</v>
      </c>
      <c r="J62" s="20">
        <v>16940.321093518003</v>
      </c>
      <c r="K62" s="20">
        <v>17029.735872675999</v>
      </c>
      <c r="L62" s="20">
        <v>17153.582433407999</v>
      </c>
      <c r="M62" s="21">
        <f t="shared" si="0"/>
        <v>165785.54847435001</v>
      </c>
    </row>
    <row r="63" spans="1:13" ht="15.5">
      <c r="A63" s="22"/>
      <c r="B63" s="23" t="s">
        <v>86</v>
      </c>
      <c r="C63" s="20">
        <v>377.82759604099999</v>
      </c>
      <c r="D63" s="20">
        <v>383.93689600099998</v>
      </c>
      <c r="E63" s="20">
        <v>397.91882064099997</v>
      </c>
      <c r="F63" s="20">
        <v>401.67027998999998</v>
      </c>
      <c r="G63" s="20">
        <v>458.33806269299998</v>
      </c>
      <c r="H63" s="20">
        <v>452.31827820399997</v>
      </c>
      <c r="I63" s="20">
        <v>485.19866133099998</v>
      </c>
      <c r="J63" s="20">
        <v>476.12867262999998</v>
      </c>
      <c r="K63" s="20">
        <v>425.04773945600004</v>
      </c>
      <c r="L63" s="20">
        <v>433.78305605700001</v>
      </c>
      <c r="M63" s="21">
        <f t="shared" si="0"/>
        <v>4292.1680630439996</v>
      </c>
    </row>
    <row r="64" spans="1:13" ht="13.5">
      <c r="A64" s="5" t="s">
        <v>73</v>
      </c>
      <c r="B64" s="6" t="s">
        <v>76</v>
      </c>
      <c r="C64" s="20">
        <v>38308.722341755005</v>
      </c>
      <c r="D64" s="20">
        <v>38339.427324925004</v>
      </c>
      <c r="E64" s="20">
        <v>39036.152419619</v>
      </c>
      <c r="F64" s="20">
        <v>39100.886286189001</v>
      </c>
      <c r="G64" s="20">
        <v>39345.483600523999</v>
      </c>
      <c r="H64" s="20">
        <v>39716.936654679994</v>
      </c>
      <c r="I64" s="20">
        <v>39803.798882663999</v>
      </c>
      <c r="J64" s="20">
        <v>40022.627928795999</v>
      </c>
      <c r="K64" s="20">
        <v>40276.138768258999</v>
      </c>
      <c r="L64" s="20">
        <v>40606.984338574999</v>
      </c>
      <c r="M64" s="21">
        <f t="shared" si="0"/>
        <v>394557.15854598599</v>
      </c>
    </row>
    <row r="65" spans="1:13" ht="15.5">
      <c r="A65" s="22"/>
      <c r="B65" s="23" t="s">
        <v>86</v>
      </c>
      <c r="C65" s="20">
        <v>1041.4919030579999</v>
      </c>
      <c r="D65" s="20">
        <v>1092.415484162</v>
      </c>
      <c r="E65" s="20">
        <v>1088.967497895</v>
      </c>
      <c r="F65" s="20">
        <v>1207.22859528</v>
      </c>
      <c r="G65" s="20">
        <v>1239.6881247360002</v>
      </c>
      <c r="H65" s="20">
        <v>1103.962000666</v>
      </c>
      <c r="I65" s="20">
        <v>1090.504278959</v>
      </c>
      <c r="J65" s="20">
        <v>1134.1406052970001</v>
      </c>
      <c r="K65" s="20">
        <v>1096.0681816470001</v>
      </c>
      <c r="L65" s="20">
        <v>1119.306515968</v>
      </c>
      <c r="M65" s="21">
        <f t="shared" si="0"/>
        <v>11213.773187668001</v>
      </c>
    </row>
    <row r="66" spans="1:13" ht="13.5">
      <c r="A66" s="5" t="s">
        <v>75</v>
      </c>
      <c r="B66" s="6" t="s">
        <v>103</v>
      </c>
      <c r="C66" s="20">
        <v>14854.839674773</v>
      </c>
      <c r="D66" s="20">
        <v>14888.163013089999</v>
      </c>
      <c r="E66" s="20">
        <v>14968.587708754001</v>
      </c>
      <c r="F66" s="20">
        <v>15008.436299011</v>
      </c>
      <c r="G66" s="20">
        <v>15038.910881168</v>
      </c>
      <c r="H66" s="20">
        <v>15128.519343111</v>
      </c>
      <c r="I66" s="20">
        <v>15174.048782595</v>
      </c>
      <c r="J66" s="20">
        <v>15637.827851763001</v>
      </c>
      <c r="K66" s="20">
        <v>16105.276053472</v>
      </c>
      <c r="L66" s="20">
        <v>15971.67558655</v>
      </c>
      <c r="M66" s="21">
        <f t="shared" si="0"/>
        <v>152776.28519428699</v>
      </c>
    </row>
    <row r="67" spans="1:13" ht="15.5">
      <c r="A67" s="22"/>
      <c r="B67" s="23" t="s">
        <v>86</v>
      </c>
      <c r="C67" s="20">
        <v>245.649943323</v>
      </c>
      <c r="D67" s="20">
        <v>246.96929386100001</v>
      </c>
      <c r="E67" s="20">
        <v>234.69608244199998</v>
      </c>
      <c r="F67" s="20">
        <v>270.41503620200001</v>
      </c>
      <c r="G67" s="20">
        <v>250.21139638900002</v>
      </c>
      <c r="H67" s="20">
        <v>429.032431911</v>
      </c>
      <c r="I67" s="20">
        <v>452.220227271</v>
      </c>
      <c r="J67" s="20">
        <v>464.63682915700002</v>
      </c>
      <c r="K67" s="20">
        <v>513.224312532</v>
      </c>
      <c r="L67" s="20">
        <v>425.60709624099997</v>
      </c>
      <c r="M67" s="21">
        <f t="shared" si="0"/>
        <v>3532.6626493290005</v>
      </c>
    </row>
    <row r="68" spans="1:13" ht="13.5">
      <c r="A68" s="5" t="s">
        <v>77</v>
      </c>
      <c r="B68" s="6" t="s">
        <v>104</v>
      </c>
      <c r="C68" s="20">
        <v>16526.061071800999</v>
      </c>
      <c r="D68" s="20">
        <v>16570.059577962002</v>
      </c>
      <c r="E68" s="20">
        <v>16726.336000832001</v>
      </c>
      <c r="F68" s="20">
        <v>16745.414689150999</v>
      </c>
      <c r="G68" s="20">
        <v>16797.404885208998</v>
      </c>
      <c r="H68" s="20">
        <v>16969.377549741999</v>
      </c>
      <c r="I68" s="20">
        <v>17078.281273825</v>
      </c>
      <c r="J68" s="20">
        <v>17184.496218799999</v>
      </c>
      <c r="K68" s="20">
        <v>17350.416281095</v>
      </c>
      <c r="L68" s="20">
        <v>17491.447818893001</v>
      </c>
      <c r="M68" s="21">
        <f t="shared" si="0"/>
        <v>169439.29536731003</v>
      </c>
    </row>
    <row r="69" spans="1:13" ht="15.5">
      <c r="A69" s="22"/>
      <c r="B69" s="23" t="s">
        <v>86</v>
      </c>
      <c r="C69" s="20">
        <v>449.92011559299999</v>
      </c>
      <c r="D69" s="20">
        <v>446.66471221099999</v>
      </c>
      <c r="E69" s="20">
        <v>456.26388659499997</v>
      </c>
      <c r="F69" s="20">
        <v>493.56980717100004</v>
      </c>
      <c r="G69" s="20">
        <v>501.24144358300003</v>
      </c>
      <c r="H69" s="20">
        <v>505.65004514100002</v>
      </c>
      <c r="I69" s="20">
        <v>491.17118824800002</v>
      </c>
      <c r="J69" s="20">
        <v>490.081388355</v>
      </c>
      <c r="K69" s="20">
        <v>503.57603153100001</v>
      </c>
      <c r="L69" s="20">
        <v>514.05888248300005</v>
      </c>
      <c r="M69" s="21">
        <f t="shared" si="0"/>
        <v>4852.1975009110001</v>
      </c>
    </row>
    <row r="70" spans="1:13" ht="13.5">
      <c r="A70" s="5" t="s">
        <v>79</v>
      </c>
      <c r="B70" s="6" t="s">
        <v>105</v>
      </c>
      <c r="C70" s="20">
        <v>161369.16137470899</v>
      </c>
      <c r="D70" s="20">
        <v>159275.71093448601</v>
      </c>
      <c r="E70" s="20">
        <v>164857.258053809</v>
      </c>
      <c r="F70" s="20">
        <v>172082.100486921</v>
      </c>
      <c r="G70" s="20">
        <v>173450.03601390898</v>
      </c>
      <c r="H70" s="20">
        <v>183039.358001154</v>
      </c>
      <c r="I70" s="20">
        <v>187083.54929624902</v>
      </c>
      <c r="J70" s="20">
        <v>180471.83196230201</v>
      </c>
      <c r="K70" s="20">
        <v>180190.99186515503</v>
      </c>
      <c r="L70" s="20">
        <v>191799.36719040701</v>
      </c>
      <c r="M70" s="21">
        <f t="shared" si="0"/>
        <v>1753619.365179101</v>
      </c>
    </row>
    <row r="71" spans="1:13" ht="15.5">
      <c r="A71" s="22"/>
      <c r="B71" s="23" t="s">
        <v>86</v>
      </c>
      <c r="C71" s="24">
        <v>444.353982632</v>
      </c>
      <c r="D71" s="24">
        <v>911.20370306899997</v>
      </c>
      <c r="E71" s="24">
        <v>693.42296190699994</v>
      </c>
      <c r="F71" s="24">
        <v>711.398510031</v>
      </c>
      <c r="G71" s="24">
        <v>714.38905970799999</v>
      </c>
      <c r="H71" s="24">
        <v>604.63232856900004</v>
      </c>
      <c r="I71" s="24">
        <v>600.72699222900007</v>
      </c>
      <c r="J71" s="24">
        <v>571.70818747300007</v>
      </c>
      <c r="K71" s="24">
        <v>561.05516547799994</v>
      </c>
      <c r="L71" s="24">
        <v>581.63659046400005</v>
      </c>
      <c r="M71" s="21">
        <f t="shared" si="0"/>
        <v>6394.5274815600005</v>
      </c>
    </row>
    <row r="72" spans="1:13" ht="15.5">
      <c r="A72" s="25"/>
      <c r="B72" s="26" t="s">
        <v>2</v>
      </c>
      <c r="C72" s="27">
        <v>7057558.2799588758</v>
      </c>
      <c r="D72" s="27">
        <v>7094514.1250502001</v>
      </c>
      <c r="E72" s="27">
        <v>7244637.0354833817</v>
      </c>
      <c r="F72" s="27">
        <v>7310683.145792162</v>
      </c>
      <c r="G72" s="27">
        <v>7376114.2362962049</v>
      </c>
      <c r="H72" s="27">
        <v>7478404.338747561</v>
      </c>
      <c r="I72" s="27">
        <v>7514618.0423877407</v>
      </c>
      <c r="J72" s="27">
        <v>7507703.7331629628</v>
      </c>
      <c r="K72" s="27">
        <v>7579249.9572821241</v>
      </c>
      <c r="L72" s="27">
        <v>7656895.3206174783</v>
      </c>
    </row>
    <row r="73" spans="1:13" ht="16" thickBot="1">
      <c r="A73" s="7"/>
      <c r="B73" s="8" t="s">
        <v>86</v>
      </c>
      <c r="C73" s="9">
        <v>165548.02968752291</v>
      </c>
      <c r="D73" s="9">
        <v>166603.05245478606</v>
      </c>
      <c r="E73" s="9">
        <v>163259.68226056694</v>
      </c>
      <c r="F73" s="9">
        <v>170001.76183633998</v>
      </c>
      <c r="G73" s="9">
        <v>172338.99394236502</v>
      </c>
      <c r="H73" s="9">
        <v>169233.53879177192</v>
      </c>
      <c r="I73" s="9">
        <v>170895.08731691298</v>
      </c>
      <c r="J73" s="9">
        <v>169595.71407737202</v>
      </c>
      <c r="K73" s="9">
        <v>167192.26097059596</v>
      </c>
      <c r="L73" s="9">
        <v>168329.42353450003</v>
      </c>
    </row>
  </sheetData>
  <mergeCells count="3">
    <mergeCell ref="A1:L1"/>
    <mergeCell ref="A2:B3"/>
    <mergeCell ref="C2:L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42"/>
  <sheetViews>
    <sheetView topLeftCell="A24" zoomScale="83" workbookViewId="0">
      <selection activeCell="B46" sqref="B46"/>
    </sheetView>
  </sheetViews>
  <sheetFormatPr defaultColWidth="12.54296875" defaultRowHeight="15.75" customHeight="1"/>
  <sheetData>
    <row r="1" spans="1:13" ht="15.75" customHeight="1">
      <c r="A1" s="282" t="s">
        <v>106</v>
      </c>
      <c r="B1" s="283"/>
      <c r="C1" s="283"/>
      <c r="D1" s="283"/>
      <c r="E1" s="283"/>
      <c r="F1" s="283"/>
      <c r="G1" s="283"/>
      <c r="H1" s="283"/>
      <c r="I1" s="283"/>
      <c r="J1" s="283"/>
      <c r="K1" s="283"/>
      <c r="L1" s="283"/>
      <c r="M1" s="283"/>
    </row>
    <row r="2" spans="1:13" ht="14">
      <c r="A2" s="285" t="s">
        <v>1</v>
      </c>
      <c r="B2" s="286"/>
      <c r="C2" s="288">
        <v>2024</v>
      </c>
      <c r="D2" s="289"/>
      <c r="E2" s="289"/>
      <c r="F2" s="289"/>
      <c r="G2" s="289"/>
      <c r="H2" s="289"/>
      <c r="I2" s="289"/>
      <c r="J2" s="289"/>
      <c r="K2" s="289"/>
      <c r="L2" s="290"/>
      <c r="M2" s="291" t="s">
        <v>2</v>
      </c>
    </row>
    <row r="3" spans="1:13" ht="14">
      <c r="A3" s="287"/>
      <c r="B3" s="286"/>
      <c r="C3" s="142" t="s">
        <v>3</v>
      </c>
      <c r="D3" s="142" t="s">
        <v>4</v>
      </c>
      <c r="E3" s="142" t="s">
        <v>5</v>
      </c>
      <c r="F3" s="142" t="s">
        <v>6</v>
      </c>
      <c r="G3" s="142" t="s">
        <v>7</v>
      </c>
      <c r="H3" s="142" t="s">
        <v>8</v>
      </c>
      <c r="I3" s="142" t="s">
        <v>9</v>
      </c>
      <c r="J3" s="142" t="s">
        <v>10</v>
      </c>
      <c r="K3" s="142" t="s">
        <v>11</v>
      </c>
      <c r="L3" s="142" t="s">
        <v>12</v>
      </c>
      <c r="M3" s="286"/>
    </row>
    <row r="4" spans="1:13" ht="15.75" customHeight="1">
      <c r="A4" s="11" t="s">
        <v>13</v>
      </c>
      <c r="B4" s="2" t="s">
        <v>14</v>
      </c>
      <c r="C4" s="12">
        <v>16445.988858452001</v>
      </c>
      <c r="D4" s="12">
        <v>16740.429034533001</v>
      </c>
      <c r="E4" s="12">
        <v>17335.520331447999</v>
      </c>
      <c r="F4" s="12">
        <v>17342.632315375002</v>
      </c>
      <c r="G4" s="12">
        <v>17220.13467739</v>
      </c>
      <c r="H4" s="12">
        <v>17292.860273073002</v>
      </c>
      <c r="I4" s="12">
        <v>17447.811159143999</v>
      </c>
      <c r="J4" s="12">
        <v>17515.294308042001</v>
      </c>
      <c r="K4" s="12">
        <v>17533.636919157001</v>
      </c>
      <c r="L4" s="12">
        <v>17564.630574649</v>
      </c>
      <c r="M4" s="13">
        <f t="shared" ref="M4:M39" si="0">SUM(C4:L4)</f>
        <v>172438.93845126301</v>
      </c>
    </row>
    <row r="5" spans="1:13" ht="15.75" customHeight="1">
      <c r="A5" s="11" t="s">
        <v>15</v>
      </c>
      <c r="B5" s="2" t="s">
        <v>16</v>
      </c>
      <c r="C5" s="12">
        <v>5652.1473474309996</v>
      </c>
      <c r="D5" s="12">
        <v>5678.1631257970002</v>
      </c>
      <c r="E5" s="12">
        <v>5825.6366880590003</v>
      </c>
      <c r="F5" s="12">
        <v>5854.8715843030004</v>
      </c>
      <c r="G5" s="12">
        <v>5847.4489755389995</v>
      </c>
      <c r="H5" s="12">
        <v>5864.8397746959999</v>
      </c>
      <c r="I5" s="12">
        <v>5934.1157957300002</v>
      </c>
      <c r="J5" s="12">
        <v>5974.1905595939998</v>
      </c>
      <c r="K5" s="12">
        <v>6009.532334167</v>
      </c>
      <c r="L5" s="12">
        <v>6054.2314726710001</v>
      </c>
      <c r="M5" s="13">
        <f t="shared" si="0"/>
        <v>58695.177657986998</v>
      </c>
    </row>
    <row r="6" spans="1:13" ht="15.75" customHeight="1">
      <c r="A6" s="11" t="s">
        <v>17</v>
      </c>
      <c r="B6" s="2" t="s">
        <v>18</v>
      </c>
      <c r="C6" s="12">
        <v>3427.5152754380001</v>
      </c>
      <c r="D6" s="12">
        <v>3465.6931732580001</v>
      </c>
      <c r="E6" s="12">
        <v>3559.2551496609999</v>
      </c>
      <c r="F6" s="12">
        <v>3545.4836305919998</v>
      </c>
      <c r="G6" s="12">
        <v>3539.1948976970002</v>
      </c>
      <c r="H6" s="12">
        <v>3545.5709090659998</v>
      </c>
      <c r="I6" s="12">
        <v>3560.558066047</v>
      </c>
      <c r="J6" s="12">
        <v>3562.2833828849998</v>
      </c>
      <c r="K6" s="12">
        <v>3666.6619850699999</v>
      </c>
      <c r="L6" s="12">
        <v>3700.1914297759999</v>
      </c>
      <c r="M6" s="13">
        <f t="shared" si="0"/>
        <v>35572.407899490005</v>
      </c>
    </row>
    <row r="7" spans="1:13" ht="15.75" customHeight="1">
      <c r="A7" s="11" t="s">
        <v>19</v>
      </c>
      <c r="B7" s="2" t="s">
        <v>20</v>
      </c>
      <c r="C7" s="12">
        <v>6584.1860690579997</v>
      </c>
      <c r="D7" s="12">
        <v>6643.0976670709997</v>
      </c>
      <c r="E7" s="12">
        <v>6692.9579391030002</v>
      </c>
      <c r="F7" s="12">
        <v>6662.062625304</v>
      </c>
      <c r="G7" s="12">
        <v>6688.1490852110001</v>
      </c>
      <c r="H7" s="12">
        <v>6706.8270192099999</v>
      </c>
      <c r="I7" s="12">
        <v>6745.3341436359997</v>
      </c>
      <c r="J7" s="12">
        <v>6793.1199221529996</v>
      </c>
      <c r="K7" s="12">
        <v>6780.8808580269997</v>
      </c>
      <c r="L7" s="12">
        <v>6773.6537310490003</v>
      </c>
      <c r="M7" s="13">
        <f t="shared" si="0"/>
        <v>67070.269059821992</v>
      </c>
    </row>
    <row r="8" spans="1:13" ht="15.75" customHeight="1">
      <c r="A8" s="11" t="s">
        <v>21</v>
      </c>
      <c r="B8" s="2" t="s">
        <v>22</v>
      </c>
      <c r="C8" s="12">
        <v>34674.386500936002</v>
      </c>
      <c r="D8" s="12">
        <v>34800.997326896999</v>
      </c>
      <c r="E8" s="12">
        <v>35074.140152284999</v>
      </c>
      <c r="F8" s="12">
        <v>34879.199102507999</v>
      </c>
      <c r="G8" s="12">
        <v>34588.047267064001</v>
      </c>
      <c r="H8" s="12">
        <v>34628.074762620003</v>
      </c>
      <c r="I8" s="12">
        <v>34675.006968515001</v>
      </c>
      <c r="J8" s="12">
        <v>34697.367793247002</v>
      </c>
      <c r="K8" s="12">
        <v>34719.423229599997</v>
      </c>
      <c r="L8" s="12">
        <v>34611.613410559003</v>
      </c>
      <c r="M8" s="13">
        <f t="shared" si="0"/>
        <v>347348.25651423103</v>
      </c>
    </row>
    <row r="9" spans="1:13" ht="15.75" customHeight="1">
      <c r="A9" s="11" t="s">
        <v>23</v>
      </c>
      <c r="B9" s="2" t="s">
        <v>24</v>
      </c>
      <c r="C9" s="12">
        <v>15332.317185446</v>
      </c>
      <c r="D9" s="12">
        <v>15572.634050055</v>
      </c>
      <c r="E9" s="12">
        <v>15842.681380776001</v>
      </c>
      <c r="F9" s="12">
        <v>15784.208862834999</v>
      </c>
      <c r="G9" s="12">
        <v>15824.953682122999</v>
      </c>
      <c r="H9" s="12">
        <v>15989.168579951</v>
      </c>
      <c r="I9" s="12">
        <v>16112.931459743</v>
      </c>
      <c r="J9" s="12">
        <v>16137.924145081</v>
      </c>
      <c r="K9" s="12">
        <v>16193.843229390999</v>
      </c>
      <c r="L9" s="12">
        <v>16282.304216107001</v>
      </c>
      <c r="M9" s="13">
        <f t="shared" si="0"/>
        <v>159072.96679150802</v>
      </c>
    </row>
    <row r="10" spans="1:13" ht="15.75" customHeight="1">
      <c r="A10" s="11" t="s">
        <v>25</v>
      </c>
      <c r="B10" s="2" t="s">
        <v>26</v>
      </c>
      <c r="C10" s="12">
        <v>143.882521567</v>
      </c>
      <c r="D10" s="12">
        <v>148.97611118200001</v>
      </c>
      <c r="E10" s="12">
        <v>150.239327965</v>
      </c>
      <c r="F10" s="12">
        <v>148.69070555799999</v>
      </c>
      <c r="G10" s="12">
        <v>147.27353342699999</v>
      </c>
      <c r="H10" s="12">
        <v>146.99190415300001</v>
      </c>
      <c r="I10" s="12">
        <v>146.36769525299999</v>
      </c>
      <c r="J10" s="12">
        <v>148.88228833400001</v>
      </c>
      <c r="K10" s="12">
        <v>147.33789974600001</v>
      </c>
      <c r="L10" s="12">
        <v>150.31268122899999</v>
      </c>
      <c r="M10" s="13">
        <f t="shared" si="0"/>
        <v>1478.9546684139998</v>
      </c>
    </row>
    <row r="11" spans="1:13" ht="15.75" customHeight="1">
      <c r="A11" s="11" t="s">
        <v>27</v>
      </c>
      <c r="B11" s="2" t="s">
        <v>28</v>
      </c>
      <c r="C11" s="12">
        <v>1089.927997211</v>
      </c>
      <c r="D11" s="12">
        <v>1099.5802042329999</v>
      </c>
      <c r="E11" s="12">
        <v>1119.2785367419999</v>
      </c>
      <c r="F11" s="12">
        <v>1106.914535373</v>
      </c>
      <c r="G11" s="12">
        <v>1100.236035161</v>
      </c>
      <c r="H11" s="12">
        <v>1100.905686371</v>
      </c>
      <c r="I11" s="12">
        <v>1109.0831682590001</v>
      </c>
      <c r="J11" s="12">
        <v>1111.8039475999999</v>
      </c>
      <c r="K11" s="12">
        <v>1118.8324739330001</v>
      </c>
      <c r="L11" s="12">
        <v>1119.0330012049999</v>
      </c>
      <c r="M11" s="13">
        <f t="shared" si="0"/>
        <v>11075.595586088</v>
      </c>
    </row>
    <row r="12" spans="1:13" ht="15.75" customHeight="1">
      <c r="A12" s="11" t="s">
        <v>29</v>
      </c>
      <c r="B12" s="6" t="s">
        <v>30</v>
      </c>
      <c r="C12" s="12">
        <v>34.027137003999997</v>
      </c>
      <c r="D12" s="12">
        <v>34.437117186999998</v>
      </c>
      <c r="E12" s="12">
        <v>33.696141431999997</v>
      </c>
      <c r="F12" s="12">
        <v>32.388227031</v>
      </c>
      <c r="G12" s="12">
        <v>32.075766207999997</v>
      </c>
      <c r="H12" s="12">
        <v>30.990480907999999</v>
      </c>
      <c r="I12" s="12">
        <v>31.282113378999998</v>
      </c>
      <c r="J12" s="12">
        <v>31.612273716000001</v>
      </c>
      <c r="K12" s="12">
        <v>31.093706511000001</v>
      </c>
      <c r="L12" s="12">
        <v>29.694715075000001</v>
      </c>
      <c r="M12" s="13">
        <f t="shared" si="0"/>
        <v>321.29767845099997</v>
      </c>
    </row>
    <row r="13" spans="1:13" ht="15.75" customHeight="1">
      <c r="A13" s="11" t="s">
        <v>31</v>
      </c>
      <c r="B13" s="6" t="s">
        <v>32</v>
      </c>
      <c r="C13" s="12">
        <v>1757.5724712460001</v>
      </c>
      <c r="D13" s="12">
        <v>1776.3645298829999</v>
      </c>
      <c r="E13" s="12">
        <v>1807.3366332840001</v>
      </c>
      <c r="F13" s="12">
        <v>1816.7076673280001</v>
      </c>
      <c r="G13" s="12">
        <v>1829.0484681360001</v>
      </c>
      <c r="H13" s="12">
        <v>1843.7098091810001</v>
      </c>
      <c r="I13" s="12">
        <v>1875.7596422940001</v>
      </c>
      <c r="J13" s="12">
        <v>1886.179043441</v>
      </c>
      <c r="K13" s="12">
        <v>1910.2966275240001</v>
      </c>
      <c r="L13" s="12">
        <v>1925.176371558</v>
      </c>
      <c r="M13" s="13">
        <f t="shared" si="0"/>
        <v>18428.151263874999</v>
      </c>
    </row>
    <row r="14" spans="1:13" ht="15.75" customHeight="1">
      <c r="A14" s="11" t="s">
        <v>33</v>
      </c>
      <c r="B14" s="2" t="s">
        <v>34</v>
      </c>
      <c r="C14" s="12">
        <v>1504.6770222770001</v>
      </c>
      <c r="D14" s="12">
        <v>1500.0782226450001</v>
      </c>
      <c r="E14" s="12">
        <v>1510.544507776</v>
      </c>
      <c r="F14" s="12">
        <v>1512.9519480920001</v>
      </c>
      <c r="G14" s="12">
        <v>1521.4740892289999</v>
      </c>
      <c r="H14" s="12">
        <v>1530.2024305729999</v>
      </c>
      <c r="I14" s="12">
        <v>1530.8845439690001</v>
      </c>
      <c r="J14" s="12">
        <v>1539.0273580850001</v>
      </c>
      <c r="K14" s="12">
        <v>1547.863169471</v>
      </c>
      <c r="L14" s="12">
        <v>1481.462829174</v>
      </c>
      <c r="M14" s="13">
        <f t="shared" si="0"/>
        <v>15179.166121291</v>
      </c>
    </row>
    <row r="15" spans="1:13" ht="15.75" customHeight="1">
      <c r="A15" s="11" t="s">
        <v>35</v>
      </c>
      <c r="B15" s="2" t="s">
        <v>36</v>
      </c>
      <c r="C15" s="12">
        <v>1454.784561126</v>
      </c>
      <c r="D15" s="12">
        <v>1476.40747906</v>
      </c>
      <c r="E15" s="12">
        <v>1512.3941236159999</v>
      </c>
      <c r="F15" s="12">
        <v>1517.983001674</v>
      </c>
      <c r="G15" s="12">
        <v>1529.4020485450001</v>
      </c>
      <c r="H15" s="12">
        <v>1547.5887093609999</v>
      </c>
      <c r="I15" s="12">
        <v>1594.008060875</v>
      </c>
      <c r="J15" s="12">
        <v>1624.6875164989999</v>
      </c>
      <c r="K15" s="12">
        <v>1630.511852464</v>
      </c>
      <c r="L15" s="12">
        <v>1626.6164084940001</v>
      </c>
      <c r="M15" s="13">
        <f t="shared" si="0"/>
        <v>15514.383761713998</v>
      </c>
    </row>
    <row r="16" spans="1:13" ht="15.75" customHeight="1">
      <c r="A16" s="11" t="s">
        <v>37</v>
      </c>
      <c r="B16" s="2" t="s">
        <v>38</v>
      </c>
      <c r="C16" s="12">
        <v>7631.3142118819997</v>
      </c>
      <c r="D16" s="12">
        <v>7730.1985198559996</v>
      </c>
      <c r="E16" s="12">
        <v>7856.4446309349996</v>
      </c>
      <c r="F16" s="12">
        <v>7940.7299470830003</v>
      </c>
      <c r="G16" s="12">
        <v>8042.4116853539999</v>
      </c>
      <c r="H16" s="12">
        <v>8229.5449344089993</v>
      </c>
      <c r="I16" s="12">
        <v>8373.4437939710006</v>
      </c>
      <c r="J16" s="12">
        <v>8465.9157039740003</v>
      </c>
      <c r="K16" s="12">
        <v>8551.2714572789992</v>
      </c>
      <c r="L16" s="12">
        <v>8708.6444520650002</v>
      </c>
      <c r="M16" s="13">
        <f t="shared" si="0"/>
        <v>81529.919336808001</v>
      </c>
    </row>
    <row r="17" spans="1:13" ht="15.75" customHeight="1">
      <c r="A17" s="11" t="s">
        <v>39</v>
      </c>
      <c r="B17" s="2" t="s">
        <v>40</v>
      </c>
      <c r="C17" s="12">
        <v>1911.3295508419999</v>
      </c>
      <c r="D17" s="12">
        <v>1941.871469941</v>
      </c>
      <c r="E17" s="12">
        <v>1954.372614504</v>
      </c>
      <c r="F17" s="12">
        <v>1966.564637749</v>
      </c>
      <c r="G17" s="12">
        <v>1974.5720563310001</v>
      </c>
      <c r="H17" s="12">
        <v>1981.0928257820001</v>
      </c>
      <c r="I17" s="12">
        <v>1987.6458544310001</v>
      </c>
      <c r="J17" s="12">
        <v>2007.6287640170001</v>
      </c>
      <c r="K17" s="12">
        <v>2019.8856240299999</v>
      </c>
      <c r="L17" s="12">
        <v>2039.30915175</v>
      </c>
      <c r="M17" s="13">
        <f t="shared" si="0"/>
        <v>19784.272549377001</v>
      </c>
    </row>
    <row r="18" spans="1:13" ht="15.75" customHeight="1">
      <c r="A18" s="11" t="s">
        <v>41</v>
      </c>
      <c r="B18" s="2" t="s">
        <v>42</v>
      </c>
      <c r="C18" s="12">
        <v>138.90743472</v>
      </c>
      <c r="D18" s="12">
        <v>145.91928197499999</v>
      </c>
      <c r="E18" s="12">
        <v>148.72236261200001</v>
      </c>
      <c r="F18" s="12">
        <v>148.01777538900001</v>
      </c>
      <c r="G18" s="12">
        <v>149.64278414500001</v>
      </c>
      <c r="H18" s="12">
        <v>151.140766724</v>
      </c>
      <c r="I18" s="12">
        <v>153.13749787399999</v>
      </c>
      <c r="J18" s="12">
        <v>153.264215624</v>
      </c>
      <c r="K18" s="12">
        <v>154.93734335100001</v>
      </c>
      <c r="L18" s="12">
        <v>155.54232927999999</v>
      </c>
      <c r="M18" s="13">
        <f t="shared" si="0"/>
        <v>1499.2317916940001</v>
      </c>
    </row>
    <row r="19" spans="1:13" ht="15.75" customHeight="1">
      <c r="A19" s="11" t="s">
        <v>43</v>
      </c>
      <c r="B19" s="2" t="s">
        <v>44</v>
      </c>
      <c r="C19" s="12">
        <v>11821.303577342</v>
      </c>
      <c r="D19" s="12">
        <v>11835.305844805</v>
      </c>
      <c r="E19" s="12">
        <v>11980.938396396999</v>
      </c>
      <c r="F19" s="12">
        <v>12029.337569371</v>
      </c>
      <c r="G19" s="12">
        <v>12153.921162076</v>
      </c>
      <c r="H19" s="12">
        <v>12215.786391506001</v>
      </c>
      <c r="I19" s="12">
        <v>12257.429479252</v>
      </c>
      <c r="J19" s="12">
        <v>12322.306849895</v>
      </c>
      <c r="K19" s="12">
        <v>12475.30712148</v>
      </c>
      <c r="L19" s="12">
        <v>12479.873752559</v>
      </c>
      <c r="M19" s="13">
        <f t="shared" si="0"/>
        <v>121571.51014468299</v>
      </c>
    </row>
    <row r="20" spans="1:13" ht="13.5">
      <c r="A20" s="11" t="s">
        <v>45</v>
      </c>
      <c r="B20" s="2" t="s">
        <v>46</v>
      </c>
      <c r="C20" s="12">
        <v>1202.818792047</v>
      </c>
      <c r="D20" s="12">
        <v>1191.143492212</v>
      </c>
      <c r="E20" s="12">
        <v>1185.5290160919999</v>
      </c>
      <c r="F20" s="12">
        <v>1152.940714564</v>
      </c>
      <c r="G20" s="12">
        <v>1154.526638845</v>
      </c>
      <c r="H20" s="12">
        <v>1154.5551183309999</v>
      </c>
      <c r="I20" s="12">
        <v>1151.032540572</v>
      </c>
      <c r="J20" s="12">
        <v>1204.332285879</v>
      </c>
      <c r="K20" s="12">
        <v>1201.6009505280001</v>
      </c>
      <c r="L20" s="12">
        <v>1195.622238297</v>
      </c>
      <c r="M20" s="13">
        <f t="shared" si="0"/>
        <v>11794.101787366999</v>
      </c>
    </row>
    <row r="21" spans="1:13" ht="13.5">
      <c r="A21" s="11" t="s">
        <v>47</v>
      </c>
      <c r="B21" s="2" t="s">
        <v>48</v>
      </c>
      <c r="C21" s="12">
        <v>1183.00515995</v>
      </c>
      <c r="D21" s="12">
        <v>1152.0771608780001</v>
      </c>
      <c r="E21" s="12">
        <v>1179.809636252</v>
      </c>
      <c r="F21" s="12">
        <v>1166.6622068900001</v>
      </c>
      <c r="G21" s="12">
        <v>1147.853515665</v>
      </c>
      <c r="H21" s="12">
        <v>1174.5738528520001</v>
      </c>
      <c r="I21" s="12">
        <v>1160.245256098</v>
      </c>
      <c r="J21" s="12">
        <v>1166.8382852249999</v>
      </c>
      <c r="K21" s="12">
        <v>1158.4288590260001</v>
      </c>
      <c r="L21" s="12">
        <v>1152.377782992</v>
      </c>
      <c r="M21" s="13">
        <f t="shared" si="0"/>
        <v>11641.871715828</v>
      </c>
    </row>
    <row r="22" spans="1:13" ht="13.5">
      <c r="A22" s="11" t="s">
        <v>49</v>
      </c>
      <c r="B22" s="2" t="s">
        <v>50</v>
      </c>
      <c r="C22" s="12">
        <v>368.32285803799999</v>
      </c>
      <c r="D22" s="12">
        <v>380.22739982799999</v>
      </c>
      <c r="E22" s="12">
        <v>389.901827529</v>
      </c>
      <c r="F22" s="12">
        <v>423.13556970899998</v>
      </c>
      <c r="G22" s="12">
        <v>435.00812730799998</v>
      </c>
      <c r="H22" s="12">
        <v>443.96608041299999</v>
      </c>
      <c r="I22" s="12">
        <v>447.63523315700002</v>
      </c>
      <c r="J22" s="12">
        <v>453.51446570899998</v>
      </c>
      <c r="K22" s="12">
        <v>453.90641884600001</v>
      </c>
      <c r="L22" s="12">
        <v>461.50453339199998</v>
      </c>
      <c r="M22" s="13">
        <f t="shared" si="0"/>
        <v>4257.122513929</v>
      </c>
    </row>
    <row r="23" spans="1:13" ht="13.5">
      <c r="A23" s="11" t="s">
        <v>51</v>
      </c>
      <c r="B23" s="2" t="s">
        <v>52</v>
      </c>
      <c r="C23" s="12">
        <v>1811.2393410679999</v>
      </c>
      <c r="D23" s="12">
        <v>1862.0159344230001</v>
      </c>
      <c r="E23" s="12">
        <v>1881.0124148899999</v>
      </c>
      <c r="F23" s="12">
        <v>1862.3645698790001</v>
      </c>
      <c r="G23" s="12">
        <v>1844.690565333</v>
      </c>
      <c r="H23" s="12">
        <v>1814.2630341639999</v>
      </c>
      <c r="I23" s="12">
        <v>1798.174537677</v>
      </c>
      <c r="J23" s="12">
        <v>1805.501458383</v>
      </c>
      <c r="K23" s="12">
        <v>1797.800357592</v>
      </c>
      <c r="L23" s="12">
        <v>1811.1531681829999</v>
      </c>
      <c r="M23" s="13">
        <f t="shared" si="0"/>
        <v>18288.215381591999</v>
      </c>
    </row>
    <row r="24" spans="1:13" ht="13.5">
      <c r="A24" s="11" t="s">
        <v>53</v>
      </c>
      <c r="B24" s="2" t="s">
        <v>54</v>
      </c>
      <c r="C24" s="12">
        <v>93.027429190000007</v>
      </c>
      <c r="D24" s="12">
        <v>95.622159938999999</v>
      </c>
      <c r="E24" s="12">
        <v>103.93090510099999</v>
      </c>
      <c r="F24" s="12">
        <v>104.394172074</v>
      </c>
      <c r="G24" s="12">
        <v>108.27088508</v>
      </c>
      <c r="H24" s="12">
        <v>114.80817314799999</v>
      </c>
      <c r="I24" s="12">
        <v>118.700430963</v>
      </c>
      <c r="J24" s="12">
        <v>127.050785209</v>
      </c>
      <c r="K24" s="12">
        <v>129.42087887400001</v>
      </c>
      <c r="L24" s="12">
        <v>130.221268915</v>
      </c>
      <c r="M24" s="13">
        <f t="shared" si="0"/>
        <v>1125.4470884930001</v>
      </c>
    </row>
    <row r="25" spans="1:13" ht="13.5">
      <c r="A25" s="11" t="s">
        <v>55</v>
      </c>
      <c r="B25" s="6" t="s">
        <v>56</v>
      </c>
      <c r="C25" s="12">
        <v>2131.8752811559998</v>
      </c>
      <c r="D25" s="12">
        <v>2134.5527260859999</v>
      </c>
      <c r="E25" s="12">
        <v>2146.5004755509999</v>
      </c>
      <c r="F25" s="12">
        <v>2159.1504690020001</v>
      </c>
      <c r="G25" s="12">
        <v>2172.8867061679998</v>
      </c>
      <c r="H25" s="12">
        <v>2185.5389968459999</v>
      </c>
      <c r="I25" s="12">
        <v>2202.5896685799999</v>
      </c>
      <c r="J25" s="12">
        <v>2216.2568976050002</v>
      </c>
      <c r="K25" s="12">
        <v>2227.9780668879998</v>
      </c>
      <c r="L25" s="12">
        <v>2232.8427052980001</v>
      </c>
      <c r="M25" s="13">
        <f t="shared" si="0"/>
        <v>21810.17199318</v>
      </c>
    </row>
    <row r="26" spans="1:13" ht="13.5">
      <c r="A26" s="11" t="s">
        <v>57</v>
      </c>
      <c r="B26" s="6" t="s">
        <v>58</v>
      </c>
      <c r="C26" s="12">
        <v>2836.1167971089999</v>
      </c>
      <c r="D26" s="12">
        <v>2854.6812777300001</v>
      </c>
      <c r="E26" s="12">
        <v>2889.3357126609999</v>
      </c>
      <c r="F26" s="12">
        <v>2916.4913502079999</v>
      </c>
      <c r="G26" s="12">
        <v>2946.8134997940001</v>
      </c>
      <c r="H26" s="12">
        <v>2981.8773343299999</v>
      </c>
      <c r="I26" s="12">
        <v>3017.7011046819998</v>
      </c>
      <c r="J26" s="12">
        <v>3032.1060008509999</v>
      </c>
      <c r="K26" s="12">
        <v>3052.058338371</v>
      </c>
      <c r="L26" s="12">
        <v>3083.4615726400002</v>
      </c>
      <c r="M26" s="13">
        <f t="shared" si="0"/>
        <v>29610.642988375999</v>
      </c>
    </row>
    <row r="27" spans="1:13" ht="13.5">
      <c r="A27" s="11" t="s">
        <v>59</v>
      </c>
      <c r="B27" s="6" t="s">
        <v>60</v>
      </c>
      <c r="C27" s="12">
        <v>1528.7889564100001</v>
      </c>
      <c r="D27" s="12">
        <v>1501.704450231</v>
      </c>
      <c r="E27" s="12">
        <v>1498.133790568</v>
      </c>
      <c r="F27" s="12">
        <v>1489.275705952</v>
      </c>
      <c r="G27" s="12">
        <v>1485.9798338390001</v>
      </c>
      <c r="H27" s="12">
        <v>1485.157581468</v>
      </c>
      <c r="I27" s="12">
        <v>1511.251776994</v>
      </c>
      <c r="J27" s="12">
        <v>1535.840652349</v>
      </c>
      <c r="K27" s="12">
        <v>1563.7217674619999</v>
      </c>
      <c r="L27" s="12">
        <v>1580.453586847</v>
      </c>
      <c r="M27" s="13">
        <f t="shared" si="0"/>
        <v>15180.30810212</v>
      </c>
    </row>
    <row r="28" spans="1:13" ht="13.5">
      <c r="A28" s="11" t="s">
        <v>61</v>
      </c>
      <c r="B28" s="2" t="s">
        <v>62</v>
      </c>
      <c r="C28" s="12">
        <v>359.78628224800002</v>
      </c>
      <c r="D28" s="12">
        <v>369.86576759600001</v>
      </c>
      <c r="E28" s="12">
        <v>377.73307953800003</v>
      </c>
      <c r="F28" s="12">
        <v>376.73215668</v>
      </c>
      <c r="G28" s="12">
        <v>379.548155108</v>
      </c>
      <c r="H28" s="12">
        <v>388.28747956799998</v>
      </c>
      <c r="I28" s="12">
        <v>391.01325887000002</v>
      </c>
      <c r="J28" s="12">
        <v>412.065755518</v>
      </c>
      <c r="K28" s="12">
        <v>423.09315754300002</v>
      </c>
      <c r="L28" s="12">
        <v>445.04886572599997</v>
      </c>
      <c r="M28" s="13">
        <f t="shared" si="0"/>
        <v>3923.1739583949998</v>
      </c>
    </row>
    <row r="29" spans="1:13" ht="13.5">
      <c r="A29" s="11" t="s">
        <v>63</v>
      </c>
      <c r="B29" s="2" t="s">
        <v>64</v>
      </c>
      <c r="C29" s="12">
        <v>89.791453564999998</v>
      </c>
      <c r="D29" s="12">
        <v>89.135427340999996</v>
      </c>
      <c r="E29" s="12">
        <v>91.722188105000001</v>
      </c>
      <c r="F29" s="12">
        <v>94.252515548000005</v>
      </c>
      <c r="G29" s="12">
        <v>94.530419065000004</v>
      </c>
      <c r="H29" s="12">
        <v>94.865239966999994</v>
      </c>
      <c r="I29" s="12">
        <v>94.054303516000004</v>
      </c>
      <c r="J29" s="12">
        <v>97.323997077000001</v>
      </c>
      <c r="K29" s="12">
        <v>99.036746003999994</v>
      </c>
      <c r="L29" s="12">
        <v>96.622683875000007</v>
      </c>
      <c r="M29" s="13">
        <f t="shared" si="0"/>
        <v>941.334974063</v>
      </c>
    </row>
    <row r="30" spans="1:13" ht="13.5">
      <c r="A30" s="11" t="s">
        <v>65</v>
      </c>
      <c r="B30" s="2" t="s">
        <v>66</v>
      </c>
      <c r="C30" s="12">
        <v>72.600832155000006</v>
      </c>
      <c r="D30" s="12">
        <v>74.646667879000006</v>
      </c>
      <c r="E30" s="12">
        <v>75.378997923</v>
      </c>
      <c r="F30" s="12">
        <v>74.946685431999995</v>
      </c>
      <c r="G30" s="12">
        <v>74.360882115999999</v>
      </c>
      <c r="H30" s="12">
        <v>74.566725372999997</v>
      </c>
      <c r="I30" s="12">
        <v>74.859024872000006</v>
      </c>
      <c r="J30" s="12">
        <v>76.338172837000002</v>
      </c>
      <c r="K30" s="12">
        <v>75.882715997000005</v>
      </c>
      <c r="L30" s="12">
        <v>76.970948914999994</v>
      </c>
      <c r="M30" s="13">
        <f t="shared" si="0"/>
        <v>750.55165349900005</v>
      </c>
    </row>
    <row r="31" spans="1:13" ht="13.5">
      <c r="A31" s="11" t="s">
        <v>67</v>
      </c>
      <c r="B31" s="2" t="s">
        <v>68</v>
      </c>
      <c r="C31" s="12">
        <v>1571.819664613</v>
      </c>
      <c r="D31" s="12">
        <v>1588.1167394009999</v>
      </c>
      <c r="E31" s="12">
        <v>1611.036351384</v>
      </c>
      <c r="F31" s="12">
        <v>1610.038900557</v>
      </c>
      <c r="G31" s="12">
        <v>1604.592203397</v>
      </c>
      <c r="H31" s="12">
        <v>1593.3208003939999</v>
      </c>
      <c r="I31" s="12">
        <v>1576.605181032</v>
      </c>
      <c r="J31" s="12">
        <v>1579.6052156129999</v>
      </c>
      <c r="K31" s="12">
        <v>1607.6087305870001</v>
      </c>
      <c r="L31" s="12">
        <v>1642.193517357</v>
      </c>
      <c r="M31" s="13">
        <f t="shared" si="0"/>
        <v>15984.937304335002</v>
      </c>
    </row>
    <row r="32" spans="1:13" ht="13.5">
      <c r="A32" s="11" t="s">
        <v>69</v>
      </c>
      <c r="B32" s="2" t="s">
        <v>70</v>
      </c>
      <c r="C32" s="12">
        <v>12885.451107725001</v>
      </c>
      <c r="D32" s="12">
        <v>12911.525146505999</v>
      </c>
      <c r="E32" s="12">
        <v>12938.888718146</v>
      </c>
      <c r="F32" s="12">
        <v>12636.317625344</v>
      </c>
      <c r="G32" s="12">
        <v>12773.754427622</v>
      </c>
      <c r="H32" s="12">
        <v>12742.055592463001</v>
      </c>
      <c r="I32" s="12">
        <v>12769.639220669</v>
      </c>
      <c r="J32" s="12">
        <v>12797.792489742</v>
      </c>
      <c r="K32" s="12">
        <v>12753.708976626</v>
      </c>
      <c r="L32" s="12">
        <v>12683.343309751999</v>
      </c>
      <c r="M32" s="13">
        <f t="shared" si="0"/>
        <v>127892.47661459501</v>
      </c>
    </row>
    <row r="33" spans="1:13" ht="13.5">
      <c r="A33" s="11" t="s">
        <v>71</v>
      </c>
      <c r="B33" s="2" t="s">
        <v>72</v>
      </c>
      <c r="C33" s="12">
        <v>741.80294476899996</v>
      </c>
      <c r="D33" s="12">
        <v>746.69915946799995</v>
      </c>
      <c r="E33" s="12">
        <v>750.34548746400003</v>
      </c>
      <c r="F33" s="12">
        <v>758.23435363900001</v>
      </c>
      <c r="G33" s="12">
        <v>765.29354393799997</v>
      </c>
      <c r="H33" s="12">
        <v>770.233100724</v>
      </c>
      <c r="I33" s="12">
        <v>842.32897548599999</v>
      </c>
      <c r="J33" s="12">
        <v>851.61600692499997</v>
      </c>
      <c r="K33" s="12">
        <v>856.37517470099999</v>
      </c>
      <c r="L33" s="12">
        <v>862.89867415900005</v>
      </c>
      <c r="M33" s="13">
        <f t="shared" si="0"/>
        <v>7945.8274212729993</v>
      </c>
    </row>
    <row r="34" spans="1:13" ht="13.5">
      <c r="A34" s="11" t="s">
        <v>73</v>
      </c>
      <c r="B34" s="2" t="s">
        <v>74</v>
      </c>
      <c r="C34" s="12">
        <v>2230.0320190430002</v>
      </c>
      <c r="D34" s="12">
        <v>2177.3032289050002</v>
      </c>
      <c r="E34" s="12">
        <v>2187.8280545460002</v>
      </c>
      <c r="F34" s="12">
        <v>2188.540977437</v>
      </c>
      <c r="G34" s="12">
        <v>2199.2293221270002</v>
      </c>
      <c r="H34" s="12">
        <v>2205.365959796</v>
      </c>
      <c r="I34" s="12">
        <v>2217.727914396</v>
      </c>
      <c r="J34" s="12">
        <v>2233.8840963729999</v>
      </c>
      <c r="K34" s="12">
        <v>2242.150115899</v>
      </c>
      <c r="L34" s="12">
        <v>2249.910686228</v>
      </c>
      <c r="M34" s="13">
        <f t="shared" si="0"/>
        <v>22131.972374749999</v>
      </c>
    </row>
    <row r="35" spans="1:13" ht="13.5">
      <c r="A35" s="11" t="s">
        <v>75</v>
      </c>
      <c r="B35" s="2" t="s">
        <v>76</v>
      </c>
      <c r="C35" s="12">
        <v>1651.4526305479999</v>
      </c>
      <c r="D35" s="12">
        <v>1653.9123749959999</v>
      </c>
      <c r="E35" s="12">
        <v>1671.6326584799999</v>
      </c>
      <c r="F35" s="12">
        <v>1685.7989686010001</v>
      </c>
      <c r="G35" s="12">
        <v>1706.3238420810001</v>
      </c>
      <c r="H35" s="12">
        <v>1722.109401622</v>
      </c>
      <c r="I35" s="12">
        <v>1742.3273237359999</v>
      </c>
      <c r="J35" s="12">
        <v>1777.9866245159999</v>
      </c>
      <c r="K35" s="12">
        <v>1793.2287927570001</v>
      </c>
      <c r="L35" s="12">
        <v>1809.7630687339999</v>
      </c>
      <c r="M35" s="13">
        <f t="shared" si="0"/>
        <v>17214.535686070998</v>
      </c>
    </row>
    <row r="36" spans="1:13" ht="13.5">
      <c r="A36" s="11" t="s">
        <v>77</v>
      </c>
      <c r="B36" s="2" t="s">
        <v>78</v>
      </c>
      <c r="C36" s="12">
        <v>274.46696168300002</v>
      </c>
      <c r="D36" s="12">
        <v>277.46792441600002</v>
      </c>
      <c r="E36" s="12">
        <v>281.647177484</v>
      </c>
      <c r="F36" s="12">
        <v>283.70442399500001</v>
      </c>
      <c r="G36" s="12">
        <v>288.63340025799999</v>
      </c>
      <c r="H36" s="12">
        <v>290.59130362600001</v>
      </c>
      <c r="I36" s="12">
        <v>296.37500790399997</v>
      </c>
      <c r="J36" s="12">
        <v>313.39271169199998</v>
      </c>
      <c r="K36" s="12">
        <v>322.13673748999997</v>
      </c>
      <c r="L36" s="12">
        <v>328.45419666399999</v>
      </c>
      <c r="M36" s="13">
        <f t="shared" si="0"/>
        <v>2956.8698452120002</v>
      </c>
    </row>
    <row r="37" spans="1:13" ht="13.5">
      <c r="A37" s="11" t="s">
        <v>79</v>
      </c>
      <c r="B37" s="2" t="s">
        <v>80</v>
      </c>
      <c r="C37" s="12">
        <v>538.15974924399995</v>
      </c>
      <c r="D37" s="12">
        <v>541.16313917299999</v>
      </c>
      <c r="E37" s="12">
        <v>545.16397207800003</v>
      </c>
      <c r="F37" s="12">
        <v>547.95322981000004</v>
      </c>
      <c r="G37" s="12">
        <v>549.70087203699995</v>
      </c>
      <c r="H37" s="12">
        <v>555.175015003</v>
      </c>
      <c r="I37" s="12">
        <v>565.32971032600005</v>
      </c>
      <c r="J37" s="12">
        <v>567.35378745599996</v>
      </c>
      <c r="K37" s="12">
        <v>572.36229141599995</v>
      </c>
      <c r="L37" s="12">
        <v>581.00680513999998</v>
      </c>
      <c r="M37" s="13">
        <f t="shared" si="0"/>
        <v>5563.3685716829996</v>
      </c>
    </row>
    <row r="38" spans="1:13" ht="13.5">
      <c r="A38" s="14" t="s">
        <v>81</v>
      </c>
      <c r="B38" s="2" t="s">
        <v>105</v>
      </c>
      <c r="C38" s="15">
        <v>0</v>
      </c>
      <c r="D38" s="15">
        <v>0</v>
      </c>
      <c r="E38" s="15">
        <v>0</v>
      </c>
      <c r="F38" s="15">
        <v>0</v>
      </c>
      <c r="G38" s="15">
        <v>0</v>
      </c>
      <c r="H38" s="15">
        <v>0</v>
      </c>
      <c r="I38" s="15">
        <v>0</v>
      </c>
      <c r="J38" s="15">
        <v>0</v>
      </c>
      <c r="K38" s="15">
        <v>0</v>
      </c>
      <c r="L38" s="15">
        <v>0</v>
      </c>
      <c r="M38" s="16">
        <f t="shared" si="0"/>
        <v>0</v>
      </c>
    </row>
    <row r="39" spans="1:13" ht="14" thickBot="1">
      <c r="A39" s="292" t="s">
        <v>107</v>
      </c>
      <c r="B39" s="293"/>
      <c r="C39" s="17">
        <v>141174.82598253901</v>
      </c>
      <c r="D39" s="17">
        <v>142192.013335386</v>
      </c>
      <c r="E39" s="17">
        <v>144209.68938038699</v>
      </c>
      <c r="F39" s="17">
        <v>143819.67873088599</v>
      </c>
      <c r="G39" s="17">
        <v>143919.98305341703</v>
      </c>
      <c r="H39" s="17">
        <v>144596.60604767202</v>
      </c>
      <c r="I39" s="17">
        <v>145512.38991190202</v>
      </c>
      <c r="J39" s="17">
        <v>146220.287761146</v>
      </c>
      <c r="K39" s="17">
        <v>146821.81490780803</v>
      </c>
      <c r="L39" s="17">
        <v>147126.14014031395</v>
      </c>
      <c r="M39" s="18">
        <f t="shared" si="0"/>
        <v>1445593.4292514571</v>
      </c>
    </row>
    <row r="42" spans="1:13" ht="40.5" thickBot="1">
      <c r="E42" s="19"/>
    </row>
  </sheetData>
  <mergeCells count="5">
    <mergeCell ref="A1:M1"/>
    <mergeCell ref="A2:B3"/>
    <mergeCell ref="C2:L2"/>
    <mergeCell ref="M2:M3"/>
    <mergeCell ref="A39:B39"/>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3:M39"/>
  <sheetViews>
    <sheetView topLeftCell="A4" zoomScale="55" workbookViewId="0">
      <selection activeCell="T22" sqref="T22"/>
    </sheetView>
  </sheetViews>
  <sheetFormatPr defaultColWidth="12.54296875" defaultRowHeight="15.75" customHeight="1"/>
  <cols>
    <col min="2" max="2" width="16.54296875" customWidth="1"/>
  </cols>
  <sheetData>
    <row r="3" spans="1:13" ht="14">
      <c r="A3" s="285" t="s">
        <v>1</v>
      </c>
      <c r="B3" s="286"/>
      <c r="C3" s="288">
        <v>2024</v>
      </c>
      <c r="D3" s="289"/>
      <c r="E3" s="289"/>
      <c r="F3" s="289"/>
      <c r="G3" s="289"/>
      <c r="H3" s="289"/>
      <c r="I3" s="289"/>
      <c r="J3" s="289"/>
      <c r="K3" s="289"/>
      <c r="L3" s="290"/>
    </row>
    <row r="4" spans="1:13" ht="14">
      <c r="A4" s="287"/>
      <c r="B4" s="286"/>
      <c r="C4" s="142" t="s">
        <v>3</v>
      </c>
      <c r="D4" s="142" t="s">
        <v>4</v>
      </c>
      <c r="E4" s="142" t="s">
        <v>5</v>
      </c>
      <c r="F4" s="142" t="s">
        <v>6</v>
      </c>
      <c r="G4" s="142" t="s">
        <v>7</v>
      </c>
      <c r="H4" s="142" t="s">
        <v>8</v>
      </c>
      <c r="I4" s="142" t="s">
        <v>9</v>
      </c>
      <c r="J4" s="142" t="s">
        <v>10</v>
      </c>
      <c r="K4" s="142" t="s">
        <v>11</v>
      </c>
      <c r="L4" s="142" t="s">
        <v>12</v>
      </c>
    </row>
    <row r="5" spans="1:13" ht="15.75" customHeight="1">
      <c r="A5" s="11" t="s">
        <v>13</v>
      </c>
      <c r="B5" s="2" t="s">
        <v>14</v>
      </c>
      <c r="C5" s="28">
        <v>224</v>
      </c>
      <c r="D5" s="28">
        <v>224</v>
      </c>
      <c r="E5" s="28">
        <v>224</v>
      </c>
      <c r="F5" s="28">
        <v>224</v>
      </c>
      <c r="G5" s="28">
        <v>224</v>
      </c>
      <c r="H5" s="28">
        <v>224</v>
      </c>
      <c r="I5" s="28">
        <v>224</v>
      </c>
      <c r="J5" s="28">
        <v>224</v>
      </c>
      <c r="K5" s="28">
        <v>223</v>
      </c>
      <c r="L5" s="29">
        <v>223</v>
      </c>
      <c r="M5" s="30"/>
    </row>
    <row r="6" spans="1:13" ht="15.75" customHeight="1">
      <c r="A6" s="11" t="s">
        <v>15</v>
      </c>
      <c r="B6" s="2" t="s">
        <v>16</v>
      </c>
      <c r="C6" s="28">
        <v>54</v>
      </c>
      <c r="D6" s="28">
        <v>52</v>
      </c>
      <c r="E6" s="28">
        <v>52</v>
      </c>
      <c r="F6" s="28">
        <v>52</v>
      </c>
      <c r="G6" s="28">
        <v>52</v>
      </c>
      <c r="H6" s="28">
        <v>51</v>
      </c>
      <c r="I6" s="28">
        <v>51</v>
      </c>
      <c r="J6" s="28">
        <v>51</v>
      </c>
      <c r="K6" s="28">
        <v>51</v>
      </c>
      <c r="L6" s="29">
        <v>51</v>
      </c>
      <c r="M6" s="30"/>
    </row>
    <row r="7" spans="1:13" ht="15.75" customHeight="1">
      <c r="A7" s="11" t="s">
        <v>17</v>
      </c>
      <c r="B7" s="2" t="s">
        <v>18</v>
      </c>
      <c r="C7" s="28">
        <v>29</v>
      </c>
      <c r="D7" s="28">
        <v>29</v>
      </c>
      <c r="E7" s="28">
        <v>29</v>
      </c>
      <c r="F7" s="28">
        <v>29</v>
      </c>
      <c r="G7" s="28">
        <v>29</v>
      </c>
      <c r="H7" s="28">
        <v>29</v>
      </c>
      <c r="I7" s="28">
        <v>29</v>
      </c>
      <c r="J7" s="28">
        <v>29</v>
      </c>
      <c r="K7" s="28">
        <v>29</v>
      </c>
      <c r="L7" s="29">
        <v>28</v>
      </c>
      <c r="M7" s="30"/>
    </row>
    <row r="8" spans="1:13" ht="15.75" customHeight="1">
      <c r="A8" s="11" t="s">
        <v>19</v>
      </c>
      <c r="B8" s="2" t="s">
        <v>20</v>
      </c>
      <c r="C8" s="28">
        <v>47</v>
      </c>
      <c r="D8" s="28">
        <v>47</v>
      </c>
      <c r="E8" s="28">
        <v>47</v>
      </c>
      <c r="F8" s="28">
        <v>47</v>
      </c>
      <c r="G8" s="28">
        <v>47</v>
      </c>
      <c r="H8" s="28">
        <v>47</v>
      </c>
      <c r="I8" s="28">
        <v>47</v>
      </c>
      <c r="J8" s="28">
        <v>47</v>
      </c>
      <c r="K8" s="28">
        <v>47</v>
      </c>
      <c r="L8" s="29">
        <v>46</v>
      </c>
      <c r="M8" s="30"/>
    </row>
    <row r="9" spans="1:13" ht="15.75" customHeight="1">
      <c r="A9" s="11" t="s">
        <v>21</v>
      </c>
      <c r="B9" s="2" t="s">
        <v>22</v>
      </c>
      <c r="C9" s="28">
        <v>245</v>
      </c>
      <c r="D9" s="28">
        <v>243</v>
      </c>
      <c r="E9" s="28">
        <v>243</v>
      </c>
      <c r="F9" s="28">
        <v>242</v>
      </c>
      <c r="G9" s="28">
        <v>241</v>
      </c>
      <c r="H9" s="28">
        <v>241</v>
      </c>
      <c r="I9" s="28">
        <v>241</v>
      </c>
      <c r="J9" s="28">
        <v>241</v>
      </c>
      <c r="K9" s="28">
        <v>241</v>
      </c>
      <c r="L9" s="29">
        <v>238</v>
      </c>
      <c r="M9" s="30"/>
    </row>
    <row r="10" spans="1:13" ht="15.75" customHeight="1">
      <c r="A10" s="11" t="s">
        <v>23</v>
      </c>
      <c r="B10" s="2" t="s">
        <v>24</v>
      </c>
      <c r="C10" s="28">
        <v>249</v>
      </c>
      <c r="D10" s="28">
        <v>248</v>
      </c>
      <c r="E10" s="28">
        <v>248</v>
      </c>
      <c r="F10" s="28">
        <v>248</v>
      </c>
      <c r="G10" s="28">
        <v>248</v>
      </c>
      <c r="H10" s="28">
        <v>248</v>
      </c>
      <c r="I10" s="28">
        <v>246</v>
      </c>
      <c r="J10" s="28">
        <v>243</v>
      </c>
      <c r="K10" s="28">
        <v>243</v>
      </c>
      <c r="L10" s="29">
        <v>242</v>
      </c>
      <c r="M10" s="30"/>
    </row>
    <row r="11" spans="1:13" ht="15.75" customHeight="1">
      <c r="A11" s="11" t="s">
        <v>25</v>
      </c>
      <c r="B11" s="2" t="s">
        <v>26</v>
      </c>
      <c r="C11" s="28">
        <v>5</v>
      </c>
      <c r="D11" s="28">
        <v>5</v>
      </c>
      <c r="E11" s="28">
        <v>5</v>
      </c>
      <c r="F11" s="28">
        <v>5</v>
      </c>
      <c r="G11" s="28">
        <v>5</v>
      </c>
      <c r="H11" s="28">
        <v>5</v>
      </c>
      <c r="I11" s="28">
        <v>5</v>
      </c>
      <c r="J11" s="28">
        <v>5</v>
      </c>
      <c r="K11" s="28">
        <v>5</v>
      </c>
      <c r="L11" s="29">
        <v>5</v>
      </c>
      <c r="M11" s="30"/>
    </row>
    <row r="12" spans="1:13" ht="15.75" customHeight="1">
      <c r="A12" s="11" t="s">
        <v>27</v>
      </c>
      <c r="B12" s="2" t="s">
        <v>28</v>
      </c>
      <c r="C12" s="28">
        <v>19</v>
      </c>
      <c r="D12" s="28">
        <v>19</v>
      </c>
      <c r="E12" s="28">
        <v>19</v>
      </c>
      <c r="F12" s="28">
        <v>19</v>
      </c>
      <c r="G12" s="28">
        <v>19</v>
      </c>
      <c r="H12" s="28">
        <v>19</v>
      </c>
      <c r="I12" s="28">
        <v>19</v>
      </c>
      <c r="J12" s="28">
        <v>19</v>
      </c>
      <c r="K12" s="28">
        <v>19</v>
      </c>
      <c r="L12" s="29">
        <v>19</v>
      </c>
      <c r="M12" s="30"/>
    </row>
    <row r="13" spans="1:13" ht="15.75" customHeight="1">
      <c r="A13" s="11" t="s">
        <v>29</v>
      </c>
      <c r="B13" s="6" t="s">
        <v>30</v>
      </c>
      <c r="C13" s="28">
        <v>2</v>
      </c>
      <c r="D13" s="28">
        <v>2</v>
      </c>
      <c r="E13" s="28">
        <v>1</v>
      </c>
      <c r="F13" s="28">
        <v>1</v>
      </c>
      <c r="G13" s="28">
        <v>1</v>
      </c>
      <c r="H13" s="28">
        <v>1</v>
      </c>
      <c r="I13" s="28">
        <v>1</v>
      </c>
      <c r="J13" s="28">
        <v>1</v>
      </c>
      <c r="K13" s="28">
        <v>1</v>
      </c>
      <c r="L13" s="29">
        <v>1</v>
      </c>
      <c r="M13" s="30"/>
    </row>
    <row r="14" spans="1:13" ht="15.75" customHeight="1">
      <c r="A14" s="11" t="s">
        <v>31</v>
      </c>
      <c r="B14" s="6" t="s">
        <v>32</v>
      </c>
      <c r="C14" s="28">
        <v>45</v>
      </c>
      <c r="D14" s="28">
        <v>45</v>
      </c>
      <c r="E14" s="28">
        <v>45</v>
      </c>
      <c r="F14" s="28">
        <v>45</v>
      </c>
      <c r="G14" s="28">
        <v>45</v>
      </c>
      <c r="H14" s="28">
        <v>45</v>
      </c>
      <c r="I14" s="28">
        <v>45</v>
      </c>
      <c r="J14" s="28">
        <v>45</v>
      </c>
      <c r="K14" s="28">
        <v>45</v>
      </c>
      <c r="L14" s="29">
        <v>45</v>
      </c>
      <c r="M14" s="30"/>
    </row>
    <row r="15" spans="1:13" ht="15.75" customHeight="1">
      <c r="A15" s="11" t="s">
        <v>33</v>
      </c>
      <c r="B15" s="2" t="s">
        <v>34</v>
      </c>
      <c r="C15" s="28">
        <v>68</v>
      </c>
      <c r="D15" s="28">
        <v>68</v>
      </c>
      <c r="E15" s="28">
        <v>68</v>
      </c>
      <c r="F15" s="28">
        <v>67</v>
      </c>
      <c r="G15" s="28">
        <v>67</v>
      </c>
      <c r="H15" s="28">
        <v>67</v>
      </c>
      <c r="I15" s="28">
        <v>66</v>
      </c>
      <c r="J15" s="28">
        <v>66</v>
      </c>
      <c r="K15" s="28">
        <v>66</v>
      </c>
      <c r="L15" s="29">
        <v>65</v>
      </c>
      <c r="M15" s="30"/>
    </row>
    <row r="16" spans="1:13" ht="15.75" customHeight="1">
      <c r="A16" s="11" t="s">
        <v>35</v>
      </c>
      <c r="B16" s="2" t="s">
        <v>36</v>
      </c>
      <c r="C16" s="28">
        <v>28</v>
      </c>
      <c r="D16" s="28">
        <v>28</v>
      </c>
      <c r="E16" s="28">
        <v>28</v>
      </c>
      <c r="F16" s="28">
        <v>28</v>
      </c>
      <c r="G16" s="28">
        <v>28</v>
      </c>
      <c r="H16" s="28">
        <v>28</v>
      </c>
      <c r="I16" s="28">
        <v>28</v>
      </c>
      <c r="J16" s="28">
        <v>28</v>
      </c>
      <c r="K16" s="28">
        <v>28</v>
      </c>
      <c r="L16" s="29">
        <v>28</v>
      </c>
      <c r="M16" s="30"/>
    </row>
    <row r="17" spans="1:13" ht="15.75" customHeight="1">
      <c r="A17" s="11" t="s">
        <v>37</v>
      </c>
      <c r="B17" s="2" t="s">
        <v>38</v>
      </c>
      <c r="C17" s="28">
        <v>44</v>
      </c>
      <c r="D17" s="28">
        <v>44</v>
      </c>
      <c r="E17" s="28">
        <v>44</v>
      </c>
      <c r="F17" s="28">
        <v>44</v>
      </c>
      <c r="G17" s="28">
        <v>44</v>
      </c>
      <c r="H17" s="28">
        <v>44</v>
      </c>
      <c r="I17" s="28">
        <v>44</v>
      </c>
      <c r="J17" s="28">
        <v>44</v>
      </c>
      <c r="K17" s="28">
        <v>44</v>
      </c>
      <c r="L17" s="29">
        <v>44</v>
      </c>
      <c r="M17" s="30"/>
    </row>
    <row r="18" spans="1:13" ht="15.75" customHeight="1">
      <c r="A18" s="11" t="s">
        <v>39</v>
      </c>
      <c r="B18" s="2" t="s">
        <v>40</v>
      </c>
      <c r="C18" s="28">
        <v>24</v>
      </c>
      <c r="D18" s="28">
        <v>22</v>
      </c>
      <c r="E18" s="28">
        <v>22</v>
      </c>
      <c r="F18" s="28">
        <v>22</v>
      </c>
      <c r="G18" s="28">
        <v>22</v>
      </c>
      <c r="H18" s="28">
        <v>22</v>
      </c>
      <c r="I18" s="28">
        <v>22</v>
      </c>
      <c r="J18" s="28">
        <v>22</v>
      </c>
      <c r="K18" s="28">
        <v>22</v>
      </c>
      <c r="L18" s="29">
        <v>21</v>
      </c>
      <c r="M18" s="30"/>
    </row>
    <row r="19" spans="1:13" ht="15.75" customHeight="1">
      <c r="A19" s="11" t="s">
        <v>41</v>
      </c>
      <c r="B19" s="2" t="s">
        <v>42</v>
      </c>
      <c r="C19" s="28">
        <v>4</v>
      </c>
      <c r="D19" s="28">
        <v>4</v>
      </c>
      <c r="E19" s="28">
        <v>4</v>
      </c>
      <c r="F19" s="28">
        <v>4</v>
      </c>
      <c r="G19" s="28">
        <v>4</v>
      </c>
      <c r="H19" s="28">
        <v>3</v>
      </c>
      <c r="I19" s="28">
        <v>3</v>
      </c>
      <c r="J19" s="28">
        <v>3</v>
      </c>
      <c r="K19" s="28">
        <v>3</v>
      </c>
      <c r="L19" s="29">
        <v>3</v>
      </c>
      <c r="M19" s="30"/>
    </row>
    <row r="20" spans="1:13" ht="13.5">
      <c r="A20" s="11" t="s">
        <v>43</v>
      </c>
      <c r="B20" s="2" t="s">
        <v>44</v>
      </c>
      <c r="C20" s="28">
        <v>23</v>
      </c>
      <c r="D20" s="28">
        <v>23</v>
      </c>
      <c r="E20" s="28">
        <v>23</v>
      </c>
      <c r="F20" s="28">
        <v>23</v>
      </c>
      <c r="G20" s="28">
        <v>23</v>
      </c>
      <c r="H20" s="28">
        <v>23</v>
      </c>
      <c r="I20" s="28">
        <v>23</v>
      </c>
      <c r="J20" s="28">
        <v>23</v>
      </c>
      <c r="K20" s="28">
        <v>23</v>
      </c>
      <c r="L20" s="29">
        <v>23</v>
      </c>
      <c r="M20" s="30"/>
    </row>
    <row r="21" spans="1:13" ht="13.5">
      <c r="A21" s="11" t="s">
        <v>45</v>
      </c>
      <c r="B21" s="2" t="s">
        <v>46</v>
      </c>
      <c r="C21" s="28">
        <v>15</v>
      </c>
      <c r="D21" s="28">
        <v>15</v>
      </c>
      <c r="E21" s="28">
        <v>15</v>
      </c>
      <c r="F21" s="28">
        <v>15</v>
      </c>
      <c r="G21" s="28">
        <v>15</v>
      </c>
      <c r="H21" s="28">
        <v>15</v>
      </c>
      <c r="I21" s="28">
        <v>15</v>
      </c>
      <c r="J21" s="28">
        <v>15</v>
      </c>
      <c r="K21" s="28">
        <v>15</v>
      </c>
      <c r="L21" s="29">
        <v>15</v>
      </c>
      <c r="M21" s="30"/>
    </row>
    <row r="22" spans="1:13" ht="13.5">
      <c r="A22" s="11" t="s">
        <v>47</v>
      </c>
      <c r="B22" s="2" t="s">
        <v>48</v>
      </c>
      <c r="C22" s="28">
        <v>20</v>
      </c>
      <c r="D22" s="28">
        <v>20</v>
      </c>
      <c r="E22" s="28">
        <v>20</v>
      </c>
      <c r="F22" s="28">
        <v>20</v>
      </c>
      <c r="G22" s="28">
        <v>20</v>
      </c>
      <c r="H22" s="28">
        <v>19</v>
      </c>
      <c r="I22" s="28">
        <v>19</v>
      </c>
      <c r="J22" s="28">
        <v>19</v>
      </c>
      <c r="K22" s="28">
        <v>19</v>
      </c>
      <c r="L22" s="29">
        <v>19</v>
      </c>
      <c r="M22" s="30"/>
    </row>
    <row r="23" spans="1:13" ht="13.5">
      <c r="A23" s="11" t="s">
        <v>49</v>
      </c>
      <c r="B23" s="2" t="s">
        <v>50</v>
      </c>
      <c r="C23" s="28">
        <v>14</v>
      </c>
      <c r="D23" s="28">
        <v>14</v>
      </c>
      <c r="E23" s="28">
        <v>14</v>
      </c>
      <c r="F23" s="28">
        <v>14</v>
      </c>
      <c r="G23" s="28">
        <v>14</v>
      </c>
      <c r="H23" s="28">
        <v>14</v>
      </c>
      <c r="I23" s="28">
        <v>14</v>
      </c>
      <c r="J23" s="28">
        <v>14</v>
      </c>
      <c r="K23" s="28">
        <v>14</v>
      </c>
      <c r="L23" s="29">
        <v>14</v>
      </c>
      <c r="M23" s="30"/>
    </row>
    <row r="24" spans="1:13" ht="13.5">
      <c r="A24" s="11" t="s">
        <v>51</v>
      </c>
      <c r="B24" s="2" t="s">
        <v>52</v>
      </c>
      <c r="C24" s="28">
        <v>6</v>
      </c>
      <c r="D24" s="28">
        <v>6</v>
      </c>
      <c r="E24" s="28">
        <v>6</v>
      </c>
      <c r="F24" s="28">
        <v>6</v>
      </c>
      <c r="G24" s="28">
        <v>6</v>
      </c>
      <c r="H24" s="28">
        <v>6</v>
      </c>
      <c r="I24" s="28">
        <v>6</v>
      </c>
      <c r="J24" s="28">
        <v>6</v>
      </c>
      <c r="K24" s="28">
        <v>6</v>
      </c>
      <c r="L24" s="29">
        <v>6</v>
      </c>
      <c r="M24" s="30"/>
    </row>
    <row r="25" spans="1:13" ht="13.5">
      <c r="A25" s="11" t="s">
        <v>53</v>
      </c>
      <c r="B25" s="2" t="s">
        <v>54</v>
      </c>
      <c r="C25" s="28">
        <v>2</v>
      </c>
      <c r="D25" s="28">
        <v>2</v>
      </c>
      <c r="E25" s="28">
        <v>2</v>
      </c>
      <c r="F25" s="28">
        <v>2</v>
      </c>
      <c r="G25" s="28">
        <v>2</v>
      </c>
      <c r="H25" s="28">
        <v>2</v>
      </c>
      <c r="I25" s="28">
        <v>2</v>
      </c>
      <c r="J25" s="28">
        <v>2</v>
      </c>
      <c r="K25" s="28">
        <v>2</v>
      </c>
      <c r="L25" s="29">
        <v>2</v>
      </c>
      <c r="M25" s="30"/>
    </row>
    <row r="26" spans="1:13" ht="13.5">
      <c r="A26" s="11" t="s">
        <v>55</v>
      </c>
      <c r="B26" s="6" t="s">
        <v>56</v>
      </c>
      <c r="C26" s="28">
        <v>6</v>
      </c>
      <c r="D26" s="28">
        <v>6</v>
      </c>
      <c r="E26" s="28">
        <v>6</v>
      </c>
      <c r="F26" s="28">
        <v>6</v>
      </c>
      <c r="G26" s="28">
        <v>6</v>
      </c>
      <c r="H26" s="28">
        <v>6</v>
      </c>
      <c r="I26" s="28">
        <v>6</v>
      </c>
      <c r="J26" s="28">
        <v>6</v>
      </c>
      <c r="K26" s="28">
        <v>6</v>
      </c>
      <c r="L26" s="29">
        <v>6</v>
      </c>
      <c r="M26" s="30"/>
    </row>
    <row r="27" spans="1:13" ht="13.5">
      <c r="A27" s="11" t="s">
        <v>57</v>
      </c>
      <c r="B27" s="6" t="s">
        <v>58</v>
      </c>
      <c r="C27" s="28">
        <v>18</v>
      </c>
      <c r="D27" s="28">
        <v>18</v>
      </c>
      <c r="E27" s="28">
        <v>18</v>
      </c>
      <c r="F27" s="28">
        <v>18</v>
      </c>
      <c r="G27" s="28">
        <v>18</v>
      </c>
      <c r="H27" s="28">
        <v>18</v>
      </c>
      <c r="I27" s="28">
        <v>18</v>
      </c>
      <c r="J27" s="28">
        <v>18</v>
      </c>
      <c r="K27" s="28">
        <v>18</v>
      </c>
      <c r="L27" s="29">
        <v>18</v>
      </c>
      <c r="M27" s="30"/>
    </row>
    <row r="28" spans="1:13" ht="13.5">
      <c r="A28" s="11" t="s">
        <v>59</v>
      </c>
      <c r="B28" s="6" t="s">
        <v>60</v>
      </c>
      <c r="C28" s="28">
        <v>15</v>
      </c>
      <c r="D28" s="28">
        <v>15</v>
      </c>
      <c r="E28" s="28">
        <v>15</v>
      </c>
      <c r="F28" s="28">
        <v>15</v>
      </c>
      <c r="G28" s="28">
        <v>15</v>
      </c>
      <c r="H28" s="28">
        <v>15</v>
      </c>
      <c r="I28" s="28">
        <v>15</v>
      </c>
      <c r="J28" s="28">
        <v>15</v>
      </c>
      <c r="K28" s="28">
        <v>15</v>
      </c>
      <c r="L28" s="29">
        <v>15</v>
      </c>
      <c r="M28" s="30"/>
    </row>
    <row r="29" spans="1:13" ht="15.5">
      <c r="A29" s="11" t="s">
        <v>61</v>
      </c>
      <c r="B29" s="2" t="s">
        <v>62</v>
      </c>
      <c r="C29" s="28">
        <v>15</v>
      </c>
      <c r="D29" s="28">
        <v>15</v>
      </c>
      <c r="E29" s="28">
        <v>15</v>
      </c>
      <c r="F29" s="28">
        <v>15</v>
      </c>
      <c r="G29" s="28">
        <v>15</v>
      </c>
      <c r="H29" s="28">
        <v>15</v>
      </c>
      <c r="I29" s="28">
        <v>15</v>
      </c>
      <c r="J29" s="28">
        <v>15</v>
      </c>
      <c r="K29" s="28">
        <v>15</v>
      </c>
      <c r="L29" s="29">
        <v>15</v>
      </c>
      <c r="M29" s="31"/>
    </row>
    <row r="30" spans="1:13" ht="13.5">
      <c r="A30" s="11" t="s">
        <v>63</v>
      </c>
      <c r="B30" s="2" t="s">
        <v>64</v>
      </c>
      <c r="C30" s="28">
        <v>2</v>
      </c>
      <c r="D30" s="28">
        <v>2</v>
      </c>
      <c r="E30" s="28">
        <v>2</v>
      </c>
      <c r="F30" s="28">
        <v>2</v>
      </c>
      <c r="G30" s="28">
        <v>2</v>
      </c>
      <c r="H30" s="28">
        <v>2</v>
      </c>
      <c r="I30" s="28">
        <v>2</v>
      </c>
      <c r="J30" s="28">
        <v>2</v>
      </c>
      <c r="K30" s="28">
        <v>2</v>
      </c>
      <c r="L30" s="29">
        <v>2</v>
      </c>
      <c r="M30" s="30"/>
    </row>
    <row r="31" spans="1:13" ht="13.5">
      <c r="A31" s="11" t="s">
        <v>65</v>
      </c>
      <c r="B31" s="2" t="s">
        <v>66</v>
      </c>
      <c r="C31" s="28">
        <v>2</v>
      </c>
      <c r="D31" s="28">
        <v>2</v>
      </c>
      <c r="E31" s="28">
        <v>2</v>
      </c>
      <c r="F31" s="28">
        <v>2</v>
      </c>
      <c r="G31" s="28">
        <v>2</v>
      </c>
      <c r="H31" s="28">
        <v>2</v>
      </c>
      <c r="I31" s="28">
        <v>2</v>
      </c>
      <c r="J31" s="28">
        <v>2</v>
      </c>
      <c r="K31" s="28">
        <v>2</v>
      </c>
      <c r="L31" s="29">
        <v>2</v>
      </c>
      <c r="M31" s="30"/>
    </row>
    <row r="32" spans="1:13" ht="13.5">
      <c r="A32" s="11" t="s">
        <v>67</v>
      </c>
      <c r="B32" s="2" t="s">
        <v>68</v>
      </c>
      <c r="C32" s="28">
        <v>19</v>
      </c>
      <c r="D32" s="28">
        <v>19</v>
      </c>
      <c r="E32" s="28">
        <v>19</v>
      </c>
      <c r="F32" s="28">
        <v>19</v>
      </c>
      <c r="G32" s="28">
        <v>19</v>
      </c>
      <c r="H32" s="28">
        <v>19</v>
      </c>
      <c r="I32" s="28">
        <v>19</v>
      </c>
      <c r="J32" s="28">
        <v>19</v>
      </c>
      <c r="K32" s="28">
        <v>19</v>
      </c>
      <c r="L32" s="29">
        <v>19</v>
      </c>
      <c r="M32" s="30"/>
    </row>
    <row r="33" spans="1:13" ht="13.5">
      <c r="A33" s="11" t="s">
        <v>69</v>
      </c>
      <c r="B33" s="2" t="s">
        <v>70</v>
      </c>
      <c r="C33" s="28">
        <v>131</v>
      </c>
      <c r="D33" s="28">
        <v>131</v>
      </c>
      <c r="E33" s="28">
        <v>131</v>
      </c>
      <c r="F33" s="28">
        <v>130</v>
      </c>
      <c r="G33" s="28">
        <v>130</v>
      </c>
      <c r="H33" s="28">
        <v>129</v>
      </c>
      <c r="I33" s="28">
        <v>129</v>
      </c>
      <c r="J33" s="28">
        <v>129</v>
      </c>
      <c r="K33" s="28">
        <v>129</v>
      </c>
      <c r="L33" s="29">
        <v>129</v>
      </c>
      <c r="M33" s="30"/>
    </row>
    <row r="34" spans="1:13" ht="13.5">
      <c r="A34" s="11" t="s">
        <v>71</v>
      </c>
      <c r="B34" s="2" t="s">
        <v>72</v>
      </c>
      <c r="C34" s="28">
        <v>11</v>
      </c>
      <c r="D34" s="28">
        <v>11</v>
      </c>
      <c r="E34" s="28">
        <v>11</v>
      </c>
      <c r="F34" s="28">
        <v>11</v>
      </c>
      <c r="G34" s="28">
        <v>11</v>
      </c>
      <c r="H34" s="28">
        <v>11</v>
      </c>
      <c r="I34" s="28">
        <v>11</v>
      </c>
      <c r="J34" s="28">
        <v>11</v>
      </c>
      <c r="K34" s="28">
        <v>11</v>
      </c>
      <c r="L34" s="29">
        <v>11</v>
      </c>
      <c r="M34" s="30"/>
    </row>
    <row r="35" spans="1:13" ht="13.5">
      <c r="A35" s="11" t="s">
        <v>73</v>
      </c>
      <c r="B35" s="2" t="s">
        <v>74</v>
      </c>
      <c r="C35" s="28">
        <v>1</v>
      </c>
      <c r="D35" s="28">
        <v>1</v>
      </c>
      <c r="E35" s="28">
        <v>1</v>
      </c>
      <c r="F35" s="28">
        <v>1</v>
      </c>
      <c r="G35" s="28">
        <v>1</v>
      </c>
      <c r="H35" s="28">
        <v>1</v>
      </c>
      <c r="I35" s="28">
        <v>1</v>
      </c>
      <c r="J35" s="28">
        <v>1</v>
      </c>
      <c r="K35" s="28">
        <v>1</v>
      </c>
      <c r="L35" s="29">
        <v>1</v>
      </c>
      <c r="M35" s="30"/>
    </row>
    <row r="36" spans="1:13" ht="13.5">
      <c r="A36" s="11" t="s">
        <v>75</v>
      </c>
      <c r="B36" s="2" t="s">
        <v>76</v>
      </c>
      <c r="C36" s="28">
        <v>7</v>
      </c>
      <c r="D36" s="28">
        <v>7</v>
      </c>
      <c r="E36" s="28">
        <v>7</v>
      </c>
      <c r="F36" s="28">
        <v>7</v>
      </c>
      <c r="G36" s="28">
        <v>7</v>
      </c>
      <c r="H36" s="28">
        <v>7</v>
      </c>
      <c r="I36" s="28">
        <v>7</v>
      </c>
      <c r="J36" s="28">
        <v>7</v>
      </c>
      <c r="K36" s="28">
        <v>7</v>
      </c>
      <c r="L36" s="29">
        <v>7</v>
      </c>
      <c r="M36" s="30"/>
    </row>
    <row r="37" spans="1:13" ht="13.5">
      <c r="A37" s="11" t="s">
        <v>77</v>
      </c>
      <c r="B37" s="2" t="s">
        <v>78</v>
      </c>
      <c r="C37" s="28">
        <v>2</v>
      </c>
      <c r="D37" s="28">
        <v>2</v>
      </c>
      <c r="E37" s="28">
        <v>2</v>
      </c>
      <c r="F37" s="28">
        <v>2</v>
      </c>
      <c r="G37" s="28">
        <v>2</v>
      </c>
      <c r="H37" s="28">
        <v>2</v>
      </c>
      <c r="I37" s="28">
        <v>2</v>
      </c>
      <c r="J37" s="28">
        <v>2</v>
      </c>
      <c r="K37" s="28">
        <v>2</v>
      </c>
      <c r="L37" s="29">
        <v>2</v>
      </c>
      <c r="M37" s="30"/>
    </row>
    <row r="38" spans="1:13" ht="13.5">
      <c r="A38" s="11" t="s">
        <v>79</v>
      </c>
      <c r="B38" s="2" t="s">
        <v>80</v>
      </c>
      <c r="C38" s="28">
        <v>4</v>
      </c>
      <c r="D38" s="28">
        <v>4</v>
      </c>
      <c r="E38" s="28">
        <v>4</v>
      </c>
      <c r="F38" s="28">
        <v>4</v>
      </c>
      <c r="G38" s="28">
        <v>4</v>
      </c>
      <c r="H38" s="28">
        <v>4</v>
      </c>
      <c r="I38" s="28">
        <v>4</v>
      </c>
      <c r="J38" s="28">
        <v>4</v>
      </c>
      <c r="K38" s="28">
        <v>4</v>
      </c>
      <c r="L38" s="29">
        <v>4</v>
      </c>
      <c r="M38" s="30"/>
    </row>
    <row r="39" spans="1:13" ht="14" thickBot="1">
      <c r="A39" s="14" t="s">
        <v>81</v>
      </c>
      <c r="B39" s="2" t="s">
        <v>105</v>
      </c>
      <c r="C39" s="32" t="s">
        <v>108</v>
      </c>
      <c r="D39" s="32" t="s">
        <v>108</v>
      </c>
      <c r="E39" s="32" t="s">
        <v>108</v>
      </c>
      <c r="F39" s="32" t="s">
        <v>108</v>
      </c>
      <c r="G39" s="32" t="s">
        <v>108</v>
      </c>
      <c r="H39" s="32" t="s">
        <v>108</v>
      </c>
      <c r="I39" s="32" t="s">
        <v>108</v>
      </c>
      <c r="J39" s="32" t="s">
        <v>108</v>
      </c>
      <c r="K39" s="32" t="s">
        <v>108</v>
      </c>
      <c r="L39" s="29" t="s">
        <v>108</v>
      </c>
      <c r="M39" s="33"/>
    </row>
  </sheetData>
  <mergeCells count="2">
    <mergeCell ref="A3:B4"/>
    <mergeCell ref="C3:L3"/>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3:L39"/>
  <sheetViews>
    <sheetView zoomScale="68" workbookViewId="0"/>
  </sheetViews>
  <sheetFormatPr defaultColWidth="12.54296875" defaultRowHeight="15.75" customHeight="1"/>
  <cols>
    <col min="2" max="2" width="16.54296875" customWidth="1"/>
  </cols>
  <sheetData>
    <row r="3" spans="1:12" ht="14">
      <c r="A3" s="285" t="s">
        <v>1</v>
      </c>
      <c r="B3" s="286"/>
      <c r="C3" s="288">
        <v>2024</v>
      </c>
      <c r="D3" s="289"/>
      <c r="E3" s="289"/>
      <c r="F3" s="289"/>
      <c r="G3" s="289"/>
      <c r="H3" s="289"/>
      <c r="I3" s="289"/>
      <c r="J3" s="289"/>
      <c r="K3" s="289"/>
      <c r="L3" s="290"/>
    </row>
    <row r="4" spans="1:12" ht="14">
      <c r="A4" s="287"/>
      <c r="B4" s="286"/>
      <c r="C4" s="142" t="s">
        <v>3</v>
      </c>
      <c r="D4" s="142" t="s">
        <v>4</v>
      </c>
      <c r="E4" s="142" t="s">
        <v>5</v>
      </c>
      <c r="F4" s="142" t="s">
        <v>6</v>
      </c>
      <c r="G4" s="142" t="s">
        <v>7</v>
      </c>
      <c r="H4" s="142" t="s">
        <v>8</v>
      </c>
      <c r="I4" s="142" t="s">
        <v>9</v>
      </c>
      <c r="J4" s="142" t="s">
        <v>10</v>
      </c>
      <c r="K4" s="142" t="s">
        <v>11</v>
      </c>
      <c r="L4" s="143" t="s">
        <v>12</v>
      </c>
    </row>
    <row r="5" spans="1:12" ht="15.75" customHeight="1">
      <c r="A5" s="11" t="s">
        <v>13</v>
      </c>
      <c r="B5" s="2" t="s">
        <v>14</v>
      </c>
      <c r="C5" s="28">
        <v>395</v>
      </c>
      <c r="D5" s="28">
        <v>395</v>
      </c>
      <c r="E5" s="28">
        <v>395</v>
      </c>
      <c r="F5" s="28">
        <v>394</v>
      </c>
      <c r="G5" s="28">
        <v>393</v>
      </c>
      <c r="H5" s="28">
        <v>388</v>
      </c>
      <c r="I5" s="28">
        <v>388</v>
      </c>
      <c r="J5" s="28">
        <v>388</v>
      </c>
      <c r="K5" s="28">
        <v>385</v>
      </c>
      <c r="L5" s="137">
        <v>379</v>
      </c>
    </row>
    <row r="6" spans="1:12" ht="15.75" customHeight="1">
      <c r="A6" s="11" t="s">
        <v>15</v>
      </c>
      <c r="B6" s="2" t="s">
        <v>16</v>
      </c>
      <c r="C6" s="28">
        <v>70</v>
      </c>
      <c r="D6" s="28">
        <v>70</v>
      </c>
      <c r="E6" s="28">
        <v>70</v>
      </c>
      <c r="F6" s="28">
        <v>70</v>
      </c>
      <c r="G6" s="28">
        <v>70</v>
      </c>
      <c r="H6" s="28">
        <v>71</v>
      </c>
      <c r="I6" s="28">
        <v>71</v>
      </c>
      <c r="J6" s="28">
        <v>71</v>
      </c>
      <c r="K6" s="28">
        <v>71</v>
      </c>
      <c r="L6" s="137">
        <v>70</v>
      </c>
    </row>
    <row r="7" spans="1:12" ht="15.75" customHeight="1">
      <c r="A7" s="11" t="s">
        <v>17</v>
      </c>
      <c r="B7" s="2" t="s">
        <v>18</v>
      </c>
      <c r="C7" s="28">
        <v>15</v>
      </c>
      <c r="D7" s="28">
        <v>15</v>
      </c>
      <c r="E7" s="28">
        <v>15</v>
      </c>
      <c r="F7" s="28">
        <v>15</v>
      </c>
      <c r="G7" s="28">
        <v>15</v>
      </c>
      <c r="H7" s="28">
        <v>15</v>
      </c>
      <c r="I7" s="28">
        <v>15</v>
      </c>
      <c r="J7" s="28">
        <v>15</v>
      </c>
      <c r="K7" s="28">
        <v>15</v>
      </c>
      <c r="L7" s="137">
        <v>16</v>
      </c>
    </row>
    <row r="8" spans="1:12" ht="15.75" customHeight="1">
      <c r="A8" s="11" t="s">
        <v>19</v>
      </c>
      <c r="B8" s="2" t="s">
        <v>20</v>
      </c>
      <c r="C8" s="28">
        <v>57</v>
      </c>
      <c r="D8" s="28">
        <v>57</v>
      </c>
      <c r="E8" s="28">
        <v>57</v>
      </c>
      <c r="F8" s="28">
        <v>57</v>
      </c>
      <c r="G8" s="28">
        <v>57</v>
      </c>
      <c r="H8" s="28">
        <v>56</v>
      </c>
      <c r="I8" s="28">
        <v>57</v>
      </c>
      <c r="J8" s="28">
        <v>57</v>
      </c>
      <c r="K8" s="28">
        <v>53</v>
      </c>
      <c r="L8" s="137">
        <v>54</v>
      </c>
    </row>
    <row r="9" spans="1:12" ht="15.75" customHeight="1">
      <c r="A9" s="11" t="s">
        <v>21</v>
      </c>
      <c r="B9" s="2" t="s">
        <v>22</v>
      </c>
      <c r="C9" s="28">
        <v>609</v>
      </c>
      <c r="D9" s="28">
        <v>609</v>
      </c>
      <c r="E9" s="28">
        <v>609</v>
      </c>
      <c r="F9" s="28">
        <v>610</v>
      </c>
      <c r="G9" s="28">
        <v>611</v>
      </c>
      <c r="H9" s="28">
        <v>612</v>
      </c>
      <c r="I9" s="28">
        <v>613</v>
      </c>
      <c r="J9" s="28">
        <v>613</v>
      </c>
      <c r="K9" s="28">
        <v>617</v>
      </c>
      <c r="L9" s="137">
        <v>623</v>
      </c>
    </row>
    <row r="10" spans="1:12" ht="15.75" customHeight="1">
      <c r="A10" s="11" t="s">
        <v>23</v>
      </c>
      <c r="B10" s="2" t="s">
        <v>24</v>
      </c>
      <c r="C10" s="28">
        <v>288</v>
      </c>
      <c r="D10" s="28">
        <v>289</v>
      </c>
      <c r="E10" s="28">
        <v>285</v>
      </c>
      <c r="F10" s="28">
        <v>286</v>
      </c>
      <c r="G10" s="28">
        <v>285</v>
      </c>
      <c r="H10" s="28">
        <v>282</v>
      </c>
      <c r="I10" s="28">
        <v>281</v>
      </c>
      <c r="J10" s="28">
        <v>279</v>
      </c>
      <c r="K10" s="28">
        <v>279</v>
      </c>
      <c r="L10" s="137">
        <v>279</v>
      </c>
    </row>
    <row r="11" spans="1:12" ht="15.75" customHeight="1">
      <c r="A11" s="11" t="s">
        <v>25</v>
      </c>
      <c r="B11" s="2" t="s">
        <v>26</v>
      </c>
      <c r="C11" s="28">
        <v>6</v>
      </c>
      <c r="D11" s="28">
        <v>6</v>
      </c>
      <c r="E11" s="28">
        <v>7</v>
      </c>
      <c r="F11" s="28">
        <v>7</v>
      </c>
      <c r="G11" s="28">
        <v>7</v>
      </c>
      <c r="H11" s="28">
        <v>7</v>
      </c>
      <c r="I11" s="28">
        <v>7</v>
      </c>
      <c r="J11" s="28">
        <v>7</v>
      </c>
      <c r="K11" s="28">
        <v>7</v>
      </c>
      <c r="L11" s="137">
        <v>7</v>
      </c>
    </row>
    <row r="12" spans="1:12" ht="15.75" customHeight="1">
      <c r="A12" s="11" t="s">
        <v>27</v>
      </c>
      <c r="B12" s="2" t="s">
        <v>28</v>
      </c>
      <c r="C12" s="28">
        <v>8</v>
      </c>
      <c r="D12" s="28">
        <v>8</v>
      </c>
      <c r="E12" s="28">
        <v>8</v>
      </c>
      <c r="F12" s="28">
        <v>8</v>
      </c>
      <c r="G12" s="28">
        <v>8</v>
      </c>
      <c r="H12" s="28">
        <v>8</v>
      </c>
      <c r="I12" s="28">
        <v>8</v>
      </c>
      <c r="J12" s="28">
        <v>8</v>
      </c>
      <c r="K12" s="28">
        <v>8</v>
      </c>
      <c r="L12" s="137">
        <v>8</v>
      </c>
    </row>
    <row r="13" spans="1:12" ht="15.75" customHeight="1">
      <c r="A13" s="11" t="s">
        <v>29</v>
      </c>
      <c r="B13" s="6" t="s">
        <v>30</v>
      </c>
      <c r="C13" s="28" t="s">
        <v>108</v>
      </c>
      <c r="D13" s="28" t="s">
        <v>108</v>
      </c>
      <c r="E13" s="28" t="s">
        <v>108</v>
      </c>
      <c r="F13" s="28" t="s">
        <v>108</v>
      </c>
      <c r="G13" s="28" t="s">
        <v>108</v>
      </c>
      <c r="H13" s="28" t="s">
        <v>108</v>
      </c>
      <c r="I13" s="28" t="s">
        <v>108</v>
      </c>
      <c r="J13" s="28" t="s">
        <v>108</v>
      </c>
      <c r="K13" s="28" t="s">
        <v>108</v>
      </c>
      <c r="L13" s="137">
        <v>0</v>
      </c>
    </row>
    <row r="14" spans="1:12" ht="15.75" customHeight="1">
      <c r="A14" s="11" t="s">
        <v>31</v>
      </c>
      <c r="B14" s="6" t="s">
        <v>32</v>
      </c>
      <c r="C14" s="28">
        <v>56</v>
      </c>
      <c r="D14" s="28">
        <v>56</v>
      </c>
      <c r="E14" s="28">
        <v>56</v>
      </c>
      <c r="F14" s="28">
        <v>56</v>
      </c>
      <c r="G14" s="28">
        <v>56</v>
      </c>
      <c r="H14" s="28">
        <v>56</v>
      </c>
      <c r="I14" s="28">
        <v>56</v>
      </c>
      <c r="J14" s="28">
        <v>56</v>
      </c>
      <c r="K14" s="28">
        <v>56</v>
      </c>
      <c r="L14" s="137">
        <v>56</v>
      </c>
    </row>
    <row r="15" spans="1:12" ht="15.75" customHeight="1">
      <c r="A15" s="11" t="s">
        <v>33</v>
      </c>
      <c r="B15" s="2" t="s">
        <v>34</v>
      </c>
      <c r="C15" s="28">
        <v>54</v>
      </c>
      <c r="D15" s="28">
        <v>53</v>
      </c>
      <c r="E15" s="28">
        <v>53</v>
      </c>
      <c r="F15" s="28">
        <v>55</v>
      </c>
      <c r="G15" s="28">
        <v>55</v>
      </c>
      <c r="H15" s="28">
        <v>55</v>
      </c>
      <c r="I15" s="28">
        <v>55</v>
      </c>
      <c r="J15" s="28">
        <v>55</v>
      </c>
      <c r="K15" s="28">
        <v>55</v>
      </c>
      <c r="L15" s="137">
        <v>50</v>
      </c>
    </row>
    <row r="16" spans="1:12" ht="15.75" customHeight="1">
      <c r="A16" s="11" t="s">
        <v>35</v>
      </c>
      <c r="B16" s="2" t="s">
        <v>36</v>
      </c>
      <c r="C16" s="28">
        <v>12</v>
      </c>
      <c r="D16" s="28">
        <v>12</v>
      </c>
      <c r="E16" s="28">
        <v>12</v>
      </c>
      <c r="F16" s="28">
        <v>12</v>
      </c>
      <c r="G16" s="28">
        <v>12</v>
      </c>
      <c r="H16" s="28">
        <v>12</v>
      </c>
      <c r="I16" s="28">
        <v>13</v>
      </c>
      <c r="J16" s="28">
        <v>13</v>
      </c>
      <c r="K16" s="28">
        <v>13</v>
      </c>
      <c r="L16" s="137">
        <v>13</v>
      </c>
    </row>
    <row r="17" spans="1:12" ht="15.75" customHeight="1">
      <c r="A17" s="11" t="s">
        <v>37</v>
      </c>
      <c r="B17" s="2" t="s">
        <v>38</v>
      </c>
      <c r="C17" s="28">
        <v>31</v>
      </c>
      <c r="D17" s="28">
        <v>31</v>
      </c>
      <c r="E17" s="28">
        <v>31</v>
      </c>
      <c r="F17" s="28">
        <v>31</v>
      </c>
      <c r="G17" s="28">
        <v>31</v>
      </c>
      <c r="H17" s="28">
        <v>31</v>
      </c>
      <c r="I17" s="28">
        <v>31</v>
      </c>
      <c r="J17" s="28">
        <v>31</v>
      </c>
      <c r="K17" s="28">
        <v>31</v>
      </c>
      <c r="L17" s="137">
        <v>31</v>
      </c>
    </row>
    <row r="18" spans="1:12" ht="15.75" customHeight="1">
      <c r="A18" s="11" t="s">
        <v>39</v>
      </c>
      <c r="B18" s="2" t="s">
        <v>40</v>
      </c>
      <c r="C18" s="28">
        <v>15</v>
      </c>
      <c r="D18" s="28">
        <v>17</v>
      </c>
      <c r="E18" s="28">
        <v>17</v>
      </c>
      <c r="F18" s="28">
        <v>17</v>
      </c>
      <c r="G18" s="28">
        <v>17</v>
      </c>
      <c r="H18" s="28">
        <v>17</v>
      </c>
      <c r="I18" s="28">
        <v>17</v>
      </c>
      <c r="J18" s="28">
        <v>17</v>
      </c>
      <c r="K18" s="28">
        <v>17</v>
      </c>
      <c r="L18" s="137">
        <v>18</v>
      </c>
    </row>
    <row r="19" spans="1:12" ht="15.75" customHeight="1">
      <c r="A19" s="11" t="s">
        <v>41</v>
      </c>
      <c r="B19" s="2" t="s">
        <v>42</v>
      </c>
      <c r="C19" s="28">
        <v>3</v>
      </c>
      <c r="D19" s="28">
        <v>3</v>
      </c>
      <c r="E19" s="28">
        <v>3</v>
      </c>
      <c r="F19" s="28">
        <v>3</v>
      </c>
      <c r="G19" s="28">
        <v>3</v>
      </c>
      <c r="H19" s="28">
        <v>4</v>
      </c>
      <c r="I19" s="28">
        <v>4</v>
      </c>
      <c r="J19" s="28">
        <v>4</v>
      </c>
      <c r="K19" s="28">
        <v>4</v>
      </c>
      <c r="L19" s="137">
        <v>4</v>
      </c>
    </row>
    <row r="20" spans="1:12" ht="13.5">
      <c r="A20" s="11" t="s">
        <v>43</v>
      </c>
      <c r="B20" s="2" t="s">
        <v>44</v>
      </c>
      <c r="C20" s="28">
        <v>35</v>
      </c>
      <c r="D20" s="28">
        <v>36</v>
      </c>
      <c r="E20" s="28">
        <v>36</v>
      </c>
      <c r="F20" s="28">
        <v>37</v>
      </c>
      <c r="G20" s="28">
        <v>37</v>
      </c>
      <c r="H20" s="28">
        <v>37</v>
      </c>
      <c r="I20" s="28">
        <v>37</v>
      </c>
      <c r="J20" s="28">
        <v>37</v>
      </c>
      <c r="K20" s="28">
        <v>37</v>
      </c>
      <c r="L20" s="137">
        <v>37</v>
      </c>
    </row>
    <row r="21" spans="1:12" ht="13.5">
      <c r="A21" s="11" t="s">
        <v>45</v>
      </c>
      <c r="B21" s="2" t="s">
        <v>46</v>
      </c>
      <c r="C21" s="28">
        <v>23</v>
      </c>
      <c r="D21" s="28">
        <v>24</v>
      </c>
      <c r="E21" s="28">
        <v>23</v>
      </c>
      <c r="F21" s="28">
        <v>23</v>
      </c>
      <c r="G21" s="28">
        <v>23</v>
      </c>
      <c r="H21" s="28">
        <v>23</v>
      </c>
      <c r="I21" s="28">
        <v>23</v>
      </c>
      <c r="J21" s="28">
        <v>23</v>
      </c>
      <c r="K21" s="28">
        <v>23</v>
      </c>
      <c r="L21" s="137">
        <v>23</v>
      </c>
    </row>
    <row r="22" spans="1:12" ht="13.5">
      <c r="A22" s="11" t="s">
        <v>47</v>
      </c>
      <c r="B22" s="2" t="s">
        <v>48</v>
      </c>
      <c r="C22" s="28">
        <v>6</v>
      </c>
      <c r="D22" s="28">
        <v>6</v>
      </c>
      <c r="E22" s="28">
        <v>6</v>
      </c>
      <c r="F22" s="28">
        <v>6</v>
      </c>
      <c r="G22" s="28">
        <v>6</v>
      </c>
      <c r="H22" s="28">
        <v>7</v>
      </c>
      <c r="I22" s="28">
        <v>7</v>
      </c>
      <c r="J22" s="28">
        <v>7</v>
      </c>
      <c r="K22" s="28">
        <v>7</v>
      </c>
      <c r="L22" s="137">
        <v>7</v>
      </c>
    </row>
    <row r="23" spans="1:12" ht="13.5">
      <c r="A23" s="11" t="s">
        <v>49</v>
      </c>
      <c r="B23" s="2" t="s">
        <v>50</v>
      </c>
      <c r="C23" s="28">
        <v>12</v>
      </c>
      <c r="D23" s="28">
        <v>12</v>
      </c>
      <c r="E23" s="28">
        <v>12</v>
      </c>
      <c r="F23" s="28">
        <v>12</v>
      </c>
      <c r="G23" s="28">
        <v>12</v>
      </c>
      <c r="H23" s="28">
        <v>12</v>
      </c>
      <c r="I23" s="28">
        <v>12</v>
      </c>
      <c r="J23" s="28">
        <v>13</v>
      </c>
      <c r="K23" s="28">
        <v>13</v>
      </c>
      <c r="L23" s="137">
        <v>13</v>
      </c>
    </row>
    <row r="24" spans="1:12" ht="13.5">
      <c r="A24" s="11" t="s">
        <v>51</v>
      </c>
      <c r="B24" s="2" t="s">
        <v>52</v>
      </c>
      <c r="C24" s="28">
        <v>8</v>
      </c>
      <c r="D24" s="28">
        <v>8</v>
      </c>
      <c r="E24" s="28">
        <v>8</v>
      </c>
      <c r="F24" s="28">
        <v>8</v>
      </c>
      <c r="G24" s="28">
        <v>8</v>
      </c>
      <c r="H24" s="28">
        <v>8</v>
      </c>
      <c r="I24" s="28">
        <v>8</v>
      </c>
      <c r="J24" s="28">
        <v>8</v>
      </c>
      <c r="K24" s="28">
        <v>8</v>
      </c>
      <c r="L24" s="137">
        <v>8</v>
      </c>
    </row>
    <row r="25" spans="1:12" ht="13.5">
      <c r="A25" s="11" t="s">
        <v>53</v>
      </c>
      <c r="B25" s="2" t="s">
        <v>54</v>
      </c>
      <c r="C25" s="28">
        <v>1</v>
      </c>
      <c r="D25" s="28">
        <v>1</v>
      </c>
      <c r="E25" s="28">
        <v>1</v>
      </c>
      <c r="F25" s="28">
        <v>1</v>
      </c>
      <c r="G25" s="28">
        <v>1</v>
      </c>
      <c r="H25" s="28">
        <v>1</v>
      </c>
      <c r="I25" s="28">
        <v>1</v>
      </c>
      <c r="J25" s="28">
        <v>1</v>
      </c>
      <c r="K25" s="28">
        <v>1</v>
      </c>
      <c r="L25" s="137">
        <v>1</v>
      </c>
    </row>
    <row r="26" spans="1:12" ht="13.5">
      <c r="A26" s="11" t="s">
        <v>55</v>
      </c>
      <c r="B26" s="6" t="s">
        <v>56</v>
      </c>
      <c r="C26" s="28">
        <v>17</v>
      </c>
      <c r="D26" s="28">
        <v>17</v>
      </c>
      <c r="E26" s="28">
        <v>17</v>
      </c>
      <c r="F26" s="28">
        <v>17</v>
      </c>
      <c r="G26" s="28">
        <v>17</v>
      </c>
      <c r="H26" s="28">
        <v>17</v>
      </c>
      <c r="I26" s="28">
        <v>17</v>
      </c>
      <c r="J26" s="28">
        <v>17</v>
      </c>
      <c r="K26" s="28">
        <v>18</v>
      </c>
      <c r="L26" s="137">
        <v>18</v>
      </c>
    </row>
    <row r="27" spans="1:12" ht="13.5">
      <c r="A27" s="11" t="s">
        <v>57</v>
      </c>
      <c r="B27" s="6" t="s">
        <v>58</v>
      </c>
      <c r="C27" s="28">
        <v>16</v>
      </c>
      <c r="D27" s="28">
        <v>16</v>
      </c>
      <c r="E27" s="28">
        <v>16</v>
      </c>
      <c r="F27" s="28">
        <v>16</v>
      </c>
      <c r="G27" s="28">
        <v>16</v>
      </c>
      <c r="H27" s="28">
        <v>16</v>
      </c>
      <c r="I27" s="28">
        <v>16</v>
      </c>
      <c r="J27" s="28">
        <v>16</v>
      </c>
      <c r="K27" s="28">
        <v>16</v>
      </c>
      <c r="L27" s="137">
        <v>16</v>
      </c>
    </row>
    <row r="28" spans="1:12" ht="13.5">
      <c r="A28" s="11" t="s">
        <v>59</v>
      </c>
      <c r="B28" s="6" t="s">
        <v>60</v>
      </c>
      <c r="C28" s="28">
        <v>29</v>
      </c>
      <c r="D28" s="28">
        <v>29</v>
      </c>
      <c r="E28" s="28">
        <v>29</v>
      </c>
      <c r="F28" s="28">
        <v>29</v>
      </c>
      <c r="G28" s="28">
        <v>29</v>
      </c>
      <c r="H28" s="28">
        <v>29</v>
      </c>
      <c r="I28" s="28">
        <v>29</v>
      </c>
      <c r="J28" s="28">
        <v>29</v>
      </c>
      <c r="K28" s="28">
        <v>29</v>
      </c>
      <c r="L28" s="137">
        <v>29</v>
      </c>
    </row>
    <row r="29" spans="1:12" ht="13.5">
      <c r="A29" s="11" t="s">
        <v>61</v>
      </c>
      <c r="B29" s="2" t="s">
        <v>62</v>
      </c>
      <c r="C29" s="28">
        <v>6</v>
      </c>
      <c r="D29" s="28">
        <v>6</v>
      </c>
      <c r="E29" s="28">
        <v>6</v>
      </c>
      <c r="F29" s="28">
        <v>6</v>
      </c>
      <c r="G29" s="28">
        <v>6</v>
      </c>
      <c r="H29" s="28">
        <v>7</v>
      </c>
      <c r="I29" s="28">
        <v>7</v>
      </c>
      <c r="J29" s="28">
        <v>7</v>
      </c>
      <c r="K29" s="28">
        <v>7</v>
      </c>
      <c r="L29" s="113"/>
    </row>
    <row r="30" spans="1:12" ht="13.5">
      <c r="A30" s="11" t="s">
        <v>63</v>
      </c>
      <c r="B30" s="2" t="s">
        <v>64</v>
      </c>
      <c r="C30" s="28">
        <v>1</v>
      </c>
      <c r="D30" s="28">
        <v>1</v>
      </c>
      <c r="E30" s="28">
        <v>1</v>
      </c>
      <c r="F30" s="28">
        <v>1</v>
      </c>
      <c r="G30" s="28">
        <v>1</v>
      </c>
      <c r="H30" s="28">
        <v>1</v>
      </c>
      <c r="I30" s="28">
        <v>1</v>
      </c>
      <c r="J30" s="28">
        <v>1</v>
      </c>
      <c r="K30" s="28">
        <v>1</v>
      </c>
      <c r="L30" s="137">
        <v>1</v>
      </c>
    </row>
    <row r="31" spans="1:12" ht="13.5">
      <c r="A31" s="11" t="s">
        <v>65</v>
      </c>
      <c r="B31" s="2" t="s">
        <v>66</v>
      </c>
      <c r="C31" s="28">
        <v>2</v>
      </c>
      <c r="D31" s="28">
        <v>2</v>
      </c>
      <c r="E31" s="28">
        <v>2</v>
      </c>
      <c r="F31" s="28">
        <v>2</v>
      </c>
      <c r="G31" s="28">
        <v>2</v>
      </c>
      <c r="H31" s="28">
        <v>2</v>
      </c>
      <c r="I31" s="28">
        <v>2</v>
      </c>
      <c r="J31" s="28">
        <v>2</v>
      </c>
      <c r="K31" s="28">
        <v>2</v>
      </c>
      <c r="L31" s="137">
        <v>2</v>
      </c>
    </row>
    <row r="32" spans="1:12" ht="13.5">
      <c r="A32" s="11" t="s">
        <v>67</v>
      </c>
      <c r="B32" s="2" t="s">
        <v>68</v>
      </c>
      <c r="C32" s="28">
        <v>58</v>
      </c>
      <c r="D32" s="28">
        <v>58</v>
      </c>
      <c r="E32" s="28">
        <v>58</v>
      </c>
      <c r="F32" s="28">
        <v>58</v>
      </c>
      <c r="G32" s="28">
        <v>58</v>
      </c>
      <c r="H32" s="28">
        <v>58</v>
      </c>
      <c r="I32" s="28">
        <v>58</v>
      </c>
      <c r="J32" s="28">
        <v>58</v>
      </c>
      <c r="K32" s="28">
        <v>58</v>
      </c>
      <c r="L32" s="137">
        <v>58</v>
      </c>
    </row>
    <row r="33" spans="1:12" ht="13.5">
      <c r="A33" s="11" t="s">
        <v>69</v>
      </c>
      <c r="B33" s="2" t="s">
        <v>70</v>
      </c>
      <c r="C33" s="28">
        <v>61</v>
      </c>
      <c r="D33" s="28">
        <v>61</v>
      </c>
      <c r="E33" s="28">
        <v>61</v>
      </c>
      <c r="F33" s="28">
        <v>61</v>
      </c>
      <c r="G33" s="28">
        <v>61</v>
      </c>
      <c r="H33" s="28">
        <v>62</v>
      </c>
      <c r="I33" s="28">
        <v>62</v>
      </c>
      <c r="J33" s="28">
        <v>62</v>
      </c>
      <c r="K33" s="28">
        <v>61</v>
      </c>
      <c r="L33" s="137">
        <v>61</v>
      </c>
    </row>
    <row r="34" spans="1:12" ht="13.5">
      <c r="A34" s="11" t="s">
        <v>71</v>
      </c>
      <c r="B34" s="2" t="s">
        <v>72</v>
      </c>
      <c r="C34" s="28">
        <v>7</v>
      </c>
      <c r="D34" s="28">
        <v>7</v>
      </c>
      <c r="E34" s="28">
        <v>7</v>
      </c>
      <c r="F34" s="28">
        <v>7</v>
      </c>
      <c r="G34" s="28">
        <v>7</v>
      </c>
      <c r="H34" s="28">
        <v>7</v>
      </c>
      <c r="I34" s="28">
        <v>9</v>
      </c>
      <c r="J34" s="28">
        <v>10</v>
      </c>
      <c r="K34" s="28">
        <v>10</v>
      </c>
      <c r="L34" s="137">
        <v>10</v>
      </c>
    </row>
    <row r="35" spans="1:12" ht="13.5">
      <c r="A35" s="11" t="s">
        <v>73</v>
      </c>
      <c r="B35" s="2" t="s">
        <v>74</v>
      </c>
      <c r="C35" s="28">
        <v>9</v>
      </c>
      <c r="D35" s="28">
        <v>9</v>
      </c>
      <c r="E35" s="28">
        <v>9</v>
      </c>
      <c r="F35" s="28">
        <v>9</v>
      </c>
      <c r="G35" s="28">
        <v>9</v>
      </c>
      <c r="H35" s="28">
        <v>9</v>
      </c>
      <c r="I35" s="28">
        <v>9</v>
      </c>
      <c r="J35" s="28">
        <v>9</v>
      </c>
      <c r="K35" s="28">
        <v>9</v>
      </c>
      <c r="L35" s="137">
        <v>9</v>
      </c>
    </row>
    <row r="36" spans="1:12" ht="13.5">
      <c r="A36" s="11" t="s">
        <v>75</v>
      </c>
      <c r="B36" s="2" t="s">
        <v>76</v>
      </c>
      <c r="C36" s="28">
        <v>18</v>
      </c>
      <c r="D36" s="28">
        <v>18</v>
      </c>
      <c r="E36" s="28">
        <v>18</v>
      </c>
      <c r="F36" s="28">
        <v>18</v>
      </c>
      <c r="G36" s="28">
        <v>18</v>
      </c>
      <c r="H36" s="28">
        <v>18</v>
      </c>
      <c r="I36" s="28">
        <v>18</v>
      </c>
      <c r="J36" s="28">
        <v>18</v>
      </c>
      <c r="K36" s="28">
        <v>18</v>
      </c>
      <c r="L36" s="137">
        <v>18</v>
      </c>
    </row>
    <row r="37" spans="1:12" ht="13.5">
      <c r="A37" s="11" t="s">
        <v>77</v>
      </c>
      <c r="B37" s="2" t="s">
        <v>78</v>
      </c>
      <c r="C37" s="28">
        <v>7</v>
      </c>
      <c r="D37" s="28">
        <v>7</v>
      </c>
      <c r="E37" s="28">
        <v>7</v>
      </c>
      <c r="F37" s="28">
        <v>7</v>
      </c>
      <c r="G37" s="28">
        <v>7</v>
      </c>
      <c r="H37" s="28">
        <v>7</v>
      </c>
      <c r="I37" s="28">
        <v>7</v>
      </c>
      <c r="J37" s="28">
        <v>7</v>
      </c>
      <c r="K37" s="28">
        <v>7</v>
      </c>
      <c r="L37" s="137">
        <v>7</v>
      </c>
    </row>
    <row r="38" spans="1:12" ht="13.5">
      <c r="A38" s="11" t="s">
        <v>79</v>
      </c>
      <c r="B38" s="2" t="s">
        <v>80</v>
      </c>
      <c r="C38" s="28">
        <v>4</v>
      </c>
      <c r="D38" s="28">
        <v>7</v>
      </c>
      <c r="E38" s="28">
        <v>7</v>
      </c>
      <c r="F38" s="28">
        <v>7</v>
      </c>
      <c r="G38" s="28">
        <v>7</v>
      </c>
      <c r="H38" s="28">
        <v>7</v>
      </c>
      <c r="I38" s="28">
        <v>7</v>
      </c>
      <c r="J38" s="28">
        <v>7</v>
      </c>
      <c r="K38" s="28">
        <v>7</v>
      </c>
      <c r="L38" s="137">
        <v>7</v>
      </c>
    </row>
    <row r="39" spans="1:12" ht="13.5">
      <c r="A39" s="14" t="s">
        <v>81</v>
      </c>
      <c r="B39" s="2" t="s">
        <v>105</v>
      </c>
      <c r="C39" s="32" t="s">
        <v>108</v>
      </c>
      <c r="D39" s="32" t="s">
        <v>108</v>
      </c>
      <c r="E39" s="32" t="s">
        <v>108</v>
      </c>
      <c r="F39" s="32" t="s">
        <v>108</v>
      </c>
      <c r="G39" s="32" t="s">
        <v>108</v>
      </c>
      <c r="H39" s="32" t="s">
        <v>108</v>
      </c>
      <c r="I39" s="32" t="s">
        <v>108</v>
      </c>
      <c r="J39" s="32" t="s">
        <v>108</v>
      </c>
      <c r="K39" s="32" t="s">
        <v>108</v>
      </c>
      <c r="L39" s="23" t="s">
        <v>108</v>
      </c>
    </row>
  </sheetData>
  <mergeCells count="2">
    <mergeCell ref="A3:B4"/>
    <mergeCell ref="C3:L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67"/>
  <sheetViews>
    <sheetView topLeftCell="A48" zoomScale="98" workbookViewId="0">
      <selection activeCell="B20" sqref="B20:C22"/>
    </sheetView>
  </sheetViews>
  <sheetFormatPr defaultColWidth="12.54296875" defaultRowHeight="15.75" customHeight="1"/>
  <cols>
    <col min="2" max="2" width="56" customWidth="1"/>
  </cols>
  <sheetData>
    <row r="1" spans="1:13" ht="15.75" customHeight="1">
      <c r="A1" s="294" t="s">
        <v>109</v>
      </c>
      <c r="B1" s="295"/>
      <c r="C1" s="295"/>
      <c r="D1" s="295"/>
      <c r="E1" s="295"/>
      <c r="F1" s="295"/>
      <c r="G1" s="295"/>
      <c r="H1" s="295"/>
      <c r="I1" s="295"/>
      <c r="J1" s="295"/>
      <c r="K1" s="295"/>
      <c r="L1" s="295"/>
      <c r="M1" s="296"/>
    </row>
    <row r="2" spans="1:13" ht="15.75" customHeight="1">
      <c r="A2" s="297" t="s">
        <v>358</v>
      </c>
      <c r="B2" s="298"/>
      <c r="C2" s="301"/>
      <c r="D2" s="295"/>
      <c r="E2" s="295"/>
      <c r="F2" s="295"/>
      <c r="G2" s="295"/>
      <c r="H2" s="295"/>
      <c r="I2" s="295"/>
      <c r="J2" s="295"/>
      <c r="K2" s="295"/>
      <c r="L2" s="296"/>
      <c r="M2" s="144"/>
    </row>
    <row r="3" spans="1:13" ht="15.75" customHeight="1">
      <c r="A3" s="299"/>
      <c r="B3" s="300"/>
      <c r="M3" s="146"/>
    </row>
    <row r="4" spans="1:13" ht="15.75" customHeight="1">
      <c r="A4" s="302" t="s">
        <v>111</v>
      </c>
      <c r="B4" s="296"/>
      <c r="C4" s="145" t="s">
        <v>3</v>
      </c>
      <c r="D4" s="145" t="s">
        <v>4</v>
      </c>
      <c r="E4" s="145" t="s">
        <v>5</v>
      </c>
      <c r="F4" s="145" t="s">
        <v>6</v>
      </c>
      <c r="G4" s="145" t="s">
        <v>7</v>
      </c>
      <c r="H4" s="145" t="s">
        <v>8</v>
      </c>
      <c r="I4" s="145" t="s">
        <v>9</v>
      </c>
      <c r="J4" s="145" t="s">
        <v>10</v>
      </c>
      <c r="K4" s="145" t="s">
        <v>11</v>
      </c>
      <c r="L4" s="145" t="s">
        <v>12</v>
      </c>
      <c r="M4" s="34"/>
    </row>
    <row r="5" spans="1:13" ht="15.75" customHeight="1">
      <c r="A5" s="35" t="s">
        <v>13</v>
      </c>
      <c r="B5" s="36" t="s">
        <v>112</v>
      </c>
      <c r="C5" s="34"/>
      <c r="D5" s="34"/>
      <c r="E5" s="34"/>
      <c r="F5" s="34"/>
      <c r="G5" s="34"/>
      <c r="H5" s="34"/>
      <c r="I5" s="34"/>
      <c r="J5" s="34"/>
      <c r="K5" s="34"/>
      <c r="L5" s="34"/>
      <c r="M5" s="34"/>
    </row>
    <row r="6" spans="1:13" ht="15.75" customHeight="1">
      <c r="A6" s="37"/>
      <c r="B6" s="36" t="s">
        <v>113</v>
      </c>
      <c r="C6" s="38">
        <v>245473.13432948201</v>
      </c>
      <c r="D6" s="38">
        <v>247030.148891422</v>
      </c>
      <c r="E6" s="38">
        <v>250357.175997724</v>
      </c>
      <c r="F6" s="38">
        <v>250878.94369570399</v>
      </c>
      <c r="G6" s="38">
        <v>251902.033640699</v>
      </c>
      <c r="H6" s="38">
        <v>252535.01939225401</v>
      </c>
      <c r="I6" s="38">
        <v>254529.63343407601</v>
      </c>
      <c r="J6" s="38">
        <v>255964.14587498299</v>
      </c>
      <c r="K6" s="38">
        <v>259901.223194986</v>
      </c>
      <c r="L6" s="38">
        <v>262215.68856475002</v>
      </c>
      <c r="M6" s="34">
        <f t="shared" ref="M6:M43" si="0">SUM(C6:L6)</f>
        <v>2530787.1470160801</v>
      </c>
    </row>
    <row r="7" spans="1:13" ht="15.75" customHeight="1">
      <c r="A7" s="37"/>
      <c r="B7" s="36" t="s">
        <v>114</v>
      </c>
      <c r="C7" s="38">
        <v>5636.2895510170001</v>
      </c>
      <c r="D7" s="38">
        <v>5792.7977450549997</v>
      </c>
      <c r="E7" s="38">
        <v>5833.8841331639996</v>
      </c>
      <c r="F7" s="38">
        <v>6171.2564201530004</v>
      </c>
      <c r="G7" s="38">
        <v>6324.9690721440002</v>
      </c>
      <c r="H7" s="38">
        <v>6224.7322495300004</v>
      </c>
      <c r="I7" s="38">
        <v>6343.9634753130003</v>
      </c>
      <c r="J7" s="38">
        <v>6370.2208409719997</v>
      </c>
      <c r="K7" s="38">
        <v>6436.9766483200001</v>
      </c>
      <c r="L7" s="38">
        <v>6740.542224498</v>
      </c>
      <c r="M7" s="34">
        <f t="shared" si="0"/>
        <v>61875.632360166004</v>
      </c>
    </row>
    <row r="8" spans="1:13" ht="15.75" customHeight="1">
      <c r="A8" s="35" t="s">
        <v>115</v>
      </c>
      <c r="B8" s="36" t="s">
        <v>116</v>
      </c>
      <c r="C8" s="34"/>
      <c r="D8" s="34"/>
      <c r="E8" s="34"/>
      <c r="F8" s="34"/>
      <c r="G8" s="34"/>
      <c r="H8" s="34"/>
      <c r="I8" s="34"/>
      <c r="J8" s="34"/>
      <c r="K8" s="34"/>
      <c r="L8" s="34"/>
      <c r="M8" s="34">
        <f t="shared" si="0"/>
        <v>0</v>
      </c>
    </row>
    <row r="9" spans="1:13" ht="15.75" customHeight="1">
      <c r="A9" s="37"/>
      <c r="B9" s="36" t="s">
        <v>113</v>
      </c>
      <c r="C9" s="38">
        <v>17375.504308943</v>
      </c>
      <c r="D9" s="38">
        <v>17365.292209630999</v>
      </c>
      <c r="E9" s="38">
        <v>17500.631113348001</v>
      </c>
      <c r="F9" s="38">
        <v>17401.860779432998</v>
      </c>
      <c r="G9" s="38">
        <v>17385.208506555002</v>
      </c>
      <c r="H9" s="38">
        <v>17376.473651706001</v>
      </c>
      <c r="I9" s="38">
        <v>17436.031145026998</v>
      </c>
      <c r="J9" s="38">
        <v>17442.165219011</v>
      </c>
      <c r="K9" s="38">
        <v>17522.011096949998</v>
      </c>
      <c r="L9" s="38">
        <v>17537.337196558001</v>
      </c>
      <c r="M9" s="34">
        <f t="shared" si="0"/>
        <v>174342.51522716199</v>
      </c>
    </row>
    <row r="10" spans="1:13" ht="15.75" customHeight="1">
      <c r="A10" s="37"/>
      <c r="B10" s="36" t="s">
        <v>114</v>
      </c>
      <c r="C10" s="38">
        <v>745.12823735799998</v>
      </c>
      <c r="D10" s="38">
        <v>697.29374345700001</v>
      </c>
      <c r="E10" s="38">
        <v>732.32650438899998</v>
      </c>
      <c r="F10" s="38">
        <v>816.64557261200002</v>
      </c>
      <c r="G10" s="38">
        <v>829.50746876200003</v>
      </c>
      <c r="H10" s="38">
        <v>833.95066105399997</v>
      </c>
      <c r="I10" s="38">
        <v>815.34046076200002</v>
      </c>
      <c r="J10" s="38">
        <v>813.16347285100005</v>
      </c>
      <c r="K10" s="38">
        <v>836.05725042400002</v>
      </c>
      <c r="L10" s="38">
        <v>869.30296192799995</v>
      </c>
      <c r="M10" s="34">
        <f t="shared" si="0"/>
        <v>7988.7163335969999</v>
      </c>
    </row>
    <row r="11" spans="1:13" ht="15.75" customHeight="1">
      <c r="A11" s="39" t="s">
        <v>117</v>
      </c>
      <c r="B11" s="36" t="s">
        <v>118</v>
      </c>
      <c r="C11" s="34"/>
      <c r="D11" s="34"/>
      <c r="E11" s="34"/>
      <c r="F11" s="34"/>
      <c r="G11" s="34"/>
      <c r="H11" s="34"/>
      <c r="I11" s="34"/>
      <c r="J11" s="34"/>
      <c r="K11" s="34"/>
      <c r="L11" s="34"/>
      <c r="M11" s="34">
        <f t="shared" si="0"/>
        <v>0</v>
      </c>
    </row>
    <row r="12" spans="1:13" ht="15.75" customHeight="1">
      <c r="A12" s="37"/>
      <c r="B12" s="36" t="s">
        <v>113</v>
      </c>
      <c r="C12" s="38">
        <v>8596.2212070530004</v>
      </c>
      <c r="D12" s="38">
        <v>8683.305398474</v>
      </c>
      <c r="E12" s="38">
        <v>8924.8609316450002</v>
      </c>
      <c r="F12" s="38">
        <v>8771.9888723650001</v>
      </c>
      <c r="G12" s="38">
        <v>8812.6935491010008</v>
      </c>
      <c r="H12" s="38">
        <v>9205.7831737199995</v>
      </c>
      <c r="I12" s="38">
        <v>9313.1228408789993</v>
      </c>
      <c r="J12" s="38">
        <v>9194.891738757</v>
      </c>
      <c r="K12" s="38">
        <v>9908.5052458539994</v>
      </c>
      <c r="L12" s="38">
        <v>9757.8859668040004</v>
      </c>
      <c r="M12" s="34">
        <f t="shared" si="0"/>
        <v>91169.258924651993</v>
      </c>
    </row>
    <row r="13" spans="1:13" ht="15.75" customHeight="1">
      <c r="A13" s="37"/>
      <c r="B13" s="36" t="s">
        <v>114</v>
      </c>
      <c r="C13" s="38">
        <v>351.18031743699999</v>
      </c>
      <c r="D13" s="38">
        <v>349.70875240100003</v>
      </c>
      <c r="E13" s="38">
        <v>371.07982942500001</v>
      </c>
      <c r="F13" s="38">
        <v>393.769037363</v>
      </c>
      <c r="G13" s="38">
        <v>369.66935680500001</v>
      </c>
      <c r="H13" s="38">
        <v>326.33365224400001</v>
      </c>
      <c r="I13" s="38">
        <v>317.08442055900002</v>
      </c>
      <c r="J13" s="38">
        <v>326.615820687</v>
      </c>
      <c r="K13" s="38">
        <v>329.87187877700001</v>
      </c>
      <c r="L13" s="38">
        <v>333.932921561</v>
      </c>
      <c r="M13" s="34">
        <f t="shared" si="0"/>
        <v>3469.2459872590002</v>
      </c>
    </row>
    <row r="14" spans="1:13" ht="15.75" customHeight="1">
      <c r="A14" s="35" t="s">
        <v>119</v>
      </c>
      <c r="B14" s="36" t="s">
        <v>120</v>
      </c>
      <c r="C14" s="34"/>
      <c r="D14" s="34"/>
      <c r="E14" s="34"/>
      <c r="F14" s="34"/>
      <c r="G14" s="34"/>
      <c r="H14" s="34"/>
      <c r="I14" s="34"/>
      <c r="J14" s="34"/>
      <c r="K14" s="34"/>
      <c r="L14" s="34"/>
      <c r="M14" s="34">
        <f t="shared" si="0"/>
        <v>0</v>
      </c>
    </row>
    <row r="15" spans="1:13" ht="15.75" customHeight="1">
      <c r="A15" s="37"/>
      <c r="B15" s="36" t="s">
        <v>113</v>
      </c>
      <c r="C15" s="38">
        <v>143529.28450293801</v>
      </c>
      <c r="D15" s="38">
        <v>144424.55784916499</v>
      </c>
      <c r="E15" s="38">
        <v>145465.646678169</v>
      </c>
      <c r="F15" s="38">
        <v>145425.636408027</v>
      </c>
      <c r="G15" s="38">
        <v>146689.06096081101</v>
      </c>
      <c r="H15" s="38">
        <v>146485.73649231199</v>
      </c>
      <c r="I15" s="38">
        <v>146312.22282275499</v>
      </c>
      <c r="J15" s="38">
        <v>146874.38556134599</v>
      </c>
      <c r="K15" s="38">
        <v>147687.26740277401</v>
      </c>
      <c r="L15" s="38">
        <v>148250.72216880001</v>
      </c>
      <c r="M15" s="34">
        <f t="shared" si="0"/>
        <v>1461144.5208470968</v>
      </c>
    </row>
    <row r="16" spans="1:13" ht="15.75" customHeight="1">
      <c r="A16" s="37"/>
      <c r="B16" s="36" t="s">
        <v>114</v>
      </c>
      <c r="C16" s="38">
        <v>6244.4748627529998</v>
      </c>
      <c r="D16" s="38">
        <v>6174.202487257</v>
      </c>
      <c r="E16" s="38">
        <v>5985.1593772790002</v>
      </c>
      <c r="F16" s="38">
        <v>6342.2757840860004</v>
      </c>
      <c r="G16" s="38">
        <v>6304.5717027430001</v>
      </c>
      <c r="H16" s="38">
        <v>6026.3033431499998</v>
      </c>
      <c r="I16" s="38">
        <v>5988.8511031300004</v>
      </c>
      <c r="J16" s="38">
        <v>6082.3347233619997</v>
      </c>
      <c r="K16" s="38">
        <v>6147.9092818979998</v>
      </c>
      <c r="L16" s="38">
        <v>6215.9509912149997</v>
      </c>
      <c r="M16" s="34">
        <f t="shared" si="0"/>
        <v>61512.033656872998</v>
      </c>
    </row>
    <row r="17" spans="1:13" ht="15.75" customHeight="1">
      <c r="A17" s="35" t="s">
        <v>121</v>
      </c>
      <c r="B17" s="36" t="s">
        <v>122</v>
      </c>
      <c r="C17" s="34"/>
      <c r="D17" s="34"/>
      <c r="E17" s="34"/>
      <c r="F17" s="34"/>
      <c r="G17" s="34"/>
      <c r="H17" s="34"/>
      <c r="I17" s="34"/>
      <c r="J17" s="34"/>
      <c r="K17" s="34"/>
      <c r="L17" s="34"/>
      <c r="M17" s="34">
        <f t="shared" si="0"/>
        <v>0</v>
      </c>
    </row>
    <row r="18" spans="1:13" ht="15.75" customHeight="1">
      <c r="A18" s="37"/>
      <c r="B18" s="36" t="s">
        <v>113</v>
      </c>
      <c r="C18" s="38">
        <v>4598.4393320130002</v>
      </c>
      <c r="D18" s="38">
        <v>4719.506130793</v>
      </c>
      <c r="E18" s="38">
        <v>4643.3265819629996</v>
      </c>
      <c r="F18" s="38">
        <v>4730.5821883070003</v>
      </c>
      <c r="G18" s="38">
        <v>4928.9720441150002</v>
      </c>
      <c r="H18" s="38">
        <v>5076.2971711</v>
      </c>
      <c r="I18" s="38">
        <v>4841.4717045329999</v>
      </c>
      <c r="J18" s="38">
        <v>4761.0676304560002</v>
      </c>
      <c r="K18" s="38">
        <v>4892.5561908090003</v>
      </c>
      <c r="L18" s="38">
        <v>4183.6887107780003</v>
      </c>
      <c r="M18" s="34">
        <f t="shared" si="0"/>
        <v>47375.907684867001</v>
      </c>
    </row>
    <row r="19" spans="1:13" ht="15.75" customHeight="1">
      <c r="A19" s="37"/>
      <c r="B19" s="36" t="s">
        <v>114</v>
      </c>
      <c r="C19" s="38">
        <v>98.767421593999998</v>
      </c>
      <c r="D19" s="38">
        <v>100.310348636</v>
      </c>
      <c r="E19" s="38">
        <v>92.285463922000005</v>
      </c>
      <c r="F19" s="38">
        <v>118.634540907</v>
      </c>
      <c r="G19" s="38">
        <v>166.255926391</v>
      </c>
      <c r="H19" s="38">
        <v>165.91221715</v>
      </c>
      <c r="I19" s="38">
        <v>204.44150328500001</v>
      </c>
      <c r="J19" s="38">
        <v>207.62888013599999</v>
      </c>
      <c r="K19" s="38">
        <v>210.28091639900001</v>
      </c>
      <c r="L19" s="38">
        <v>146.82194127899999</v>
      </c>
      <c r="M19" s="34">
        <f t="shared" si="0"/>
        <v>1511.3391596989998</v>
      </c>
    </row>
    <row r="20" spans="1:13" ht="12.5">
      <c r="A20" s="35" t="s">
        <v>123</v>
      </c>
      <c r="B20" s="40" t="s">
        <v>124</v>
      </c>
      <c r="C20" s="34"/>
      <c r="D20" s="34"/>
      <c r="E20" s="34"/>
      <c r="F20" s="34"/>
      <c r="G20" s="34"/>
      <c r="H20" s="34"/>
      <c r="I20" s="34"/>
      <c r="J20" s="34"/>
      <c r="K20" s="34"/>
      <c r="L20" s="34"/>
      <c r="M20" s="34">
        <f t="shared" si="0"/>
        <v>0</v>
      </c>
    </row>
    <row r="21" spans="1:13" ht="12.5">
      <c r="A21" s="37"/>
      <c r="B21" s="36" t="s">
        <v>113</v>
      </c>
      <c r="C21" s="38">
        <v>50151.662301659999</v>
      </c>
      <c r="D21" s="38">
        <v>50403.225975414003</v>
      </c>
      <c r="E21" s="38">
        <v>50360.731409116001</v>
      </c>
      <c r="F21" s="38">
        <v>50200.371218216002</v>
      </c>
      <c r="G21" s="38">
        <v>51582.276407154997</v>
      </c>
      <c r="H21" s="38">
        <v>53941.57936222</v>
      </c>
      <c r="I21" s="38">
        <v>53060.079133232</v>
      </c>
      <c r="J21" s="38">
        <v>54189.362453062997</v>
      </c>
      <c r="K21" s="38">
        <v>55768.707388069</v>
      </c>
      <c r="L21" s="38">
        <v>55686.624213272997</v>
      </c>
      <c r="M21" s="34">
        <f t="shared" si="0"/>
        <v>525344.61986141803</v>
      </c>
    </row>
    <row r="22" spans="1:13" ht="12.5">
      <c r="A22" s="37"/>
      <c r="B22" s="36" t="s">
        <v>114</v>
      </c>
      <c r="C22" s="38">
        <v>5398.415683964</v>
      </c>
      <c r="D22" s="38">
        <v>5342.3632799070001</v>
      </c>
      <c r="E22" s="38">
        <v>5151.6536364519998</v>
      </c>
      <c r="F22" s="38">
        <v>5423.199155407</v>
      </c>
      <c r="G22" s="38">
        <v>5428.4615206950002</v>
      </c>
      <c r="H22" s="38">
        <v>5365.4770832779996</v>
      </c>
      <c r="I22" s="38">
        <v>5298.247154869</v>
      </c>
      <c r="J22" s="38">
        <v>5387.7830652000002</v>
      </c>
      <c r="K22" s="38">
        <v>5344.0928377640003</v>
      </c>
      <c r="L22" s="38">
        <v>5338.590187711</v>
      </c>
      <c r="M22" s="34">
        <f t="shared" si="0"/>
        <v>53478.283605247001</v>
      </c>
    </row>
    <row r="23" spans="1:13" ht="12.5">
      <c r="A23" s="35" t="s">
        <v>125</v>
      </c>
      <c r="B23" s="40" t="s">
        <v>126</v>
      </c>
      <c r="C23" s="34"/>
      <c r="D23" s="34"/>
      <c r="E23" s="34"/>
      <c r="F23" s="34"/>
      <c r="G23" s="34"/>
      <c r="H23" s="34"/>
      <c r="I23" s="34"/>
      <c r="J23" s="34"/>
      <c r="K23" s="34"/>
      <c r="L23" s="34"/>
      <c r="M23" s="34">
        <f t="shared" si="0"/>
        <v>0</v>
      </c>
    </row>
    <row r="24" spans="1:13" ht="12.5">
      <c r="A24" s="37"/>
      <c r="B24" s="36" t="s">
        <v>113</v>
      </c>
      <c r="C24" s="38">
        <v>682928.61102715298</v>
      </c>
      <c r="D24" s="38">
        <v>686375.41832660197</v>
      </c>
      <c r="E24" s="38">
        <v>688935.63252207695</v>
      </c>
      <c r="F24" s="38">
        <v>684390.80379069899</v>
      </c>
      <c r="G24" s="38">
        <v>684774.79166168103</v>
      </c>
      <c r="H24" s="38">
        <v>684160.22656635602</v>
      </c>
      <c r="I24" s="38">
        <v>682577.70317947702</v>
      </c>
      <c r="J24" s="38">
        <v>683650.03087476199</v>
      </c>
      <c r="K24" s="38">
        <v>689865.428693778</v>
      </c>
      <c r="L24" s="38">
        <v>691880.882114131</v>
      </c>
      <c r="M24" s="34">
        <f t="shared" si="0"/>
        <v>6859539.5287567154</v>
      </c>
    </row>
    <row r="25" spans="1:13" ht="12.5">
      <c r="A25" s="37"/>
      <c r="B25" s="36" t="s">
        <v>114</v>
      </c>
      <c r="C25" s="38">
        <v>29836.874910937</v>
      </c>
      <c r="D25" s="38">
        <v>30359.694545078</v>
      </c>
      <c r="E25" s="38">
        <v>29493.687820400999</v>
      </c>
      <c r="F25" s="38">
        <v>31477.968079622999</v>
      </c>
      <c r="G25" s="38">
        <v>31608.976719506001</v>
      </c>
      <c r="H25" s="38">
        <v>29609.129117625002</v>
      </c>
      <c r="I25" s="38">
        <v>29798.611043821002</v>
      </c>
      <c r="J25" s="38">
        <v>29666.081946620001</v>
      </c>
      <c r="K25" s="38">
        <v>29366.256879106</v>
      </c>
      <c r="L25" s="38">
        <v>29657.450522919</v>
      </c>
      <c r="M25" s="34">
        <f t="shared" si="0"/>
        <v>300874.73158563604</v>
      </c>
    </row>
    <row r="26" spans="1:13" ht="24">
      <c r="A26" s="35" t="s">
        <v>27</v>
      </c>
      <c r="B26" s="40" t="s">
        <v>127</v>
      </c>
      <c r="C26" s="34"/>
      <c r="D26" s="34"/>
      <c r="E26" s="34"/>
      <c r="F26" s="34"/>
      <c r="G26" s="34"/>
      <c r="H26" s="34"/>
      <c r="I26" s="34"/>
      <c r="J26" s="34"/>
      <c r="K26" s="34"/>
      <c r="L26" s="34"/>
      <c r="M26" s="34">
        <f t="shared" si="0"/>
        <v>0</v>
      </c>
    </row>
    <row r="27" spans="1:13" ht="12.5">
      <c r="A27" s="37"/>
      <c r="B27" s="36" t="s">
        <v>113</v>
      </c>
      <c r="C27" s="38">
        <v>68720.833488143995</v>
      </c>
      <c r="D27" s="38">
        <v>69251.165918441999</v>
      </c>
      <c r="E27" s="38">
        <v>69399.685615330003</v>
      </c>
      <c r="F27" s="38">
        <v>67637.779329330995</v>
      </c>
      <c r="G27" s="38">
        <v>68110.692863297998</v>
      </c>
      <c r="H27" s="38">
        <v>68558.094411104001</v>
      </c>
      <c r="I27" s="38">
        <v>68671.079806602997</v>
      </c>
      <c r="J27" s="38">
        <v>69462.954500195003</v>
      </c>
      <c r="K27" s="38">
        <v>71283.203882856993</v>
      </c>
      <c r="L27" s="38">
        <v>71465.420156613007</v>
      </c>
      <c r="M27" s="34">
        <f t="shared" si="0"/>
        <v>692560.90997191693</v>
      </c>
    </row>
    <row r="28" spans="1:13" ht="12.5">
      <c r="A28" s="37"/>
      <c r="B28" s="36" t="s">
        <v>114</v>
      </c>
      <c r="C28" s="38">
        <v>2323.7381303719999</v>
      </c>
      <c r="D28" s="38">
        <v>2335.8882010000002</v>
      </c>
      <c r="E28" s="38">
        <v>2256.5635895559999</v>
      </c>
      <c r="F28" s="38">
        <v>2547.2517372560001</v>
      </c>
      <c r="G28" s="38">
        <v>2542.383525057</v>
      </c>
      <c r="H28" s="38">
        <v>2287.5930789580002</v>
      </c>
      <c r="I28" s="38">
        <v>1998.8823476699999</v>
      </c>
      <c r="J28" s="38">
        <v>2240.3003488879999</v>
      </c>
      <c r="K28" s="38">
        <v>2473.6730258409998</v>
      </c>
      <c r="L28" s="38">
        <v>2315.8634454630001</v>
      </c>
      <c r="M28" s="34">
        <f t="shared" si="0"/>
        <v>23322.137430060997</v>
      </c>
    </row>
    <row r="29" spans="1:13" ht="24">
      <c r="A29" s="35" t="s">
        <v>128</v>
      </c>
      <c r="B29" s="40" t="s">
        <v>129</v>
      </c>
      <c r="C29" s="34"/>
      <c r="D29" s="34"/>
      <c r="E29" s="34"/>
      <c r="F29" s="34"/>
      <c r="G29" s="34"/>
      <c r="H29" s="34"/>
      <c r="I29" s="34"/>
      <c r="J29" s="34"/>
      <c r="K29" s="34"/>
      <c r="L29" s="34"/>
      <c r="M29" s="34">
        <f t="shared" si="0"/>
        <v>0</v>
      </c>
    </row>
    <row r="30" spans="1:13" ht="12.5">
      <c r="A30" s="37"/>
      <c r="B30" s="36" t="s">
        <v>113</v>
      </c>
      <c r="C30" s="38">
        <v>52794.199737463998</v>
      </c>
      <c r="D30" s="38">
        <v>53356.223600172998</v>
      </c>
      <c r="E30" s="38">
        <v>53721.421917975997</v>
      </c>
      <c r="F30" s="38">
        <v>52930.192676364</v>
      </c>
      <c r="G30" s="38">
        <v>53934.499474090997</v>
      </c>
      <c r="H30" s="38">
        <v>54139.629601578003</v>
      </c>
      <c r="I30" s="38">
        <v>54006.969663878997</v>
      </c>
      <c r="J30" s="38">
        <v>53680.687238874998</v>
      </c>
      <c r="K30" s="38">
        <v>56548.673020693001</v>
      </c>
      <c r="L30" s="38">
        <v>55888.611110272999</v>
      </c>
      <c r="M30" s="34">
        <f t="shared" si="0"/>
        <v>541001.1080413661</v>
      </c>
    </row>
    <row r="31" spans="1:13" ht="12.5">
      <c r="A31" s="37"/>
      <c r="B31" s="36" t="s">
        <v>114</v>
      </c>
      <c r="C31" s="38">
        <v>1839.363476711</v>
      </c>
      <c r="D31" s="38">
        <v>1872.235655211</v>
      </c>
      <c r="E31" s="38">
        <v>1831.4947780739999</v>
      </c>
      <c r="F31" s="38">
        <v>1981.569634382</v>
      </c>
      <c r="G31" s="38">
        <v>2063.5343681899999</v>
      </c>
      <c r="H31" s="38">
        <v>1950.134492871</v>
      </c>
      <c r="I31" s="38">
        <v>1885.8865066979999</v>
      </c>
      <c r="J31" s="38">
        <v>1886.654298512</v>
      </c>
      <c r="K31" s="38">
        <v>1852.170553079</v>
      </c>
      <c r="L31" s="38">
        <v>1880.5510740269999</v>
      </c>
      <c r="M31" s="34">
        <f t="shared" si="0"/>
        <v>19043.594837754998</v>
      </c>
    </row>
    <row r="32" spans="1:13" ht="12.5">
      <c r="A32" s="35" t="s">
        <v>31</v>
      </c>
      <c r="B32" s="40" t="s">
        <v>130</v>
      </c>
      <c r="C32" s="34"/>
      <c r="D32" s="34"/>
      <c r="E32" s="34"/>
      <c r="F32" s="34"/>
      <c r="G32" s="34"/>
      <c r="H32" s="34"/>
      <c r="I32" s="34"/>
      <c r="J32" s="34"/>
      <c r="K32" s="34"/>
      <c r="L32" s="34"/>
      <c r="M32" s="34">
        <f t="shared" si="0"/>
        <v>0</v>
      </c>
    </row>
    <row r="33" spans="1:13" ht="12.5">
      <c r="A33" s="37"/>
      <c r="B33" s="36" t="s">
        <v>113</v>
      </c>
      <c r="C33" s="38">
        <v>12838.105833268</v>
      </c>
      <c r="D33" s="38">
        <v>11966.950169405</v>
      </c>
      <c r="E33" s="38">
        <v>12216.862521485</v>
      </c>
      <c r="F33" s="38">
        <v>12073.418189477999</v>
      </c>
      <c r="G33" s="38">
        <v>13125.156564235</v>
      </c>
      <c r="H33" s="38">
        <v>11103.923354921</v>
      </c>
      <c r="I33" s="38">
        <v>10955.691186794</v>
      </c>
      <c r="J33" s="38">
        <v>10700.593117478</v>
      </c>
      <c r="K33" s="38">
        <v>10639.851392798</v>
      </c>
      <c r="L33" s="38">
        <v>10951.420851274001</v>
      </c>
      <c r="M33" s="34">
        <f t="shared" si="0"/>
        <v>116571.973181136</v>
      </c>
    </row>
    <row r="34" spans="1:13" ht="12.5">
      <c r="A34" s="37"/>
      <c r="B34" s="36" t="s">
        <v>114</v>
      </c>
      <c r="C34" s="38">
        <v>585.52789543300003</v>
      </c>
      <c r="D34" s="38">
        <v>607.84598685100002</v>
      </c>
      <c r="E34" s="38">
        <v>623.67513669499999</v>
      </c>
      <c r="F34" s="38">
        <v>663.06437862999996</v>
      </c>
      <c r="G34" s="38">
        <v>755.92221238900004</v>
      </c>
      <c r="H34" s="38">
        <v>759.50031589800005</v>
      </c>
      <c r="I34" s="38">
        <v>791.46391749400004</v>
      </c>
      <c r="J34" s="38">
        <v>809.02972352100005</v>
      </c>
      <c r="K34" s="38">
        <v>809.45298438500004</v>
      </c>
      <c r="L34" s="38">
        <v>801.46368204099997</v>
      </c>
      <c r="M34" s="34">
        <f t="shared" si="0"/>
        <v>7206.9462333369993</v>
      </c>
    </row>
    <row r="35" spans="1:13" ht="24">
      <c r="A35" s="41" t="s">
        <v>131</v>
      </c>
      <c r="B35" s="40" t="s">
        <v>132</v>
      </c>
      <c r="C35" s="34"/>
      <c r="D35" s="34"/>
      <c r="E35" s="34"/>
      <c r="F35" s="34"/>
      <c r="G35" s="34"/>
      <c r="H35" s="34"/>
      <c r="I35" s="34"/>
      <c r="J35" s="34"/>
      <c r="K35" s="34"/>
      <c r="L35" s="34"/>
      <c r="M35" s="34">
        <f t="shared" si="0"/>
        <v>0</v>
      </c>
    </row>
    <row r="36" spans="1:13" ht="12.5">
      <c r="A36" s="37"/>
      <c r="B36" s="36" t="s">
        <v>113</v>
      </c>
      <c r="C36" s="38">
        <v>53895.486680934999</v>
      </c>
      <c r="D36" s="38">
        <v>54553.679638447997</v>
      </c>
      <c r="E36" s="38">
        <v>56410.850867150002</v>
      </c>
      <c r="F36" s="38">
        <v>56291.193935978998</v>
      </c>
      <c r="G36" s="38">
        <v>56220.519437322</v>
      </c>
      <c r="H36" s="38">
        <v>57112.816209434997</v>
      </c>
      <c r="I36" s="38">
        <v>56535.677221639999</v>
      </c>
      <c r="J36" s="38">
        <v>56229.949323177003</v>
      </c>
      <c r="K36" s="38">
        <v>57138.022280876001</v>
      </c>
      <c r="L36" s="38">
        <v>56727.995904780997</v>
      </c>
      <c r="M36" s="34">
        <f t="shared" si="0"/>
        <v>561116.19149974303</v>
      </c>
    </row>
    <row r="37" spans="1:13" ht="12.5">
      <c r="A37" s="37"/>
      <c r="B37" s="36" t="s">
        <v>114</v>
      </c>
      <c r="C37" s="38">
        <v>2325.6507248110001</v>
      </c>
      <c r="D37" s="38">
        <v>2587.5684760690001</v>
      </c>
      <c r="E37" s="38">
        <v>2734.5124366199998</v>
      </c>
      <c r="F37" s="38">
        <v>2845.5921430049998</v>
      </c>
      <c r="G37" s="38">
        <v>2773.855489821</v>
      </c>
      <c r="H37" s="38">
        <v>2635.9960838090001</v>
      </c>
      <c r="I37" s="38">
        <v>2725.5377322139998</v>
      </c>
      <c r="J37" s="38">
        <v>2707.0361866399999</v>
      </c>
      <c r="K37" s="38">
        <v>2665.9983163699999</v>
      </c>
      <c r="L37" s="38">
        <v>2663.59987413</v>
      </c>
      <c r="M37" s="34">
        <f t="shared" si="0"/>
        <v>26665.347463489001</v>
      </c>
    </row>
    <row r="38" spans="1:13" ht="23.5">
      <c r="A38" s="39" t="s">
        <v>35</v>
      </c>
      <c r="B38" s="40" t="s">
        <v>133</v>
      </c>
      <c r="C38" s="34"/>
      <c r="D38" s="34"/>
      <c r="E38" s="34"/>
      <c r="F38" s="34"/>
      <c r="G38" s="34"/>
      <c r="H38" s="34"/>
      <c r="I38" s="34"/>
      <c r="J38" s="34"/>
      <c r="K38" s="34"/>
      <c r="L38" s="34"/>
      <c r="M38" s="34">
        <f t="shared" si="0"/>
        <v>0</v>
      </c>
    </row>
    <row r="39" spans="1:13" ht="12.5">
      <c r="A39" s="37"/>
      <c r="B39" s="36" t="s">
        <v>113</v>
      </c>
      <c r="C39" s="38">
        <v>202.28116669600001</v>
      </c>
      <c r="D39" s="38">
        <v>191.02699291499999</v>
      </c>
      <c r="E39" s="38">
        <v>193.520040653</v>
      </c>
      <c r="F39" s="38">
        <v>314.502613946</v>
      </c>
      <c r="G39" s="38">
        <v>273.439102725</v>
      </c>
      <c r="H39" s="38">
        <v>225.598930333</v>
      </c>
      <c r="I39" s="38">
        <v>256.41329018099998</v>
      </c>
      <c r="J39" s="38">
        <v>272.15661917099999</v>
      </c>
      <c r="K39" s="38">
        <v>272.84528779300001</v>
      </c>
      <c r="L39" s="38">
        <v>206.37542939400001</v>
      </c>
      <c r="M39" s="34">
        <f t="shared" si="0"/>
        <v>2408.1594738069998</v>
      </c>
    </row>
    <row r="40" spans="1:13" ht="12.5">
      <c r="A40" s="37"/>
      <c r="B40" s="36" t="s">
        <v>114</v>
      </c>
      <c r="C40" s="38">
        <v>1.4570100429999999</v>
      </c>
      <c r="D40" s="38">
        <v>4.1921312510000002</v>
      </c>
      <c r="E40" s="38">
        <v>4.0898340539999998</v>
      </c>
      <c r="F40" s="38">
        <v>4.2811436870000001</v>
      </c>
      <c r="G40" s="38">
        <v>4.4806983840000001</v>
      </c>
      <c r="H40" s="38">
        <v>3.8032488199999999</v>
      </c>
      <c r="I40" s="38">
        <v>3.934113499</v>
      </c>
      <c r="J40" s="38">
        <v>1.0389513500000001</v>
      </c>
      <c r="K40" s="38">
        <v>0.94858942099999999</v>
      </c>
      <c r="L40" s="38">
        <v>0.81916217199999997</v>
      </c>
      <c r="M40" s="34">
        <f t="shared" si="0"/>
        <v>29.044882681000001</v>
      </c>
    </row>
    <row r="41" spans="1:13" ht="12.5">
      <c r="A41" s="39" t="s">
        <v>37</v>
      </c>
      <c r="B41" s="40" t="s">
        <v>134</v>
      </c>
      <c r="C41" s="34"/>
      <c r="D41" s="34"/>
      <c r="E41" s="34"/>
      <c r="F41" s="34"/>
      <c r="G41" s="34"/>
      <c r="H41" s="34"/>
      <c r="I41" s="34"/>
      <c r="J41" s="34"/>
      <c r="K41" s="34"/>
      <c r="L41" s="34"/>
      <c r="M41" s="34">
        <f t="shared" si="0"/>
        <v>0</v>
      </c>
    </row>
    <row r="42" spans="1:13" ht="12.5">
      <c r="A42" s="42"/>
      <c r="B42" s="36" t="s">
        <v>113</v>
      </c>
      <c r="C42" s="38">
        <v>9507.3472697340003</v>
      </c>
      <c r="D42" s="38">
        <v>9504.1120585549997</v>
      </c>
      <c r="E42" s="38">
        <v>9538.2839573660003</v>
      </c>
      <c r="F42" s="38">
        <v>9320.1086283650002</v>
      </c>
      <c r="G42" s="38">
        <v>9478.6439234270001</v>
      </c>
      <c r="H42" s="38">
        <v>9602.5361271670008</v>
      </c>
      <c r="I42" s="38">
        <v>9633.4447030690008</v>
      </c>
      <c r="J42" s="38">
        <v>9728.7152573340009</v>
      </c>
      <c r="K42" s="38">
        <v>9629.1170597550008</v>
      </c>
      <c r="L42" s="38">
        <v>9671.6908626940003</v>
      </c>
      <c r="M42" s="34">
        <f t="shared" si="0"/>
        <v>95613.99984746601</v>
      </c>
    </row>
    <row r="43" spans="1:13" ht="12.5">
      <c r="A43" s="37"/>
      <c r="B43" s="36" t="s">
        <v>114</v>
      </c>
      <c r="C43" s="38">
        <v>120.01089900300001</v>
      </c>
      <c r="D43" s="38">
        <v>131.945663056</v>
      </c>
      <c r="E43" s="38">
        <v>114.389738897</v>
      </c>
      <c r="F43" s="38">
        <v>114.40935440600001</v>
      </c>
      <c r="G43" s="38">
        <v>124.317771404</v>
      </c>
      <c r="H43" s="38">
        <v>126.234191749</v>
      </c>
      <c r="I43" s="38">
        <v>113.430445474</v>
      </c>
      <c r="J43" s="38">
        <v>104.192359698</v>
      </c>
      <c r="K43" s="38">
        <v>109.600224109</v>
      </c>
      <c r="L43" s="38">
        <v>111.170992298</v>
      </c>
      <c r="M43" s="34">
        <f t="shared" si="0"/>
        <v>1169.7016400940001</v>
      </c>
    </row>
    <row r="44" spans="1:13" ht="24">
      <c r="A44" s="41" t="s">
        <v>39</v>
      </c>
      <c r="B44" s="40" t="s">
        <v>135</v>
      </c>
      <c r="C44" s="34"/>
      <c r="D44" s="34"/>
      <c r="E44" s="34"/>
      <c r="F44" s="34"/>
      <c r="G44" s="34"/>
      <c r="H44" s="38"/>
      <c r="I44" s="34"/>
      <c r="J44" s="34"/>
      <c r="K44" s="34"/>
      <c r="L44" s="34"/>
      <c r="M44" s="34"/>
    </row>
    <row r="45" spans="1:13" ht="12.5">
      <c r="A45" s="37"/>
      <c r="B45" s="36" t="s">
        <v>113</v>
      </c>
      <c r="C45" s="38">
        <v>13747.011908009999</v>
      </c>
      <c r="D45" s="38">
        <v>13934.126184584</v>
      </c>
      <c r="E45" s="38">
        <v>13570.797773078</v>
      </c>
      <c r="F45" s="38">
        <v>13663.963894961</v>
      </c>
      <c r="G45" s="38">
        <v>13782.013519441</v>
      </c>
      <c r="H45" s="38">
        <v>13875.095237973999</v>
      </c>
      <c r="I45" s="38">
        <v>14027.134677546001</v>
      </c>
      <c r="J45" s="38">
        <v>14246.674289717999</v>
      </c>
      <c r="K45" s="38">
        <v>14821.325255927</v>
      </c>
      <c r="L45" s="38">
        <v>14766.515810808</v>
      </c>
      <c r="M45" s="34">
        <f t="shared" ref="M45:M67" si="1">SUM(C45:L45)</f>
        <v>140434.65855204701</v>
      </c>
    </row>
    <row r="46" spans="1:13" ht="12.5">
      <c r="A46" s="37"/>
      <c r="B46" s="36" t="s">
        <v>114</v>
      </c>
      <c r="C46" s="38">
        <v>281.55185022000001</v>
      </c>
      <c r="D46" s="38">
        <v>295.10268473500003</v>
      </c>
      <c r="E46" s="38">
        <v>300.69437860300002</v>
      </c>
      <c r="F46" s="38">
        <v>292.93952532700001</v>
      </c>
      <c r="G46" s="38">
        <v>315.46153428100001</v>
      </c>
      <c r="H46" s="38">
        <v>282.54482027199998</v>
      </c>
      <c r="I46" s="38">
        <v>271.15186158</v>
      </c>
      <c r="J46" s="38">
        <v>264.343794409</v>
      </c>
      <c r="K46" s="38">
        <v>271.56144943999999</v>
      </c>
      <c r="L46" s="38">
        <v>278.92291525799999</v>
      </c>
      <c r="M46" s="34">
        <f t="shared" si="1"/>
        <v>2854.2748141250004</v>
      </c>
    </row>
    <row r="47" spans="1:13" ht="23.5">
      <c r="A47" s="39" t="s">
        <v>41</v>
      </c>
      <c r="B47" s="40" t="s">
        <v>136</v>
      </c>
      <c r="C47" s="34"/>
      <c r="D47" s="34"/>
      <c r="E47" s="34"/>
      <c r="F47" s="34"/>
      <c r="G47" s="34"/>
      <c r="H47" s="34"/>
      <c r="I47" s="34"/>
      <c r="J47" s="34"/>
      <c r="K47" s="34"/>
      <c r="L47" s="34"/>
      <c r="M47" s="34">
        <f t="shared" si="1"/>
        <v>0</v>
      </c>
    </row>
    <row r="48" spans="1:13" ht="12.5">
      <c r="A48" s="37"/>
      <c r="B48" s="36" t="s">
        <v>113</v>
      </c>
      <c r="C48" s="38">
        <v>81010.431954243002</v>
      </c>
      <c r="D48" s="38">
        <v>81392.911747887003</v>
      </c>
      <c r="E48" s="38">
        <v>83240.621041396997</v>
      </c>
      <c r="F48" s="38">
        <v>83806.955947997994</v>
      </c>
      <c r="G48" s="38">
        <v>84145.822994140995</v>
      </c>
      <c r="H48" s="38">
        <v>84571.633027796997</v>
      </c>
      <c r="I48" s="38">
        <v>84468.552481609004</v>
      </c>
      <c r="J48" s="38">
        <v>84801.753890078995</v>
      </c>
      <c r="K48" s="38">
        <v>86452.023373396005</v>
      </c>
      <c r="L48" s="38">
        <v>87665.421982069995</v>
      </c>
      <c r="M48" s="34">
        <f t="shared" si="1"/>
        <v>841556.128440617</v>
      </c>
    </row>
    <row r="49" spans="1:13" ht="12.5">
      <c r="A49" s="37"/>
      <c r="B49" s="36" t="s">
        <v>114</v>
      </c>
      <c r="C49" s="38">
        <v>2751.3452825210002</v>
      </c>
      <c r="D49" s="38">
        <v>2790.843726693</v>
      </c>
      <c r="E49" s="38">
        <v>2797.0598526700001</v>
      </c>
      <c r="F49" s="38">
        <v>2900.9668865369999</v>
      </c>
      <c r="G49" s="38">
        <v>3000.0725291690001</v>
      </c>
      <c r="H49" s="38">
        <v>2798.9904758120001</v>
      </c>
      <c r="I49" s="38">
        <v>2854.6123630980001</v>
      </c>
      <c r="J49" s="38">
        <v>2817.896723541</v>
      </c>
      <c r="K49" s="38">
        <v>2824.9059032159998</v>
      </c>
      <c r="L49" s="38">
        <v>2872.8693187630001</v>
      </c>
      <c r="M49" s="34">
        <f t="shared" si="1"/>
        <v>28409.563062019999</v>
      </c>
    </row>
    <row r="50" spans="1:13" ht="24">
      <c r="A50" s="41" t="s">
        <v>43</v>
      </c>
      <c r="B50" s="40" t="s">
        <v>137</v>
      </c>
      <c r="C50" s="34"/>
      <c r="D50" s="34"/>
      <c r="E50" s="34"/>
      <c r="F50" s="34"/>
      <c r="G50" s="34"/>
      <c r="H50" s="34"/>
      <c r="I50" s="34"/>
      <c r="J50" s="34"/>
      <c r="K50" s="34"/>
      <c r="L50" s="34"/>
      <c r="M50" s="34">
        <f t="shared" si="1"/>
        <v>0</v>
      </c>
    </row>
    <row r="51" spans="1:13" ht="12.5">
      <c r="A51" s="37"/>
      <c r="B51" s="36" t="s">
        <v>113</v>
      </c>
      <c r="C51" s="38">
        <v>3782.3555758000002</v>
      </c>
      <c r="D51" s="38">
        <v>3743.8639058130002</v>
      </c>
      <c r="E51" s="38">
        <v>3726.3376336699998</v>
      </c>
      <c r="F51" s="38">
        <v>3656.8499745979998</v>
      </c>
      <c r="G51" s="38">
        <v>3623.606959236</v>
      </c>
      <c r="H51" s="38">
        <v>3606.4361253239999</v>
      </c>
      <c r="I51" s="38">
        <v>3565.880450316</v>
      </c>
      <c r="J51" s="38">
        <v>3551.6492243030002</v>
      </c>
      <c r="K51" s="38">
        <v>3600.6335488250002</v>
      </c>
      <c r="L51" s="38">
        <v>3542.9948841400001</v>
      </c>
      <c r="M51" s="34">
        <f t="shared" si="1"/>
        <v>36400.608282025001</v>
      </c>
    </row>
    <row r="52" spans="1:13" ht="12.5">
      <c r="A52" s="37"/>
      <c r="B52" s="36" t="s">
        <v>114</v>
      </c>
      <c r="C52" s="38">
        <v>126.126393909</v>
      </c>
      <c r="D52" s="38">
        <v>127.95027858100001</v>
      </c>
      <c r="E52" s="38">
        <v>132.58467887899999</v>
      </c>
      <c r="F52" s="38">
        <v>131.70052562500001</v>
      </c>
      <c r="G52" s="38">
        <v>130.09431434999999</v>
      </c>
      <c r="H52" s="38">
        <v>124.210585479</v>
      </c>
      <c r="I52" s="38">
        <v>126.977295009</v>
      </c>
      <c r="J52" s="38">
        <v>124.00377224099999</v>
      </c>
      <c r="K52" s="38">
        <v>132.13710026699999</v>
      </c>
      <c r="L52" s="38">
        <v>114.310960147</v>
      </c>
      <c r="M52" s="34">
        <f t="shared" si="1"/>
        <v>1270.0959044870001</v>
      </c>
    </row>
    <row r="53" spans="1:13" ht="23.5">
      <c r="A53" s="39" t="s">
        <v>45</v>
      </c>
      <c r="B53" s="40" t="s">
        <v>138</v>
      </c>
      <c r="C53" s="34"/>
      <c r="D53" s="34"/>
      <c r="E53" s="34"/>
      <c r="F53" s="34"/>
      <c r="G53" s="34"/>
      <c r="H53" s="34"/>
      <c r="I53" s="34"/>
      <c r="J53" s="34"/>
      <c r="K53" s="34"/>
      <c r="L53" s="34"/>
      <c r="M53" s="34">
        <f t="shared" si="1"/>
        <v>0</v>
      </c>
    </row>
    <row r="54" spans="1:13" ht="12.5">
      <c r="A54" s="37"/>
      <c r="B54" s="36" t="s">
        <v>113</v>
      </c>
      <c r="C54" s="38">
        <v>10.410529038</v>
      </c>
      <c r="D54" s="38">
        <v>9.8129058689999997</v>
      </c>
      <c r="E54" s="38">
        <v>9.6941610310000002</v>
      </c>
      <c r="F54" s="38">
        <v>9.8150805279999993</v>
      </c>
      <c r="G54" s="38">
        <v>9.5090230770000002</v>
      </c>
      <c r="H54" s="38">
        <v>9.1983817569999999</v>
      </c>
      <c r="I54" s="38">
        <v>8.3416641429999991</v>
      </c>
      <c r="J54" s="38">
        <v>8.0810902460000005</v>
      </c>
      <c r="K54" s="38">
        <v>11.922943025</v>
      </c>
      <c r="L54" s="38">
        <v>11.826371937999999</v>
      </c>
      <c r="M54" s="34">
        <f t="shared" si="1"/>
        <v>98.612150651999997</v>
      </c>
    </row>
    <row r="55" spans="1:13" ht="12.5">
      <c r="A55" s="37"/>
      <c r="B55" s="36" t="s">
        <v>114</v>
      </c>
      <c r="C55" s="38">
        <v>0.14825232899999999</v>
      </c>
      <c r="D55" s="38">
        <v>0</v>
      </c>
      <c r="E55" s="38">
        <v>1.8406995999999998E-2</v>
      </c>
      <c r="F55" s="38">
        <v>0.40221180400000001</v>
      </c>
      <c r="G55" s="38">
        <v>0.396090518</v>
      </c>
      <c r="H55" s="38">
        <v>0.39669521600000002</v>
      </c>
      <c r="I55" s="38">
        <v>0.49239075799999998</v>
      </c>
      <c r="J55" s="38">
        <v>0.38653889499999999</v>
      </c>
      <c r="K55" s="38">
        <v>0.38717312500000001</v>
      </c>
      <c r="L55" s="38">
        <v>0.49361781500000002</v>
      </c>
      <c r="M55" s="34">
        <f t="shared" si="1"/>
        <v>3.1213774559999998</v>
      </c>
    </row>
    <row r="56" spans="1:13" ht="24">
      <c r="A56" s="39" t="s">
        <v>47</v>
      </c>
      <c r="B56" s="40" t="s">
        <v>139</v>
      </c>
      <c r="C56" s="38">
        <v>0</v>
      </c>
      <c r="D56" s="38">
        <v>0</v>
      </c>
      <c r="E56" s="38">
        <v>0</v>
      </c>
      <c r="F56" s="38">
        <v>0</v>
      </c>
      <c r="G56" s="38">
        <v>0</v>
      </c>
      <c r="H56" s="38">
        <v>0</v>
      </c>
      <c r="I56" s="38">
        <v>0</v>
      </c>
      <c r="J56" s="38">
        <v>0</v>
      </c>
      <c r="K56" s="38">
        <v>0</v>
      </c>
      <c r="L56" s="38">
        <v>0</v>
      </c>
      <c r="M56" s="34">
        <f t="shared" si="1"/>
        <v>0</v>
      </c>
    </row>
    <row r="57" spans="1:13" ht="12.5">
      <c r="A57" s="37"/>
      <c r="B57" s="36" t="s">
        <v>113</v>
      </c>
      <c r="C57" s="38">
        <v>0</v>
      </c>
      <c r="D57" s="38">
        <v>0</v>
      </c>
      <c r="E57" s="38">
        <v>0</v>
      </c>
      <c r="F57" s="38">
        <v>0</v>
      </c>
      <c r="G57" s="38">
        <v>0</v>
      </c>
      <c r="H57" s="38">
        <v>0</v>
      </c>
      <c r="I57" s="38">
        <v>0</v>
      </c>
      <c r="J57" s="38">
        <v>0</v>
      </c>
      <c r="K57" s="38">
        <v>0</v>
      </c>
      <c r="L57" s="38">
        <v>0</v>
      </c>
      <c r="M57" s="34">
        <f t="shared" si="1"/>
        <v>0</v>
      </c>
    </row>
    <row r="58" spans="1:13" ht="12.5">
      <c r="A58" s="37"/>
      <c r="B58" s="36" t="s">
        <v>114</v>
      </c>
      <c r="C58" s="38">
        <v>0</v>
      </c>
      <c r="D58" s="38">
        <v>0</v>
      </c>
      <c r="E58" s="38">
        <v>0</v>
      </c>
      <c r="F58" s="38">
        <v>0</v>
      </c>
      <c r="G58" s="38">
        <v>0</v>
      </c>
      <c r="H58" s="38">
        <v>0</v>
      </c>
      <c r="I58" s="38">
        <v>0</v>
      </c>
      <c r="J58" s="38">
        <v>0</v>
      </c>
      <c r="K58" s="38">
        <v>0</v>
      </c>
      <c r="L58" s="38">
        <v>0</v>
      </c>
      <c r="M58" s="34">
        <f t="shared" si="1"/>
        <v>0</v>
      </c>
    </row>
    <row r="59" spans="1:13" ht="24">
      <c r="A59" s="39" t="s">
        <v>49</v>
      </c>
      <c r="B59" s="40" t="s">
        <v>140</v>
      </c>
      <c r="C59" s="38">
        <v>0</v>
      </c>
      <c r="D59" s="38">
        <v>0</v>
      </c>
      <c r="E59" s="38">
        <v>0</v>
      </c>
      <c r="F59" s="38">
        <v>0</v>
      </c>
      <c r="G59" s="38">
        <v>0</v>
      </c>
      <c r="H59" s="38">
        <v>0</v>
      </c>
      <c r="I59" s="38">
        <v>0</v>
      </c>
      <c r="J59" s="38">
        <v>0</v>
      </c>
      <c r="K59" s="38">
        <v>0</v>
      </c>
      <c r="L59" s="38">
        <v>0</v>
      </c>
      <c r="M59" s="34">
        <f t="shared" si="1"/>
        <v>0</v>
      </c>
    </row>
    <row r="60" spans="1:13" ht="12.5">
      <c r="A60" s="37"/>
      <c r="B60" s="36" t="s">
        <v>113</v>
      </c>
      <c r="C60" s="38">
        <v>0</v>
      </c>
      <c r="D60" s="38">
        <v>0</v>
      </c>
      <c r="E60" s="38">
        <v>0</v>
      </c>
      <c r="F60" s="38">
        <v>0</v>
      </c>
      <c r="G60" s="38">
        <v>0</v>
      </c>
      <c r="H60" s="38">
        <v>0</v>
      </c>
      <c r="I60" s="38">
        <v>0</v>
      </c>
      <c r="J60" s="38">
        <v>0</v>
      </c>
      <c r="K60" s="38">
        <v>0</v>
      </c>
      <c r="L60" s="38">
        <v>0</v>
      </c>
      <c r="M60" s="34">
        <f t="shared" si="1"/>
        <v>0</v>
      </c>
    </row>
    <row r="61" spans="1:13" ht="12.5">
      <c r="A61" s="37"/>
      <c r="B61" s="36" t="s">
        <v>114</v>
      </c>
      <c r="C61" s="38">
        <v>0</v>
      </c>
      <c r="D61" s="38">
        <v>0</v>
      </c>
      <c r="E61" s="38">
        <v>0</v>
      </c>
      <c r="F61" s="38">
        <v>0</v>
      </c>
      <c r="G61" s="38">
        <v>0</v>
      </c>
      <c r="H61" s="38">
        <v>0</v>
      </c>
      <c r="I61" s="38">
        <v>0</v>
      </c>
      <c r="J61" s="38">
        <v>0</v>
      </c>
      <c r="K61" s="38">
        <v>0</v>
      </c>
      <c r="L61" s="38">
        <v>0</v>
      </c>
      <c r="M61" s="34">
        <f t="shared" si="1"/>
        <v>0</v>
      </c>
    </row>
    <row r="62" spans="1:13" ht="12.5">
      <c r="A62" s="35" t="s">
        <v>51</v>
      </c>
      <c r="B62" s="40" t="s">
        <v>141</v>
      </c>
      <c r="C62" s="38">
        <v>0</v>
      </c>
      <c r="D62" s="38">
        <v>0</v>
      </c>
      <c r="E62" s="38">
        <v>0</v>
      </c>
      <c r="F62" s="38">
        <v>0</v>
      </c>
      <c r="G62" s="38">
        <v>0</v>
      </c>
      <c r="H62" s="38">
        <v>0</v>
      </c>
      <c r="I62" s="38">
        <v>0</v>
      </c>
      <c r="J62" s="38">
        <v>0</v>
      </c>
      <c r="K62" s="38">
        <v>0</v>
      </c>
      <c r="L62" s="38">
        <v>0</v>
      </c>
      <c r="M62" s="34">
        <f t="shared" si="1"/>
        <v>0</v>
      </c>
    </row>
    <row r="63" spans="1:13" ht="12.5">
      <c r="A63" s="37"/>
      <c r="B63" s="36" t="s">
        <v>113</v>
      </c>
      <c r="C63" s="38">
        <v>0</v>
      </c>
      <c r="D63" s="38">
        <v>0</v>
      </c>
      <c r="E63" s="38">
        <v>0</v>
      </c>
      <c r="F63" s="38">
        <v>0</v>
      </c>
      <c r="G63" s="38">
        <v>0</v>
      </c>
      <c r="H63" s="38">
        <v>0</v>
      </c>
      <c r="I63" s="38">
        <v>0</v>
      </c>
      <c r="J63" s="38">
        <v>0</v>
      </c>
      <c r="K63" s="38">
        <v>0</v>
      </c>
      <c r="L63" s="38">
        <v>0</v>
      </c>
      <c r="M63" s="34">
        <f t="shared" si="1"/>
        <v>0</v>
      </c>
    </row>
    <row r="64" spans="1:13" ht="12.5">
      <c r="A64" s="37"/>
      <c r="B64" s="36" t="s">
        <v>114</v>
      </c>
      <c r="C64" s="38">
        <v>0</v>
      </c>
      <c r="D64" s="38">
        <v>0</v>
      </c>
      <c r="E64" s="38">
        <v>0</v>
      </c>
      <c r="F64" s="38">
        <v>0</v>
      </c>
      <c r="G64" s="38">
        <v>0</v>
      </c>
      <c r="H64" s="38">
        <v>0</v>
      </c>
      <c r="I64" s="38">
        <v>0</v>
      </c>
      <c r="J64" s="38">
        <v>0</v>
      </c>
      <c r="K64" s="38">
        <v>0</v>
      </c>
      <c r="L64" s="38">
        <v>0</v>
      </c>
      <c r="M64" s="34">
        <f t="shared" si="1"/>
        <v>0</v>
      </c>
    </row>
    <row r="65" spans="1:13" ht="12.5">
      <c r="A65" s="303" t="s">
        <v>142</v>
      </c>
      <c r="B65" s="296"/>
      <c r="C65" s="43"/>
      <c r="D65" s="43"/>
      <c r="E65" s="43"/>
      <c r="F65" s="43"/>
      <c r="G65" s="43"/>
      <c r="H65" s="44">
        <v>0</v>
      </c>
      <c r="I65" s="43"/>
      <c r="J65" s="43"/>
      <c r="K65" s="43"/>
      <c r="L65" s="43"/>
      <c r="M65" s="34">
        <f t="shared" si="1"/>
        <v>0</v>
      </c>
    </row>
    <row r="66" spans="1:13" ht="12.5">
      <c r="A66" s="45"/>
      <c r="B66" s="46" t="s">
        <v>113</v>
      </c>
      <c r="C66" s="47">
        <v>1449161.3211525739</v>
      </c>
      <c r="D66" s="47">
        <v>1456905.3279035918</v>
      </c>
      <c r="E66" s="47">
        <v>1468216.0807631779</v>
      </c>
      <c r="F66" s="47">
        <v>1461504.9672242987</v>
      </c>
      <c r="G66" s="47">
        <v>1468778.94063111</v>
      </c>
      <c r="H66" s="47">
        <v>1471586.0772170583</v>
      </c>
      <c r="I66" s="47">
        <v>1470199.4494057591</v>
      </c>
      <c r="J66" s="47">
        <v>1474759.2639029545</v>
      </c>
      <c r="K66" s="47">
        <v>1495943.3172591648</v>
      </c>
      <c r="L66" s="47">
        <v>1500411.1022990791</v>
      </c>
      <c r="M66" s="34">
        <f t="shared" si="1"/>
        <v>14717465.847758768</v>
      </c>
    </row>
    <row r="67" spans="1:13" ht="12.5">
      <c r="A67" s="45"/>
      <c r="B67" s="46" t="s">
        <v>114</v>
      </c>
      <c r="C67" s="47">
        <v>58666.050900411996</v>
      </c>
      <c r="D67" s="47">
        <v>59569.943705238002</v>
      </c>
      <c r="E67" s="47">
        <v>58455.159596075988</v>
      </c>
      <c r="F67" s="47">
        <v>62225.926130810003</v>
      </c>
      <c r="G67" s="47">
        <v>62742.93030060899</v>
      </c>
      <c r="H67" s="47">
        <v>59521.242312915005</v>
      </c>
      <c r="I67" s="47">
        <v>59538.908135232996</v>
      </c>
      <c r="J67" s="47">
        <v>59808.71144752299</v>
      </c>
      <c r="K67" s="47">
        <v>59812.281011941006</v>
      </c>
      <c r="L67" s="47">
        <v>60342.656793225004</v>
      </c>
      <c r="M67" s="34">
        <f t="shared" si="1"/>
        <v>600683.81033398188</v>
      </c>
    </row>
  </sheetData>
  <mergeCells count="5">
    <mergeCell ref="A1:M1"/>
    <mergeCell ref="A2:B3"/>
    <mergeCell ref="C2:L2"/>
    <mergeCell ref="A4:B4"/>
    <mergeCell ref="A65:B65"/>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38"/>
  <sheetViews>
    <sheetView zoomScale="62" workbookViewId="0">
      <selection sqref="A1:C2"/>
    </sheetView>
  </sheetViews>
  <sheetFormatPr defaultColWidth="12.54296875" defaultRowHeight="15.75" customHeight="1"/>
  <cols>
    <col min="2" max="2" width="20.26953125" customWidth="1"/>
    <col min="3" max="3" width="18.1796875" customWidth="1"/>
    <col min="7" max="7" width="16.7265625" customWidth="1"/>
    <col min="8" max="8" width="23.7265625" customWidth="1"/>
  </cols>
  <sheetData>
    <row r="1" spans="1:8" ht="15.75" customHeight="1">
      <c r="A1" s="304" t="s">
        <v>143</v>
      </c>
      <c r="B1" s="305"/>
      <c r="C1" s="298"/>
      <c r="F1" s="306" t="s">
        <v>144</v>
      </c>
      <c r="G1" s="305"/>
      <c r="H1" s="298"/>
    </row>
    <row r="2" spans="1:8" ht="15.75" customHeight="1">
      <c r="A2" s="299"/>
      <c r="B2" s="289"/>
      <c r="C2" s="300"/>
      <c r="F2" s="299"/>
      <c r="G2" s="289"/>
      <c r="H2" s="300"/>
    </row>
    <row r="3" spans="1:8" ht="13">
      <c r="A3" s="307" t="s">
        <v>1</v>
      </c>
      <c r="B3" s="298"/>
      <c r="C3" s="147"/>
      <c r="F3" s="307" t="s">
        <v>1</v>
      </c>
      <c r="G3" s="298"/>
      <c r="H3" s="147"/>
    </row>
    <row r="4" spans="1:8" ht="13">
      <c r="A4" s="299"/>
      <c r="B4" s="300"/>
      <c r="C4" s="147" t="s">
        <v>145</v>
      </c>
      <c r="F4" s="299"/>
      <c r="G4" s="300"/>
      <c r="H4" s="147" t="s">
        <v>145</v>
      </c>
    </row>
    <row r="5" spans="1:8" ht="15.75" customHeight="1">
      <c r="A5" s="48" t="s">
        <v>13</v>
      </c>
      <c r="B5" s="49" t="s">
        <v>14</v>
      </c>
      <c r="C5" s="50">
        <f>('A_NPL BPR'!M4/'A_Kredit BPR'!M4)*100%</f>
        <v>0.12452229462172107</v>
      </c>
      <c r="F5" s="48" t="s">
        <v>13</v>
      </c>
      <c r="G5" s="49" t="s">
        <v>14</v>
      </c>
      <c r="H5" s="50">
        <f t="array" ref="H5">(INDEX('A_NPL BU'!M:M,ROW(A1)*2+3)/INDEX('A_NPL BU'!M:M,ROW(A1)*2+2))*100%</f>
        <v>2.9974717995468036E-2</v>
      </c>
    </row>
    <row r="6" spans="1:8" ht="15.75" customHeight="1">
      <c r="A6" s="48" t="s">
        <v>15</v>
      </c>
      <c r="B6" s="49" t="s">
        <v>16</v>
      </c>
      <c r="C6" s="50">
        <f>('A_NPL BPR'!M5/'A_Kredit BPR'!M5)*100%</f>
        <v>0.10292604934190756</v>
      </c>
      <c r="F6" s="48" t="s">
        <v>15</v>
      </c>
      <c r="G6" s="49" t="s">
        <v>16</v>
      </c>
      <c r="H6" s="50">
        <f t="array" ref="H6">(INDEX('A_NPL BU'!M:M,ROW(A2)*2+3)/INDEX('A_NPL BU'!M:M,ROW(A2)*2+2))*100%</f>
        <v>1.998286051767189E-2</v>
      </c>
    </row>
    <row r="7" spans="1:8" ht="15.75" customHeight="1">
      <c r="A7" s="48" t="s">
        <v>17</v>
      </c>
      <c r="B7" s="49" t="s">
        <v>18</v>
      </c>
      <c r="C7" s="50">
        <f>('A_NPL BPR'!M6/'A_Kredit BPR'!M6)*100%</f>
        <v>0.1457485815223189</v>
      </c>
      <c r="F7" s="48" t="s">
        <v>17</v>
      </c>
      <c r="G7" s="49" t="s">
        <v>18</v>
      </c>
      <c r="H7" s="50">
        <f t="array" ref="H7">(INDEX('A_NPL BU'!M:M,ROW(A3)*2+3)/INDEX('A_NPL BU'!M:M,ROW(A3)*2+2))*100%</f>
        <v>1.8895612718931372E-2</v>
      </c>
    </row>
    <row r="8" spans="1:8" ht="15.75" customHeight="1">
      <c r="A8" s="48" t="s">
        <v>19</v>
      </c>
      <c r="B8" s="49" t="s">
        <v>20</v>
      </c>
      <c r="C8" s="50">
        <f>('A_NPL BPR'!M7/'A_Kredit BPR'!M7)*100%</f>
        <v>0.12435863737604243</v>
      </c>
      <c r="F8" s="48" t="s">
        <v>19</v>
      </c>
      <c r="G8" s="49" t="s">
        <v>20</v>
      </c>
      <c r="H8" s="50">
        <f t="array" ref="H8">(INDEX('A_NPL BU'!M:M,ROW(A4)*2+3)/INDEX('A_NPL BU'!M:M,ROW(A4)*2+2))*100%</f>
        <v>3.0853525044661843E-2</v>
      </c>
    </row>
    <row r="9" spans="1:8" ht="15.75" customHeight="1">
      <c r="A9" s="48" t="s">
        <v>21</v>
      </c>
      <c r="B9" s="49" t="s">
        <v>22</v>
      </c>
      <c r="C9" s="50">
        <f>('A_NPL BPR'!M8/'A_Kredit BPR'!M8)*100%</f>
        <v>0.15497648884505491</v>
      </c>
      <c r="F9" s="48" t="s">
        <v>21</v>
      </c>
      <c r="G9" s="49" t="s">
        <v>22</v>
      </c>
      <c r="H9" s="50">
        <f t="array" ref="H9">(INDEX('A_NPL BU'!M:M,ROW(A5)*2+3)/INDEX('A_NPL BU'!M:M,ROW(A5)*2+2))*100%</f>
        <v>4.6839157989779445E-2</v>
      </c>
    </row>
    <row r="10" spans="1:8" ht="15.75" customHeight="1">
      <c r="A10" s="48" t="s">
        <v>23</v>
      </c>
      <c r="B10" s="49" t="s">
        <v>24</v>
      </c>
      <c r="C10" s="50">
        <f>('A_NPL BPR'!M9/'A_Kredit BPR'!M9)*100%</f>
        <v>0.11184004496483525</v>
      </c>
      <c r="F10" s="48" t="s">
        <v>23</v>
      </c>
      <c r="G10" s="49" t="s">
        <v>24</v>
      </c>
      <c r="H10" s="50">
        <f t="array" ref="H10">(INDEX('A_NPL BU'!M:M,ROW(A6)*2+3)/INDEX('A_NPL BU'!M:M,ROW(A6)*2+2))*100%</f>
        <v>3.0015104032179506E-2</v>
      </c>
    </row>
    <row r="11" spans="1:8" ht="15.75" customHeight="1">
      <c r="A11" s="48" t="s">
        <v>25</v>
      </c>
      <c r="B11" s="49" t="s">
        <v>26</v>
      </c>
      <c r="C11" s="50">
        <f>('A_NPL BPR'!M10/'A_Kredit BPR'!M10)*100%</f>
        <v>5.3281659134626971E-2</v>
      </c>
      <c r="F11" s="48" t="s">
        <v>25</v>
      </c>
      <c r="G11" s="49" t="s">
        <v>26</v>
      </c>
      <c r="H11" s="50">
        <f t="array" ref="H11">(INDEX('A_NPL BU'!M:M,ROW(A7)*2+3)/INDEX('A_NPL BU'!M:M,ROW(A7)*2+2))*100%</f>
        <v>1.8979794428445437E-2</v>
      </c>
    </row>
    <row r="12" spans="1:8" ht="15.75" customHeight="1">
      <c r="A12" s="48" t="s">
        <v>27</v>
      </c>
      <c r="B12" s="49" t="s">
        <v>28</v>
      </c>
      <c r="C12" s="50">
        <f>('A_NPL BPR'!M11/'A_Kredit BPR'!M11)*100%</f>
        <v>0.16177066862494993</v>
      </c>
      <c r="F12" s="48" t="s">
        <v>27</v>
      </c>
      <c r="G12" s="49" t="s">
        <v>28</v>
      </c>
      <c r="H12" s="50">
        <f t="array" ref="H12">(INDEX('A_NPL BU'!M:M,ROW(A8)*2+3)/INDEX('A_NPL BU'!M:M,ROW(A8)*2+2))*100%</f>
        <v>1.9379213611360288E-2</v>
      </c>
    </row>
    <row r="13" spans="1:8" ht="15.75" customHeight="1">
      <c r="A13" s="51" t="s">
        <v>29</v>
      </c>
      <c r="B13" s="52" t="s">
        <v>30</v>
      </c>
      <c r="C13" s="50">
        <f>('A_NPL BPR'!M12/'A_Kredit BPR'!M12)*100%</f>
        <v>0.11883598669955209</v>
      </c>
      <c r="F13" s="51" t="s">
        <v>29</v>
      </c>
      <c r="G13" s="52" t="s">
        <v>30</v>
      </c>
      <c r="H13" s="50">
        <f t="array" ref="H13">(INDEX('A_NPL BU'!M:M,ROW(A9)*2+3)/INDEX('A_NPL BU'!M:M,ROW(A9)*2+2))*100%</f>
        <v>1.6697290372401766E-2</v>
      </c>
    </row>
    <row r="14" spans="1:8" ht="15.75" customHeight="1">
      <c r="A14" s="51" t="s">
        <v>31</v>
      </c>
      <c r="B14" s="52" t="s">
        <v>32</v>
      </c>
      <c r="C14" s="50">
        <f>('A_NPL BPR'!M13/'A_Kredit BPR'!M13)*100%</f>
        <v>8.4486819877970423E-2</v>
      </c>
      <c r="F14" s="51" t="s">
        <v>31</v>
      </c>
      <c r="G14" s="52" t="s">
        <v>32</v>
      </c>
      <c r="H14" s="50">
        <f t="array" ref="H14">(INDEX('A_NPL BU'!M:M,ROW(A10)*2+3)/INDEX('A_NPL BU'!M:M,ROW(A10)*2+2))*100%</f>
        <v>2.0132206365999009E-2</v>
      </c>
    </row>
    <row r="15" spans="1:8" ht="15.75" customHeight="1">
      <c r="A15" s="48" t="s">
        <v>33</v>
      </c>
      <c r="B15" s="49" t="s">
        <v>34</v>
      </c>
      <c r="C15" s="50">
        <f>('A_NPL BPR'!M14/'A_Kredit BPR'!M14)*100%</f>
        <v>0.12127636890684691</v>
      </c>
      <c r="F15" s="48" t="s">
        <v>33</v>
      </c>
      <c r="G15" s="49" t="s">
        <v>34</v>
      </c>
      <c r="H15" s="50">
        <f t="array" ref="H15">(INDEX('A_NPL BU'!M:M,ROW(A11)*2+3)/INDEX('A_NPL BU'!M:M,ROW(A11)*2+2))*100%</f>
        <v>2.2229822987560845E-2</v>
      </c>
    </row>
    <row r="16" spans="1:8" ht="15.75" customHeight="1">
      <c r="A16" s="48" t="s">
        <v>35</v>
      </c>
      <c r="B16" s="49" t="s">
        <v>36</v>
      </c>
      <c r="C16" s="50">
        <f>('A_NPL BPR'!M15/'A_Kredit BPR'!M15)*100%</f>
        <v>0.10140757583214426</v>
      </c>
      <c r="F16" s="48" t="s">
        <v>35</v>
      </c>
      <c r="G16" s="49" t="s">
        <v>36</v>
      </c>
      <c r="H16" s="50">
        <f t="array" ref="H16">(INDEX('A_NPL BU'!M:M,ROW(A12)*2+3)/INDEX('A_NPL BU'!M:M,ROW(A12)*2+2))*100%</f>
        <v>2.4183454430665524E-2</v>
      </c>
    </row>
    <row r="17" spans="1:8" ht="15.75" customHeight="1">
      <c r="A17" s="48" t="s">
        <v>37</v>
      </c>
      <c r="B17" s="49" t="s">
        <v>38</v>
      </c>
      <c r="C17" s="50">
        <f>('A_NPL BPR'!M16/'A_Kredit BPR'!M16)*100%</f>
        <v>6.2256393840493696E-2</v>
      </c>
      <c r="F17" s="48"/>
      <c r="G17" s="49" t="s">
        <v>40</v>
      </c>
      <c r="H17" s="50">
        <f t="array" ref="H17">(INDEX('A_NPL BU'!M:M,ROW(A13)*2+3)/INDEX('A_NPL BU'!M:M,ROW(A13)*2+2))*100%</f>
        <v>2.8411067557329764E-2</v>
      </c>
    </row>
    <row r="18" spans="1:8" ht="15.75" customHeight="1">
      <c r="A18" s="48" t="s">
        <v>39</v>
      </c>
      <c r="B18" s="49" t="s">
        <v>40</v>
      </c>
      <c r="C18" s="50">
        <f>('A_NPL BPR'!M17/'A_Kredit BPR'!M17)*100%</f>
        <v>6.0146740386139264E-2</v>
      </c>
      <c r="F18" s="48" t="s">
        <v>39</v>
      </c>
      <c r="G18" s="49" t="s">
        <v>42</v>
      </c>
      <c r="H18" s="50">
        <f t="array" ref="H18">(INDEX('A_NPL BU'!M:M,ROW(A14)*2+3)/INDEX('A_NPL BU'!M:M,ROW(A14)*2+2))*100%</f>
        <v>1.8062716332979491E-2</v>
      </c>
    </row>
    <row r="19" spans="1:8" ht="15.75" customHeight="1">
      <c r="A19" s="48" t="s">
        <v>41</v>
      </c>
      <c r="B19" s="49" t="s">
        <v>42</v>
      </c>
      <c r="C19" s="50">
        <f>('A_NPL BPR'!M18/'A_Kredit BPR'!M18)*100%</f>
        <v>7.0568946701334415E-2</v>
      </c>
      <c r="F19" s="48" t="s">
        <v>41</v>
      </c>
      <c r="G19" s="49" t="s">
        <v>38</v>
      </c>
      <c r="H19" s="50">
        <f t="array" ref="H19">(INDEX('A_NPL BU'!M:M,ROW(A15)*2+3)/INDEX('A_NPL BU'!M:M,ROW(A15)*2+2))*100%</f>
        <v>3.9495377500415103E-2</v>
      </c>
    </row>
    <row r="20" spans="1:8" ht="13.5">
      <c r="A20" s="48" t="s">
        <v>43</v>
      </c>
      <c r="B20" s="49" t="s">
        <v>44</v>
      </c>
      <c r="C20" s="50">
        <f>('A_NPL BPR'!M19/'A_Kredit BPR'!M19)*100%</f>
        <v>2.5303524624305566E-2</v>
      </c>
      <c r="F20" s="48" t="s">
        <v>43</v>
      </c>
      <c r="G20" s="49" t="s">
        <v>44</v>
      </c>
      <c r="H20" s="50">
        <f t="array" ref="H20">(INDEX('A_NPL BU'!M:M,ROW(A16)*2+3)/INDEX('A_NPL BU'!M:M,ROW(A16)*2+2))*100%</f>
        <v>2.666322903460247E-2</v>
      </c>
    </row>
    <row r="21" spans="1:8" ht="13.5">
      <c r="A21" s="48" t="s">
        <v>45</v>
      </c>
      <c r="B21" s="49" t="s">
        <v>46</v>
      </c>
      <c r="C21" s="50">
        <f>('A_NPL BPR'!M20/'A_Kredit BPR'!M20)*100%</f>
        <v>4.7904948471462511E-2</v>
      </c>
      <c r="F21" s="48" t="s">
        <v>45</v>
      </c>
      <c r="G21" s="49" t="s">
        <v>46</v>
      </c>
      <c r="H21" s="50">
        <f t="array" ref="H21">(INDEX('A_NPL BU'!M:M,ROW(A17)*2+3)/INDEX('A_NPL BU'!M:M,ROW(A17)*2+2))*100%</f>
        <v>2.2296946889536103E-2</v>
      </c>
    </row>
    <row r="22" spans="1:8" ht="13.5">
      <c r="A22" s="48" t="s">
        <v>47</v>
      </c>
      <c r="B22" s="49" t="s">
        <v>48</v>
      </c>
      <c r="C22" s="50">
        <f>('A_NPL BPR'!M21/'A_Kredit BPR'!M21)*100%</f>
        <v>0.14437881138655501</v>
      </c>
      <c r="F22" s="48" t="s">
        <v>47</v>
      </c>
      <c r="G22" s="49" t="s">
        <v>48</v>
      </c>
      <c r="H22" s="50">
        <f t="array" ref="H22">(INDEX('A_NPL BU'!M:M,ROW(A18)*2+3)/INDEX('A_NPL BU'!M:M,ROW(A18)*2+2))*100%</f>
        <v>2.1567868070249869E-2</v>
      </c>
    </row>
    <row r="23" spans="1:8" ht="13.5">
      <c r="A23" s="48" t="s">
        <v>49</v>
      </c>
      <c r="B23" s="49" t="s">
        <v>50</v>
      </c>
      <c r="C23" s="50">
        <f>('A_NPL BPR'!M22/'A_Kredit BPR'!M22)*100%</f>
        <v>7.4497739577219349E-2</v>
      </c>
      <c r="F23" s="48" t="s">
        <v>49</v>
      </c>
      <c r="G23" s="49" t="s">
        <v>50</v>
      </c>
      <c r="H23" s="50">
        <f t="array" ref="H23">(INDEX('A_NPL BU'!M:M,ROW(A19)*2+3)/INDEX('A_NPL BU'!M:M,ROW(A19)*2+2))*100%</f>
        <v>2.0646674427921494E-2</v>
      </c>
    </row>
    <row r="24" spans="1:8" ht="13.5">
      <c r="A24" s="48" t="s">
        <v>51</v>
      </c>
      <c r="B24" s="49" t="s">
        <v>52</v>
      </c>
      <c r="C24" s="50">
        <f>('A_NPL BPR'!M23/'A_Kredit BPR'!M23)*100%</f>
        <v>4.6390096650160237E-2</v>
      </c>
      <c r="F24" s="48" t="s">
        <v>51</v>
      </c>
      <c r="G24" s="49" t="s">
        <v>52</v>
      </c>
      <c r="H24" s="50">
        <f t="array" ref="H24">(INDEX('A_NPL BU'!M:M,ROW(A20)*2+3)/INDEX('A_NPL BU'!M:M,ROW(A20)*2+2))*100%</f>
        <v>1.6609547176054382E-2</v>
      </c>
    </row>
    <row r="25" spans="1:8" ht="13.5">
      <c r="A25" s="48" t="s">
        <v>53</v>
      </c>
      <c r="B25" s="49" t="s">
        <v>54</v>
      </c>
      <c r="C25" s="50">
        <f>('A_NPL BPR'!M24/'A_Kredit BPR'!M24)*100%</f>
        <v>8.8825539178265675E-2</v>
      </c>
      <c r="F25" s="48" t="s">
        <v>53</v>
      </c>
      <c r="G25" s="49" t="s">
        <v>56</v>
      </c>
      <c r="H25" s="50">
        <f t="array" ref="H25">(INDEX('A_NPL BU'!M:M,ROW(A21)*2+3)/INDEX('A_NPL BU'!M:M,ROW(A21)*2+2))*100%</f>
        <v>1.6230614116463055E-2</v>
      </c>
    </row>
    <row r="26" spans="1:8" ht="13.5">
      <c r="A26" s="51" t="s">
        <v>55</v>
      </c>
      <c r="B26" s="52" t="s">
        <v>56</v>
      </c>
      <c r="C26" s="50">
        <f>('A_NPL BPR'!M25/'A_Kredit BPR'!M25)*100%</f>
        <v>4.3150748786130073E-3</v>
      </c>
      <c r="F26" s="51" t="s">
        <v>55</v>
      </c>
      <c r="G26" s="52" t="s">
        <v>58</v>
      </c>
      <c r="H26" s="50">
        <f t="array" ref="H26">(INDEX('A_NPL BU'!M:M,ROW(A22)*2+3)/INDEX('A_NPL BU'!M:M,ROW(A22)*2+2))*100%</f>
        <v>3.0466248718963314E-2</v>
      </c>
    </row>
    <row r="27" spans="1:8" ht="13.5">
      <c r="A27" s="51" t="s">
        <v>57</v>
      </c>
      <c r="B27" s="52" t="s">
        <v>58</v>
      </c>
      <c r="C27" s="50">
        <f>('A_NPL BPR'!M26/'A_Kredit BPR'!M26)*100%</f>
        <v>2.8592131042353756E-2</v>
      </c>
      <c r="F27" s="51" t="s">
        <v>57</v>
      </c>
      <c r="G27" s="52" t="s">
        <v>60</v>
      </c>
      <c r="H27" s="50">
        <f t="array" ref="H27">(INDEX('A_NPL BU'!M:M,ROW(A23)*2+3)/INDEX('A_NPL BU'!M:M,ROW(A23)*2+2))*100%</f>
        <v>2.3171968230402105E-2</v>
      </c>
    </row>
    <row r="28" spans="1:8" ht="13.5">
      <c r="A28" s="51" t="s">
        <v>59</v>
      </c>
      <c r="B28" s="52" t="s">
        <v>60</v>
      </c>
      <c r="C28" s="50">
        <f>('A_NPL BPR'!M27/'A_Kredit BPR'!M27)*100%</f>
        <v>7.5319048435540242E-2</v>
      </c>
      <c r="F28" s="51" t="s">
        <v>59</v>
      </c>
      <c r="G28" s="52" t="s">
        <v>66</v>
      </c>
      <c r="H28" s="50">
        <f t="array" ref="H28">(INDEX('A_NPL BU'!M:M,ROW(A24)*2+3)/INDEX('A_NPL BU'!M:M,ROW(A24)*2+2))*100%</f>
        <v>4.4224165716893978E-2</v>
      </c>
    </row>
    <row r="29" spans="1:8" ht="13.5">
      <c r="A29" s="48" t="s">
        <v>61</v>
      </c>
      <c r="B29" s="49" t="s">
        <v>62</v>
      </c>
      <c r="C29" s="50">
        <f>('A_NPL BPR'!M28/'A_Kredit BPR'!M28)*100%</f>
        <v>7.8818396570796867E-2</v>
      </c>
      <c r="F29" s="48" t="s">
        <v>61</v>
      </c>
      <c r="G29" s="49" t="s">
        <v>64</v>
      </c>
      <c r="H29" s="50">
        <f t="array" ref="H29">(INDEX('A_NPL BU'!M:M,ROW(A25)*2+3)/INDEX('A_NPL BU'!M:M,ROW(A25)*2+2))*100%</f>
        <v>2.4444128830934133E-2</v>
      </c>
    </row>
    <row r="30" spans="1:8" ht="13.5">
      <c r="A30" s="48" t="s">
        <v>63</v>
      </c>
      <c r="B30" s="49" t="s">
        <v>64</v>
      </c>
      <c r="C30" s="50">
        <f>('A_NPL BPR'!M29/'A_Kredit BPR'!M29)*100%</f>
        <v>2.1745798149458765E-2</v>
      </c>
      <c r="F30" s="48" t="s">
        <v>63</v>
      </c>
      <c r="G30" s="49" t="s">
        <v>62</v>
      </c>
      <c r="H30" s="50">
        <f t="array" ref="H30">(INDEX('A_NPL BU'!M:M,ROW(A26)*2+3)/INDEX('A_NPL BU'!M:M,ROW(A26)*2+2))*100%</f>
        <v>1.7131527820568784E-2</v>
      </c>
    </row>
    <row r="31" spans="1:8" ht="13.5">
      <c r="A31" s="48" t="s">
        <v>65</v>
      </c>
      <c r="B31" s="49" t="s">
        <v>66</v>
      </c>
      <c r="C31" s="50">
        <f>('A_NPL BPR'!M30/'A_Kredit BPR'!M30)*100%</f>
        <v>2.5145227625596251E-2</v>
      </c>
      <c r="F31" s="48" t="s">
        <v>65</v>
      </c>
      <c r="G31" s="49" t="s">
        <v>68</v>
      </c>
      <c r="H31" s="50">
        <f t="array" ref="H31">(INDEX('A_NPL BU'!M:M,ROW(A27)*2+3)/INDEX('A_NPL BU'!M:M,ROW(A27)*2+2))*100%</f>
        <v>1.6501728877471041E-2</v>
      </c>
    </row>
    <row r="32" spans="1:8" ht="13.5">
      <c r="A32" s="48" t="s">
        <v>67</v>
      </c>
      <c r="B32" s="49" t="s">
        <v>68</v>
      </c>
      <c r="C32" s="50">
        <f>('A_NPL BPR'!M31/'A_Kredit BPR'!M31)*100%</f>
        <v>0.14108257219647691</v>
      </c>
      <c r="F32" s="48" t="s">
        <v>67</v>
      </c>
      <c r="G32" s="49" t="s">
        <v>70</v>
      </c>
      <c r="H32" s="50">
        <f t="array" ref="H32">(INDEX('A_NPL BU'!M:M,ROW(A28)*2+3)/INDEX('A_NPL BU'!M:M,ROW(A28)*2+2))*100%</f>
        <v>1.6644431652101013E-2</v>
      </c>
    </row>
    <row r="33" spans="1:8" ht="13.5">
      <c r="A33" s="48" t="s">
        <v>69</v>
      </c>
      <c r="B33" s="49" t="s">
        <v>70</v>
      </c>
      <c r="C33" s="50">
        <f>('A_NPL BPR'!M32/'A_Kredit BPR'!M32)*100%</f>
        <v>0.15404080741312948</v>
      </c>
      <c r="F33" s="48" t="s">
        <v>69</v>
      </c>
      <c r="G33" s="49" t="s">
        <v>72</v>
      </c>
      <c r="H33" s="50">
        <f t="array" ref="H33">(INDEX('A_NPL BU'!M:M,ROW(A29)*2+3)/INDEX('A_NPL BU'!M:M,ROW(A29)*2+2))*100%</f>
        <v>2.7312694806693631E-2</v>
      </c>
    </row>
    <row r="34" spans="1:8" ht="13.5">
      <c r="A34" s="48" t="s">
        <v>71</v>
      </c>
      <c r="B34" s="49" t="s">
        <v>72</v>
      </c>
      <c r="C34" s="50">
        <f>('A_NPL BPR'!M33/'A_Kredit BPR'!M33)*100%</f>
        <v>8.2534185386691189E-2</v>
      </c>
      <c r="F34" s="48" t="s">
        <v>71</v>
      </c>
      <c r="G34" s="49" t="s">
        <v>146</v>
      </c>
      <c r="H34" s="50">
        <f t="array" ref="H34">(INDEX('A_NPL BU'!M:M,ROW(A30)*2+3)/INDEX('A_NPL BU'!M:M,ROW(A30)*2+2))*100%</f>
        <v>2.5889880647275324E-2</v>
      </c>
    </row>
    <row r="35" spans="1:8" ht="13.5">
      <c r="A35" s="48" t="s">
        <v>73</v>
      </c>
      <c r="B35" s="49" t="s">
        <v>74</v>
      </c>
      <c r="C35" s="50">
        <f>('A_NPL BPR'!M34/'A_Kredit BPR'!M34)*100%</f>
        <v>5.6317261553064782E-2</v>
      </c>
      <c r="F35" s="48" t="s">
        <v>73</v>
      </c>
      <c r="G35" s="49" t="s">
        <v>76</v>
      </c>
      <c r="H35" s="50">
        <f t="array" ref="H35">(INDEX('A_NPL BU'!M:M,ROW(A31)*2+3)/INDEX('A_NPL BU'!M:M,ROW(A31)*2+2))*100%</f>
        <v>2.842116267511853E-2</v>
      </c>
    </row>
    <row r="36" spans="1:8" ht="13.5">
      <c r="A36" s="48" t="s">
        <v>75</v>
      </c>
      <c r="B36" s="49" t="s">
        <v>76</v>
      </c>
      <c r="C36" s="50">
        <f>('A_NPL BPR'!M35/'A_Kredit BPR'!M35)*100%</f>
        <v>1.4967699366848743E-2</v>
      </c>
      <c r="F36" s="48" t="s">
        <v>75</v>
      </c>
      <c r="G36" s="49" t="s">
        <v>78</v>
      </c>
      <c r="H36" s="50">
        <f t="array" ref="H36">(INDEX('A_NPL BU'!M:M,ROW(A32)*2+3)/INDEX('A_NPL BU'!M:M,ROW(A32)*2+2))*100%</f>
        <v>2.312310869999543E-2</v>
      </c>
    </row>
    <row r="37" spans="1:8" ht="13.5">
      <c r="A37" s="48" t="s">
        <v>77</v>
      </c>
      <c r="B37" s="49" t="s">
        <v>78</v>
      </c>
      <c r="C37" s="50">
        <f>('A_NPL BPR'!M36/'A_Kredit BPR'!M36)*100%</f>
        <v>1.4358200167568098E-2</v>
      </c>
      <c r="F37" s="53" t="s">
        <v>77</v>
      </c>
      <c r="G37" s="54" t="s">
        <v>104</v>
      </c>
      <c r="H37" s="50">
        <f t="array" ref="H37">(INDEX('A_NPL BU'!M:M,ROW(A33)*2+3)/INDEX('A_NPL BU'!M:M,ROW(A33)*2+2))*100%</f>
        <v>2.8636789892170056E-2</v>
      </c>
    </row>
    <row r="38" spans="1:8" ht="13.5">
      <c r="A38" s="48" t="s">
        <v>79</v>
      </c>
      <c r="B38" s="49" t="s">
        <v>80</v>
      </c>
      <c r="C38" s="50">
        <f>('A_NPL BPR'!M37/'A_Kredit BPR'!M37)*100%</f>
        <v>0.58623894930250142</v>
      </c>
      <c r="F38" s="48" t="s">
        <v>79</v>
      </c>
      <c r="G38" s="49" t="s">
        <v>147</v>
      </c>
      <c r="H38" s="50">
        <f t="array" ref="H38">(INDEX('A_NPL BU'!M:M,ROW(A34)*2+3)/INDEX('A_NPL BU'!M:M,ROW(A34)*2+2))*100%</f>
        <v>3.6464740345216896E-3</v>
      </c>
    </row>
  </sheetData>
  <mergeCells count="4">
    <mergeCell ref="A1:C2"/>
    <mergeCell ref="F1:H2"/>
    <mergeCell ref="A3:B4"/>
    <mergeCell ref="F3:G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S86"/>
  <sheetViews>
    <sheetView topLeftCell="A40" zoomScale="66" workbookViewId="0">
      <selection activeCell="C45" sqref="C45"/>
    </sheetView>
  </sheetViews>
  <sheetFormatPr defaultColWidth="12.54296875" defaultRowHeight="15.75" customHeight="1"/>
  <cols>
    <col min="2" max="2" width="20.54296875" customWidth="1"/>
    <col min="16" max="16" width="24.08984375" bestFit="1" customWidth="1"/>
    <col min="17" max="17" width="13.6328125" bestFit="1" customWidth="1"/>
    <col min="18" max="18" width="11.7265625" customWidth="1"/>
    <col min="19" max="19" width="11.1796875" bestFit="1" customWidth="1"/>
    <col min="20" max="20" width="14.26953125" bestFit="1" customWidth="1"/>
    <col min="21" max="21" width="10" bestFit="1" customWidth="1"/>
    <col min="22" max="22" width="10.1796875" bestFit="1" customWidth="1"/>
    <col min="23" max="23" width="17.453125" bestFit="1" customWidth="1"/>
    <col min="24" max="24" width="14.36328125" bestFit="1" customWidth="1"/>
    <col min="25" max="25" width="15.7265625" bestFit="1" customWidth="1"/>
    <col min="26" max="26" width="16.7265625" bestFit="1" customWidth="1"/>
    <col min="27" max="27" width="14" bestFit="1" customWidth="1"/>
    <col min="28" max="28" width="20.81640625" bestFit="1" customWidth="1"/>
    <col min="29" max="29" width="21.7265625" bestFit="1" customWidth="1"/>
    <col min="30" max="30" width="19.1796875" bestFit="1" customWidth="1"/>
    <col min="31" max="31" width="18.54296875" bestFit="1" customWidth="1"/>
    <col min="32" max="32" width="17" bestFit="1" customWidth="1"/>
    <col min="33" max="33" width="15.26953125" bestFit="1" customWidth="1"/>
    <col min="34" max="34" width="15.81640625" bestFit="1" customWidth="1"/>
    <col min="35" max="35" width="9.453125" bestFit="1" customWidth="1"/>
    <col min="36" max="36" width="7.54296875" bestFit="1" customWidth="1"/>
    <col min="37" max="37" width="12.81640625" bestFit="1" customWidth="1"/>
    <col min="38" max="38" width="20.1796875" bestFit="1" customWidth="1"/>
    <col min="39" max="39" width="20.54296875" bestFit="1" customWidth="1"/>
    <col min="40" max="40" width="6.7265625" bestFit="1" customWidth="1"/>
    <col min="41" max="41" width="5.1796875" bestFit="1" customWidth="1"/>
    <col min="42" max="42" width="14.453125" bestFit="1" customWidth="1"/>
    <col min="43" max="44" width="16.26953125" bestFit="1" customWidth="1"/>
    <col min="45" max="45" width="18.26953125" bestFit="1" customWidth="1"/>
    <col min="46" max="46" width="14.453125" bestFit="1" customWidth="1"/>
    <col min="47" max="47" width="15" bestFit="1" customWidth="1"/>
    <col min="48" max="48" width="16.81640625" bestFit="1" customWidth="1"/>
    <col min="49" max="49" width="15" bestFit="1" customWidth="1"/>
    <col min="50" max="50" width="11.54296875" bestFit="1" customWidth="1"/>
  </cols>
  <sheetData>
    <row r="1" spans="1:13" ht="15.75" customHeight="1">
      <c r="A1" s="309" t="s">
        <v>143</v>
      </c>
      <c r="B1" s="305"/>
      <c r="C1" s="305"/>
      <c r="D1" s="305"/>
      <c r="E1" s="305"/>
      <c r="F1" s="305"/>
      <c r="G1" s="305"/>
      <c r="H1" s="305"/>
      <c r="I1" s="305"/>
      <c r="J1" s="305"/>
      <c r="K1" s="305"/>
      <c r="L1" s="305"/>
      <c r="M1" s="298"/>
    </row>
    <row r="2" spans="1:13" ht="15.75" customHeight="1">
      <c r="A2" s="299"/>
      <c r="B2" s="289"/>
      <c r="C2" s="289"/>
      <c r="D2" s="289"/>
      <c r="E2" s="289"/>
      <c r="F2" s="289"/>
      <c r="G2" s="289"/>
      <c r="H2" s="289"/>
      <c r="I2" s="289"/>
      <c r="J2" s="289"/>
      <c r="K2" s="289"/>
      <c r="L2" s="289"/>
      <c r="M2" s="300"/>
    </row>
    <row r="3" spans="1:13" ht="14.15" customHeight="1">
      <c r="A3" s="308"/>
      <c r="B3" s="310"/>
      <c r="C3" s="308">
        <v>2024</v>
      </c>
      <c r="D3" s="295"/>
      <c r="E3" s="295"/>
      <c r="F3" s="295"/>
      <c r="G3" s="295"/>
      <c r="H3" s="295"/>
      <c r="I3" s="295"/>
      <c r="J3" s="295"/>
      <c r="K3" s="295"/>
      <c r="L3" s="296"/>
    </row>
    <row r="4" spans="1:13" ht="14.15" customHeight="1">
      <c r="A4" s="148" t="s">
        <v>149</v>
      </c>
      <c r="B4" s="149" t="s">
        <v>1</v>
      </c>
      <c r="C4" s="179" t="s">
        <v>3</v>
      </c>
      <c r="D4" s="179" t="s">
        <v>4</v>
      </c>
      <c r="E4" s="179" t="s">
        <v>5</v>
      </c>
      <c r="F4" s="179" t="s">
        <v>6</v>
      </c>
      <c r="G4" s="179" t="s">
        <v>7</v>
      </c>
      <c r="H4" s="179" t="s">
        <v>8</v>
      </c>
      <c r="I4" s="179" t="s">
        <v>9</v>
      </c>
      <c r="J4" s="179" t="s">
        <v>10</v>
      </c>
      <c r="K4" s="179" t="s">
        <v>11</v>
      </c>
      <c r="L4" s="180" t="s">
        <v>12</v>
      </c>
      <c r="M4" s="184" t="s">
        <v>150</v>
      </c>
    </row>
    <row r="5" spans="1:13" ht="15.75" customHeight="1">
      <c r="A5" s="48" t="s">
        <v>13</v>
      </c>
      <c r="B5" s="67" t="s">
        <v>14</v>
      </c>
      <c r="C5" s="55">
        <f>('A_NPL BPR'!C4/'A_Kredit BPR'!C4)*100%</f>
        <v>0.11410517781231397</v>
      </c>
      <c r="D5" s="55">
        <f>('A_NPL BPR'!D4/'A_Kredit BPR'!D4)*100%</f>
        <v>0.11577363985277729</v>
      </c>
      <c r="E5" s="55">
        <f>('A_NPL BPR'!E4/'A_Kredit BPR'!E4)*100%</f>
        <v>0.11468103296118036</v>
      </c>
      <c r="F5" s="55">
        <f>('A_NPL BPR'!F4/'A_Kredit BPR'!F4)*100%</f>
        <v>0.12183709358611923</v>
      </c>
      <c r="G5" s="55">
        <f>('A_NPL BPR'!G4/'A_Kredit BPR'!G4)*100%</f>
        <v>0.1278653971905363</v>
      </c>
      <c r="H5" s="55">
        <f>('A_NPL BPR'!H4/'A_Kredit BPR'!H4)*100%</f>
        <v>0.12904448535357571</v>
      </c>
      <c r="I5" s="55">
        <f>('A_NPL BPR'!I4/'A_Kredit BPR'!I4)*100%</f>
        <v>0.13076219068758721</v>
      </c>
      <c r="J5" s="55">
        <f>('A_NPL BPR'!J4/'A_Kredit BPR'!J4)*100%</f>
        <v>0.13048780845495797</v>
      </c>
      <c r="K5" s="55">
        <f>('A_NPL BPR'!K4/'A_Kredit BPR'!K4)*100%</f>
        <v>0.13034656367555728</v>
      </c>
      <c r="L5" s="178">
        <f>('A_NPL BPR'!L4/'A_Kredit BPR'!L4)*100%</f>
        <v>0.12928736498606261</v>
      </c>
      <c r="M5" s="56">
        <f t="shared" ref="M5:M38" si="0">SUM(C5:L5)</f>
        <v>1.2441907545606679</v>
      </c>
    </row>
    <row r="6" spans="1:13" ht="15.75" customHeight="1">
      <c r="A6" s="48" t="s">
        <v>15</v>
      </c>
      <c r="B6" s="67" t="s">
        <v>16</v>
      </c>
      <c r="C6" s="55">
        <f>('A_NPL BPR'!C5/'A_Kredit BPR'!C5)*100%</f>
        <v>8.8137504755679316E-2</v>
      </c>
      <c r="D6" s="55">
        <f>('A_NPL BPR'!D5/'A_Kredit BPR'!D5)*100%</f>
        <v>9.4533836170241498E-2</v>
      </c>
      <c r="E6" s="55">
        <f>('A_NPL BPR'!E5/'A_Kredit BPR'!E5)*100%</f>
        <v>9.3165008532283419E-2</v>
      </c>
      <c r="F6" s="55">
        <f>('A_NPL BPR'!F5/'A_Kredit BPR'!F5)*100%</f>
        <v>0.10355053350434408</v>
      </c>
      <c r="G6" s="55">
        <f>('A_NPL BPR'!G5/'A_Kredit BPR'!G5)*100%</f>
        <v>0.1085984013980157</v>
      </c>
      <c r="H6" s="55">
        <f>('A_NPL BPR'!H5/'A_Kredit BPR'!H5)*100%</f>
        <v>0.11072732210858414</v>
      </c>
      <c r="I6" s="55">
        <f>('A_NPL BPR'!I5/'A_Kredit BPR'!I5)*100%</f>
        <v>0.10615902184084426</v>
      </c>
      <c r="J6" s="55">
        <f>('A_NPL BPR'!J5/'A_Kredit BPR'!J5)*100%</f>
        <v>0.11031602838138935</v>
      </c>
      <c r="K6" s="55">
        <f>('A_NPL BPR'!K5/'A_Kredit BPR'!K5)*100%</f>
        <v>0.10570148707021632</v>
      </c>
      <c r="L6" s="178">
        <f>('A_NPL BPR'!L5/'A_Kredit BPR'!L5)*100%</f>
        <v>0.10714001579358659</v>
      </c>
      <c r="M6" s="56">
        <f t="shared" si="0"/>
        <v>1.0280291595551847</v>
      </c>
    </row>
    <row r="7" spans="1:13" ht="15.75" customHeight="1">
      <c r="A7" s="48" t="s">
        <v>17</v>
      </c>
      <c r="B7" s="67" t="s">
        <v>18</v>
      </c>
      <c r="C7" s="55">
        <f>('A_NPL BPR'!C6/'A_Kredit BPR'!C6)*100%</f>
        <v>0.10187927274791703</v>
      </c>
      <c r="D7" s="55">
        <f>('A_NPL BPR'!D6/'A_Kredit BPR'!D6)*100%</f>
        <v>0.11683678059571147</v>
      </c>
      <c r="E7" s="55">
        <f>('A_NPL BPR'!E6/'A_Kredit BPR'!E6)*100%</f>
        <v>0.11618969964611509</v>
      </c>
      <c r="F7" s="55">
        <f>('A_NPL BPR'!F6/'A_Kredit BPR'!F6)*100%</f>
        <v>0.1400507864745352</v>
      </c>
      <c r="G7" s="55">
        <f>('A_NPL BPR'!G6/'A_Kredit BPR'!G6)*100%</f>
        <v>0.14164090848463839</v>
      </c>
      <c r="H7" s="55">
        <f>('A_NPL BPR'!H6/'A_Kredit BPR'!H6)*100%</f>
        <v>0.16193479473754119</v>
      </c>
      <c r="I7" s="55">
        <f>('A_NPL BPR'!I6/'A_Kredit BPR'!I6)*100%</f>
        <v>0.16293060792154548</v>
      </c>
      <c r="J7" s="55">
        <f>('A_NPL BPR'!J6/'A_Kredit BPR'!J6)*100%</f>
        <v>0.16611628279043722</v>
      </c>
      <c r="K7" s="55">
        <f>('A_NPL BPR'!K6/'A_Kredit BPR'!K6)*100%</f>
        <v>0.1746010229949729</v>
      </c>
      <c r="L7" s="178">
        <f>('A_NPL BPR'!L6/'A_Kredit BPR'!L6)*100%</f>
        <v>0.17104305949633358</v>
      </c>
      <c r="M7" s="56">
        <f t="shared" si="0"/>
        <v>1.4532232158897473</v>
      </c>
    </row>
    <row r="8" spans="1:13" ht="15.75" customHeight="1">
      <c r="A8" s="48" t="s">
        <v>19</v>
      </c>
      <c r="B8" s="67" t="s">
        <v>20</v>
      </c>
      <c r="C8" s="55">
        <f>('A_NPL BPR'!C7/'A_Kredit BPR'!C7)*100%</f>
        <v>0.12034652362100794</v>
      </c>
      <c r="D8" s="55">
        <f>('A_NPL BPR'!D7/'A_Kredit BPR'!D7)*100%</f>
        <v>0.12292784215395341</v>
      </c>
      <c r="E8" s="55">
        <f>('A_NPL BPR'!E7/'A_Kredit BPR'!E7)*100%</f>
        <v>0.12112376499435286</v>
      </c>
      <c r="F8" s="55">
        <f>('A_NPL BPR'!F7/'A_Kredit BPR'!F7)*100%</f>
        <v>0.12571252315371073</v>
      </c>
      <c r="G8" s="55">
        <f>('A_NPL BPR'!G7/'A_Kredit BPR'!G7)*100%</f>
        <v>0.12788309326316649</v>
      </c>
      <c r="H8" s="55">
        <f>('A_NPL BPR'!H7/'A_Kredit BPR'!H7)*100%</f>
        <v>0.12567427602453399</v>
      </c>
      <c r="I8" s="55">
        <f>('A_NPL BPR'!I7/'A_Kredit BPR'!I7)*100%</f>
        <v>0.12613319347874141</v>
      </c>
      <c r="J8" s="55">
        <f>('A_NPL BPR'!J7/'A_Kredit BPR'!J7)*100%</f>
        <v>0.12483703337909363</v>
      </c>
      <c r="K8" s="55">
        <f>('A_NPL BPR'!K7/'A_Kredit BPR'!K7)*100%</f>
        <v>0.12542226091426389</v>
      </c>
      <c r="L8" s="178">
        <f>('A_NPL BPR'!L7/'A_Kredit BPR'!L7)*100%</f>
        <v>0.12343220705725676</v>
      </c>
      <c r="M8" s="56">
        <f t="shared" si="0"/>
        <v>1.243492718040081</v>
      </c>
    </row>
    <row r="9" spans="1:13" ht="15.75" customHeight="1">
      <c r="A9" s="48" t="s">
        <v>21</v>
      </c>
      <c r="B9" s="67" t="s">
        <v>22</v>
      </c>
      <c r="C9" s="55">
        <f>('A_NPL BPR'!C8/'A_Kredit BPR'!C8)*100%</f>
        <v>0.14645982554733633</v>
      </c>
      <c r="D9" s="55">
        <f>('A_NPL BPR'!D8/'A_Kredit BPR'!D8)*100%</f>
        <v>0.14894259193453896</v>
      </c>
      <c r="E9" s="55">
        <f>('A_NPL BPR'!E8/'A_Kredit BPR'!E8)*100%</f>
        <v>0.15123023409277903</v>
      </c>
      <c r="F9" s="55">
        <f>('A_NPL BPR'!F8/'A_Kredit BPR'!F8)*100%</f>
        <v>0.15620225254473361</v>
      </c>
      <c r="G9" s="55">
        <f>('A_NPL BPR'!G8/'A_Kredit BPR'!G8)*100%</f>
        <v>0.15252261562873728</v>
      </c>
      <c r="H9" s="55">
        <f>('A_NPL BPR'!H8/'A_Kredit BPR'!H8)*100%</f>
        <v>0.15469160286711553</v>
      </c>
      <c r="I9" s="55">
        <f>('A_NPL BPR'!I8/'A_Kredit BPR'!I8)*100%</f>
        <v>0.15768901664728829</v>
      </c>
      <c r="J9" s="55">
        <f>('A_NPL BPR'!J8/'A_Kredit BPR'!J8)*100%</f>
        <v>0.15821818918567784</v>
      </c>
      <c r="K9" s="55">
        <f>('A_NPL BPR'!K8/'A_Kredit BPR'!K8)*100%</f>
        <v>0.15938838346684009</v>
      </c>
      <c r="L9" s="178">
        <f>('A_NPL BPR'!L8/'A_Kredit BPR'!L8)*100%</f>
        <v>0.16448094675656597</v>
      </c>
      <c r="M9" s="56">
        <f t="shared" si="0"/>
        <v>1.5498256586716128</v>
      </c>
    </row>
    <row r="10" spans="1:13" ht="15.75" customHeight="1">
      <c r="A10" s="48" t="s">
        <v>23</v>
      </c>
      <c r="B10" s="67" t="s">
        <v>24</v>
      </c>
      <c r="C10" s="55">
        <f>('A_NPL BPR'!C9/'A_Kredit BPR'!C9)*100%</f>
        <v>0.10463388672286546</v>
      </c>
      <c r="D10" s="55">
        <f>('A_NPL BPR'!D9/'A_Kredit BPR'!D9)*100%</f>
        <v>0.10476823522159617</v>
      </c>
      <c r="E10" s="55">
        <f>('A_NPL BPR'!E9/'A_Kredit BPR'!E9)*100%</f>
        <v>0.1066509326895419</v>
      </c>
      <c r="F10" s="55">
        <f>('A_NPL BPR'!F9/'A_Kredit BPR'!F9)*100%</f>
        <v>0.1133176383256338</v>
      </c>
      <c r="G10" s="55">
        <f>('A_NPL BPR'!G9/'A_Kredit BPR'!G9)*100%</f>
        <v>0.11378704928351045</v>
      </c>
      <c r="H10" s="55">
        <f>('A_NPL BPR'!H9/'A_Kredit BPR'!H9)*100%</f>
        <v>0.1138721234337364</v>
      </c>
      <c r="I10" s="55">
        <f>('A_NPL BPR'!I9/'A_Kredit BPR'!I9)*100%</f>
        <v>0.11439206054305395</v>
      </c>
      <c r="J10" s="55">
        <f>('A_NPL BPR'!J9/'A_Kredit BPR'!J9)*100%</f>
        <v>0.11513201526438792</v>
      </c>
      <c r="K10" s="55">
        <f>('A_NPL BPR'!K9/'A_Kredit BPR'!K9)*100%</f>
        <v>0.11522205591298479</v>
      </c>
      <c r="L10" s="178">
        <f>('A_NPL BPR'!L9/'A_Kredit BPR'!L9)*100%</f>
        <v>0.11596626357798494</v>
      </c>
      <c r="M10" s="56">
        <f t="shared" si="0"/>
        <v>1.1177422609752958</v>
      </c>
    </row>
    <row r="11" spans="1:13" ht="15.75" customHeight="1">
      <c r="A11" s="48" t="s">
        <v>25</v>
      </c>
      <c r="B11" s="67" t="s">
        <v>26</v>
      </c>
      <c r="C11" s="55">
        <f>('A_NPL BPR'!C10/'A_Kredit BPR'!C10)*100%</f>
        <v>4.7014170000141756E-2</v>
      </c>
      <c r="D11" s="55">
        <f>('A_NPL BPR'!D10/'A_Kredit BPR'!D10)*100%</f>
        <v>4.5864837729940468E-2</v>
      </c>
      <c r="E11" s="55">
        <f>('A_NPL BPR'!E10/'A_Kredit BPR'!E10)*100%</f>
        <v>4.8284800839164879E-2</v>
      </c>
      <c r="F11" s="55">
        <f>('A_NPL BPR'!F10/'A_Kredit BPR'!F10)*100%</f>
        <v>5.3914657153018554E-2</v>
      </c>
      <c r="G11" s="55">
        <f>('A_NPL BPR'!G10/'A_Kredit BPR'!G10)*100%</f>
        <v>5.9685437101005233E-2</v>
      </c>
      <c r="H11" s="55">
        <f>('A_NPL BPR'!H10/'A_Kredit BPR'!H10)*100%</f>
        <v>5.7101134224804152E-2</v>
      </c>
      <c r="I11" s="55">
        <f>('A_NPL BPR'!I10/'A_Kredit BPR'!I10)*100%</f>
        <v>5.3590350435194334E-2</v>
      </c>
      <c r="J11" s="55">
        <f>('A_NPL BPR'!J10/'A_Kredit BPR'!J10)*100%</f>
        <v>5.683832990943824E-2</v>
      </c>
      <c r="K11" s="55">
        <f>('A_NPL BPR'!K10/'A_Kredit BPR'!K10)*100%</f>
        <v>5.5823777888643997E-2</v>
      </c>
      <c r="L11" s="178">
        <f>('A_NPL BPR'!L10/'A_Kredit BPR'!L10)*100%</f>
        <v>5.4675540066239002E-2</v>
      </c>
      <c r="M11" s="56">
        <f t="shared" si="0"/>
        <v>0.53279303534759059</v>
      </c>
    </row>
    <row r="12" spans="1:13" ht="15.75" customHeight="1">
      <c r="A12" s="48" t="s">
        <v>27</v>
      </c>
      <c r="B12" s="67" t="s">
        <v>28</v>
      </c>
      <c r="C12" s="55">
        <f>('A_NPL BPR'!C11/'A_Kredit BPR'!C11)*100%</f>
        <v>0.15254692249162638</v>
      </c>
      <c r="D12" s="55">
        <f>('A_NPL BPR'!D11/'A_Kredit BPR'!D11)*100%</f>
        <v>0.15626488060491703</v>
      </c>
      <c r="E12" s="55">
        <f>('A_NPL BPR'!E11/'A_Kredit BPR'!E11)*100%</f>
        <v>0.15659402280703366</v>
      </c>
      <c r="F12" s="55">
        <f>('A_NPL BPR'!F11/'A_Kredit BPR'!F11)*100%</f>
        <v>0.16249694232571318</v>
      </c>
      <c r="G12" s="55">
        <f>('A_NPL BPR'!G11/'A_Kredit BPR'!G11)*100%</f>
        <v>0.17216649457793953</v>
      </c>
      <c r="H12" s="55">
        <f>('A_NPL BPR'!H11/'A_Kredit BPR'!H11)*100%</f>
        <v>0.1647013409719966</v>
      </c>
      <c r="I12" s="55">
        <f>('A_NPL BPR'!I11/'A_Kredit BPR'!I11)*100%</f>
        <v>0.16278989537945762</v>
      </c>
      <c r="J12" s="55">
        <f>('A_NPL BPR'!J11/'A_Kredit BPR'!J11)*100%</f>
        <v>0.16229979438867753</v>
      </c>
      <c r="K12" s="55">
        <f>('A_NPL BPR'!K11/'A_Kredit BPR'!K11)*100%</f>
        <v>0.16411134258692911</v>
      </c>
      <c r="L12" s="178">
        <f>('A_NPL BPR'!L11/'A_Kredit BPR'!L11)*100%</f>
        <v>0.16364343800031783</v>
      </c>
      <c r="M12" s="56">
        <f t="shared" si="0"/>
        <v>1.6176150741346085</v>
      </c>
    </row>
    <row r="13" spans="1:13" ht="15.75" customHeight="1">
      <c r="A13" s="51" t="s">
        <v>29</v>
      </c>
      <c r="B13" s="111" t="s">
        <v>30</v>
      </c>
      <c r="C13" s="55">
        <f>('A_NPL BPR'!C12/'A_Kredit BPR'!C12)*100%</f>
        <v>9.6341868039460182E-2</v>
      </c>
      <c r="D13" s="55">
        <f>('A_NPL BPR'!D12/'A_Kredit BPR'!D12)*100%</f>
        <v>9.5524443818480187E-2</v>
      </c>
      <c r="E13" s="55">
        <f>('A_NPL BPR'!E12/'A_Kredit BPR'!E12)*100%</f>
        <v>0.10013634334985422</v>
      </c>
      <c r="F13" s="55">
        <f>('A_NPL BPR'!F12/'A_Kredit BPR'!F12)*100%</f>
        <v>0.1110954536830942</v>
      </c>
      <c r="G13" s="55">
        <f>('A_NPL BPR'!G12/'A_Kredit BPR'!G12)*100%</f>
        <v>0.12742583826354845</v>
      </c>
      <c r="H13" s="55">
        <f>('A_NPL BPR'!H12/'A_Kredit BPR'!H12)*100%</f>
        <v>0.12995008722050516</v>
      </c>
      <c r="I13" s="55">
        <f>('A_NPL BPR'!I12/'A_Kredit BPR'!I12)*100%</f>
        <v>0.12936089729527608</v>
      </c>
      <c r="J13" s="55">
        <f>('A_NPL BPR'!J12/'A_Kredit BPR'!J12)*100%</f>
        <v>0.12987952827707952</v>
      </c>
      <c r="K13" s="55">
        <f>('A_NPL BPR'!K12/'A_Kredit BPR'!K12)*100%</f>
        <v>0.13206077739710223</v>
      </c>
      <c r="L13" s="178">
        <f>('A_NPL BPR'!L12/'A_Kredit BPR'!L12)*100%</f>
        <v>0.14373882548526187</v>
      </c>
      <c r="M13" s="56">
        <f t="shared" si="0"/>
        <v>1.1955140628296621</v>
      </c>
    </row>
    <row r="14" spans="1:13" ht="15.75" customHeight="1">
      <c r="A14" s="51" t="s">
        <v>31</v>
      </c>
      <c r="B14" s="111" t="s">
        <v>32</v>
      </c>
      <c r="C14" s="55">
        <f>('A_NPL BPR'!C13/'A_Kredit BPR'!C13)*100%</f>
        <v>7.5266115685243079E-2</v>
      </c>
      <c r="D14" s="55">
        <f>('A_NPL BPR'!D13/'A_Kredit BPR'!D13)*100%</f>
        <v>7.7598451966995219E-2</v>
      </c>
      <c r="E14" s="55">
        <f>('A_NPL BPR'!E13/'A_Kredit BPR'!E13)*100%</f>
        <v>8.1355983584987676E-2</v>
      </c>
      <c r="F14" s="55">
        <f>('A_NPL BPR'!F13/'A_Kredit BPR'!F13)*100%</f>
        <v>8.4341320029413427E-2</v>
      </c>
      <c r="G14" s="55">
        <f>('A_NPL BPR'!G13/'A_Kredit BPR'!G13)*100%</f>
        <v>8.838502037715254E-2</v>
      </c>
      <c r="H14" s="55">
        <f>('A_NPL BPR'!H13/'A_Kredit BPR'!H13)*100%</f>
        <v>8.663999006869641E-2</v>
      </c>
      <c r="I14" s="55">
        <f>('A_NPL BPR'!I13/'A_Kredit BPR'!I13)*100%</f>
        <v>8.8138889284241864E-2</v>
      </c>
      <c r="J14" s="55">
        <f>('A_NPL BPR'!J13/'A_Kredit BPR'!J13)*100%</f>
        <v>8.8378033382181573E-2</v>
      </c>
      <c r="K14" s="55">
        <f>('A_NPL BPR'!K13/'A_Kredit BPR'!K13)*100%</f>
        <v>8.8412758039524975E-2</v>
      </c>
      <c r="L14" s="178">
        <f>('A_NPL BPR'!L13/'A_Kredit BPR'!L13)*100%</f>
        <v>8.5305269173387169E-2</v>
      </c>
      <c r="M14" s="56">
        <f t="shared" si="0"/>
        <v>0.84382183159182389</v>
      </c>
    </row>
    <row r="15" spans="1:13" ht="15.75" customHeight="1">
      <c r="A15" s="48" t="s">
        <v>33</v>
      </c>
      <c r="B15" s="67" t="s">
        <v>34</v>
      </c>
      <c r="C15" s="55">
        <f>('A_NPL BPR'!C14/'A_Kredit BPR'!C14)*100%</f>
        <v>8.9531795873466657E-2</v>
      </c>
      <c r="D15" s="55">
        <f>('A_NPL BPR'!D14/'A_Kredit BPR'!D14)*100%</f>
        <v>9.6583903932379978E-2</v>
      </c>
      <c r="E15" s="55">
        <f>('A_NPL BPR'!E14/'A_Kredit BPR'!E14)*100%</f>
        <v>0.11070230201704014</v>
      </c>
      <c r="F15" s="55">
        <f>('A_NPL BPR'!F14/'A_Kredit BPR'!F14)*100%</f>
        <v>0.12776376256481459</v>
      </c>
      <c r="G15" s="55">
        <f>('A_NPL BPR'!G14/'A_Kredit BPR'!G14)*100%</f>
        <v>0.13167057274141161</v>
      </c>
      <c r="H15" s="55">
        <f>('A_NPL BPR'!H14/'A_Kredit BPR'!H14)*100%</f>
        <v>0.12784515863613205</v>
      </c>
      <c r="I15" s="55">
        <f>('A_NPL BPR'!I14/'A_Kredit BPR'!I14)*100%</f>
        <v>0.13107937712647222</v>
      </c>
      <c r="J15" s="55">
        <f>('A_NPL BPR'!J14/'A_Kredit BPR'!J14)*100%</f>
        <v>0.13224346511308688</v>
      </c>
      <c r="K15" s="55">
        <f>('A_NPL BPR'!K14/'A_Kredit BPR'!K14)*100%</f>
        <v>0.12934697260897068</v>
      </c>
      <c r="L15" s="178">
        <f>('A_NPL BPR'!L14/'A_Kredit BPR'!L14)*100%</f>
        <v>0.13526202353502614</v>
      </c>
      <c r="M15" s="56">
        <f t="shared" si="0"/>
        <v>1.2120293341488009</v>
      </c>
    </row>
    <row r="16" spans="1:13" ht="15.75" customHeight="1">
      <c r="A16" s="48" t="s">
        <v>35</v>
      </c>
      <c r="B16" s="67" t="s">
        <v>36</v>
      </c>
      <c r="C16" s="55">
        <f>('A_NPL BPR'!C15/'A_Kredit BPR'!C15)*100%</f>
        <v>9.2985661809813366E-2</v>
      </c>
      <c r="D16" s="55">
        <f>('A_NPL BPR'!D15/'A_Kredit BPR'!D15)*100%</f>
        <v>9.5477382159259133E-2</v>
      </c>
      <c r="E16" s="55">
        <f>('A_NPL BPR'!E15/'A_Kredit BPR'!E15)*100%</f>
        <v>9.7399619337189033E-2</v>
      </c>
      <c r="F16" s="55">
        <f>('A_NPL BPR'!F15/'A_Kredit BPR'!F15)*100%</f>
        <v>9.9093553499029555E-2</v>
      </c>
      <c r="G16" s="55">
        <f>('A_NPL BPR'!G15/'A_Kredit BPR'!G15)*100%</f>
        <v>0.10083121588120626</v>
      </c>
      <c r="H16" s="55">
        <f>('A_NPL BPR'!H15/'A_Kredit BPR'!H15)*100%</f>
        <v>0.10274302131582026</v>
      </c>
      <c r="I16" s="55">
        <f>('A_NPL BPR'!I15/'A_Kredit BPR'!I15)*100%</f>
        <v>0.10240566427649998</v>
      </c>
      <c r="J16" s="55">
        <f>('A_NPL BPR'!J15/'A_Kredit BPR'!J15)*100%</f>
        <v>0.1063479982497338</v>
      </c>
      <c r="K16" s="55">
        <f>('A_NPL BPR'!K15/'A_Kredit BPR'!K15)*100%</f>
        <v>0.10852535107462943</v>
      </c>
      <c r="L16" s="178">
        <f>('A_NPL BPR'!L15/'A_Kredit BPR'!L15)*100%</f>
        <v>0.10643227271098722</v>
      </c>
      <c r="M16" s="56">
        <f t="shared" si="0"/>
        <v>1.0122417403141681</v>
      </c>
    </row>
    <row r="17" spans="1:19" ht="15.75" customHeight="1">
      <c r="A17" s="48" t="s">
        <v>37</v>
      </c>
      <c r="B17" s="67" t="s">
        <v>38</v>
      </c>
      <c r="C17" s="55">
        <f>('A_NPL BPR'!C16/'A_Kredit BPR'!C16)*100%</f>
        <v>5.1346680232861958E-2</v>
      </c>
      <c r="D17" s="55">
        <f>('A_NPL BPR'!D16/'A_Kredit BPR'!D16)*100%</f>
        <v>5.1820011917425135E-2</v>
      </c>
      <c r="E17" s="55">
        <f>('A_NPL BPR'!E16/'A_Kredit BPR'!E16)*100%</f>
        <v>6.1335476795647111E-2</v>
      </c>
      <c r="F17" s="55">
        <f>('A_NPL BPR'!F16/'A_Kredit BPR'!F16)*100%</f>
        <v>6.5136102353663586E-2</v>
      </c>
      <c r="G17" s="55">
        <f>('A_NPL BPR'!G16/'A_Kredit BPR'!G16)*100%</f>
        <v>6.5662616508763733E-2</v>
      </c>
      <c r="H17" s="55">
        <f>('A_NPL BPR'!H16/'A_Kredit BPR'!H16)*100%</f>
        <v>6.491429709039731E-2</v>
      </c>
      <c r="I17" s="55">
        <f>('A_NPL BPR'!I16/'A_Kredit BPR'!I16)*100%</f>
        <v>6.6761174115063993E-2</v>
      </c>
      <c r="J17" s="55">
        <f>('A_NPL BPR'!J16/'A_Kredit BPR'!J16)*100%</f>
        <v>6.541837959879844E-2</v>
      </c>
      <c r="K17" s="55">
        <f>('A_NPL BPR'!K16/'A_Kredit BPR'!K16)*100%</f>
        <v>6.4939824247457742E-2</v>
      </c>
      <c r="L17" s="178">
        <f>('A_NPL BPR'!L16/'A_Kredit BPR'!L16)*100%</f>
        <v>6.3587824055521186E-2</v>
      </c>
      <c r="M17" s="56">
        <f t="shared" si="0"/>
        <v>0.6209223869156002</v>
      </c>
    </row>
    <row r="18" spans="1:19" ht="15.75" customHeight="1">
      <c r="A18" s="48" t="s">
        <v>39</v>
      </c>
      <c r="B18" s="67" t="s">
        <v>40</v>
      </c>
      <c r="C18" s="55">
        <f>('A_NPL BPR'!C17/'A_Kredit BPR'!C17)*100%</f>
        <v>5.3624186901650966E-2</v>
      </c>
      <c r="D18" s="55">
        <f>('A_NPL BPR'!D17/'A_Kredit BPR'!D17)*100%</f>
        <v>5.4129399227021778E-2</v>
      </c>
      <c r="E18" s="55">
        <f>('A_NPL BPR'!E17/'A_Kredit BPR'!E17)*100%</f>
        <v>5.7100637939670434E-2</v>
      </c>
      <c r="F18" s="55">
        <f>('A_NPL BPR'!F17/'A_Kredit BPR'!F17)*100%</f>
        <v>5.9194569899439962E-2</v>
      </c>
      <c r="G18" s="55">
        <f>('A_NPL BPR'!G17/'A_Kredit BPR'!G17)*100%</f>
        <v>6.1674895355951297E-2</v>
      </c>
      <c r="H18" s="55">
        <f>('A_NPL BPR'!H17/'A_Kredit BPR'!H17)*100%</f>
        <v>6.0592344652309157E-2</v>
      </c>
      <c r="I18" s="55">
        <f>('A_NPL BPR'!I17/'A_Kredit BPR'!I17)*100%</f>
        <v>6.1744074941424802E-2</v>
      </c>
      <c r="J18" s="55">
        <f>('A_NPL BPR'!J17/'A_Kredit BPR'!J17)*100%</f>
        <v>6.4929958901453644E-2</v>
      </c>
      <c r="K18" s="55">
        <f>('A_NPL BPR'!K17/'A_Kredit BPR'!K17)*100%</f>
        <v>6.5196806819317263E-2</v>
      </c>
      <c r="L18" s="178">
        <f>('A_NPL BPR'!L17/'A_Kredit BPR'!L17)*100%</f>
        <v>6.2646960503446883E-2</v>
      </c>
      <c r="M18" s="56">
        <f t="shared" si="0"/>
        <v>0.6008338351416862</v>
      </c>
    </row>
    <row r="19" spans="1:19" ht="15.75" customHeight="1">
      <c r="A19" s="48" t="s">
        <v>41</v>
      </c>
      <c r="B19" s="67" t="s">
        <v>42</v>
      </c>
      <c r="C19" s="55">
        <f>('A_NPL BPR'!C18/'A_Kredit BPR'!C18)*100%</f>
        <v>8.6684844502900482E-2</v>
      </c>
      <c r="D19" s="55">
        <f>('A_NPL BPR'!D18/'A_Kredit BPR'!D18)*100%</f>
        <v>8.5520237840383609E-2</v>
      </c>
      <c r="E19" s="55">
        <f>('A_NPL BPR'!E18/'A_Kredit BPR'!E18)*100%</f>
        <v>8.493515696058998E-2</v>
      </c>
      <c r="F19" s="55">
        <f>('A_NPL BPR'!F18/'A_Kredit BPR'!F18)*100%</f>
        <v>8.8360443782024053E-2</v>
      </c>
      <c r="G19" s="55">
        <f>('A_NPL BPR'!G18/'A_Kredit BPR'!G18)*100%</f>
        <v>8.996226183519461E-2</v>
      </c>
      <c r="H19" s="55">
        <f>('A_NPL BPR'!H18/'A_Kredit BPR'!H18)*100%</f>
        <v>5.0870847175470225E-2</v>
      </c>
      <c r="I19" s="55">
        <f>('A_NPL BPR'!I18/'A_Kredit BPR'!I18)*100%</f>
        <v>5.6858863654440914E-2</v>
      </c>
      <c r="J19" s="55">
        <f>('A_NPL BPR'!J18/'A_Kredit BPR'!J18)*100%</f>
        <v>5.3554881585252977E-2</v>
      </c>
      <c r="K19" s="55">
        <f>('A_NPL BPR'!K18/'A_Kredit BPR'!K18)*100%</f>
        <v>5.3870532845599672E-2</v>
      </c>
      <c r="L19" s="178">
        <f>('A_NPL BPR'!L18/'A_Kredit BPR'!L18)*100%</f>
        <v>5.8862583461242096E-2</v>
      </c>
      <c r="M19" s="56">
        <f t="shared" si="0"/>
        <v>0.70948065364309876</v>
      </c>
    </row>
    <row r="20" spans="1:19" ht="13.5">
      <c r="A20" s="48" t="s">
        <v>43</v>
      </c>
      <c r="B20" s="67" t="s">
        <v>44</v>
      </c>
      <c r="C20" s="55">
        <f>('A_NPL BPR'!C19/'A_Kredit BPR'!C19)*100%</f>
        <v>1.9779020387324545E-2</v>
      </c>
      <c r="D20" s="55">
        <f>('A_NPL BPR'!D19/'A_Kredit BPR'!D19)*100%</f>
        <v>2.1378500406735269E-2</v>
      </c>
      <c r="E20" s="55">
        <f>('A_NPL BPR'!E19/'A_Kredit BPR'!E19)*100%</f>
        <v>2.3332919268416279E-2</v>
      </c>
      <c r="F20" s="55">
        <f>('A_NPL BPR'!F19/'A_Kredit BPR'!F19)*100%</f>
        <v>2.4343854050087339E-2</v>
      </c>
      <c r="G20" s="55">
        <f>('A_NPL BPR'!G19/'A_Kredit BPR'!G19)*100%</f>
        <v>2.4826591094940096E-2</v>
      </c>
      <c r="H20" s="55">
        <f>('A_NPL BPR'!H19/'A_Kredit BPR'!H19)*100%</f>
        <v>2.5375671586852645E-2</v>
      </c>
      <c r="I20" s="55">
        <f>('A_NPL BPR'!I19/'A_Kredit BPR'!I19)*100%</f>
        <v>2.7987395216646564E-2</v>
      </c>
      <c r="J20" s="55">
        <f>('A_NPL BPR'!J19/'A_Kredit BPR'!J19)*100%</f>
        <v>2.836828807464559E-2</v>
      </c>
      <c r="K20" s="55">
        <f>('A_NPL BPR'!K19/'A_Kredit BPR'!K19)*100%</f>
        <v>2.8344243584846551E-2</v>
      </c>
      <c r="L20" s="178">
        <f>('A_NPL BPR'!L19/'A_Kredit BPR'!L19)*100%</f>
        <v>2.8767796366159809E-2</v>
      </c>
      <c r="M20" s="56">
        <f t="shared" si="0"/>
        <v>0.2525042800366547</v>
      </c>
    </row>
    <row r="21" spans="1:19" ht="13.5">
      <c r="A21" s="48" t="s">
        <v>45</v>
      </c>
      <c r="B21" s="67" t="s">
        <v>46</v>
      </c>
      <c r="C21" s="55">
        <f>('A_NPL BPR'!C20/'A_Kredit BPR'!C20)*100%</f>
        <v>4.2024902741147757E-2</v>
      </c>
      <c r="D21" s="55">
        <f>('A_NPL BPR'!D20/'A_Kredit BPR'!D20)*100%</f>
        <v>4.5109520462742692E-2</v>
      </c>
      <c r="E21" s="55">
        <f>('A_NPL BPR'!E20/'A_Kredit BPR'!E20)*100%</f>
        <v>4.8045866677108633E-2</v>
      </c>
      <c r="F21" s="55">
        <f>('A_NPL BPR'!F20/'A_Kredit BPR'!F20)*100%</f>
        <v>5.1967309944169808E-2</v>
      </c>
      <c r="G21" s="55">
        <f>('A_NPL BPR'!G20/'A_Kredit BPR'!G20)*100%</f>
        <v>5.0877767422295099E-2</v>
      </c>
      <c r="H21" s="55">
        <f>('A_NPL BPR'!H20/'A_Kredit BPR'!H20)*100%</f>
        <v>5.0779737961537418E-2</v>
      </c>
      <c r="I21" s="55">
        <f>('A_NPL BPR'!I20/'A_Kredit BPR'!I20)*100%</f>
        <v>4.9331077849269683E-2</v>
      </c>
      <c r="J21" s="55">
        <f>('A_NPL BPR'!J20/'A_Kredit BPR'!J20)*100%</f>
        <v>4.7713450289228007E-2</v>
      </c>
      <c r="K21" s="55">
        <f>('A_NPL BPR'!K20/'A_Kredit BPR'!K20)*100%</f>
        <v>4.7804141958076356E-2</v>
      </c>
      <c r="L21" s="178">
        <f>('A_NPL BPR'!L20/'A_Kredit BPR'!L20)*100%</f>
        <v>4.5822848152302947E-2</v>
      </c>
      <c r="M21" s="56">
        <f t="shared" si="0"/>
        <v>0.47947662345787845</v>
      </c>
    </row>
    <row r="22" spans="1:19" ht="13.5">
      <c r="A22" s="48" t="s">
        <v>47</v>
      </c>
      <c r="B22" s="67" t="s">
        <v>48</v>
      </c>
      <c r="C22" s="55">
        <f>('A_NPL BPR'!C21/'A_Kredit BPR'!C21)*100%</f>
        <v>0.13571753328090799</v>
      </c>
      <c r="D22" s="55">
        <f>('A_NPL BPR'!D21/'A_Kredit BPR'!D21)*100%</f>
        <v>0.14708532093011814</v>
      </c>
      <c r="E22" s="55">
        <f>('A_NPL BPR'!E21/'A_Kredit BPR'!E21)*100%</f>
        <v>0.14159112499681181</v>
      </c>
      <c r="F22" s="55">
        <f>('A_NPL BPR'!F21/'A_Kredit BPR'!F21)*100%</f>
        <v>0.14166423934445924</v>
      </c>
      <c r="G22" s="55">
        <f>('A_NPL BPR'!G21/'A_Kredit BPR'!G21)*100%</f>
        <v>0.14841610438793951</v>
      </c>
      <c r="H22" s="55">
        <f>('A_NPL BPR'!H21/'A_Kredit BPR'!H21)*100%</f>
        <v>0.14128747599143987</v>
      </c>
      <c r="I22" s="55">
        <f>('A_NPL BPR'!I21/'A_Kredit BPR'!I21)*100%</f>
        <v>0.14801919430084196</v>
      </c>
      <c r="J22" s="55">
        <f>('A_NPL BPR'!J21/'A_Kredit BPR'!J21)*100%</f>
        <v>0.14671486437384865</v>
      </c>
      <c r="K22" s="55">
        <f>('A_NPL BPR'!K21/'A_Kredit BPR'!K21)*100%</f>
        <v>0.14398146178457427</v>
      </c>
      <c r="L22" s="178">
        <f>('A_NPL BPR'!L21/'A_Kredit BPR'!L21)*100%</f>
        <v>0.1496650167978788</v>
      </c>
      <c r="M22" s="56">
        <f t="shared" si="0"/>
        <v>1.4441423361888204</v>
      </c>
    </row>
    <row r="23" spans="1:19" ht="13.5">
      <c r="A23" s="48" t="s">
        <v>49</v>
      </c>
      <c r="B23" s="67" t="s">
        <v>50</v>
      </c>
      <c r="C23" s="55">
        <f>('A_NPL BPR'!C22/'A_Kredit BPR'!C22)*100%</f>
        <v>6.4124440244659672E-2</v>
      </c>
      <c r="D23" s="55">
        <f>('A_NPL BPR'!D22/'A_Kredit BPR'!D22)*100%</f>
        <v>6.4130142380665847E-2</v>
      </c>
      <c r="E23" s="55">
        <f>('A_NPL BPR'!E22/'A_Kredit BPR'!E22)*100%</f>
        <v>7.5034053065124479E-2</v>
      </c>
      <c r="F23" s="55">
        <f>('A_NPL BPR'!F22/'A_Kredit BPR'!F22)*100%</f>
        <v>7.1676721483986627E-2</v>
      </c>
      <c r="G23" s="55">
        <f>('A_NPL BPR'!G22/'A_Kredit BPR'!G22)*100%</f>
        <v>7.1433281820039538E-2</v>
      </c>
      <c r="H23" s="55">
        <f>('A_NPL BPR'!H22/'A_Kredit BPR'!H22)*100%</f>
        <v>6.7551773252814987E-2</v>
      </c>
      <c r="I23" s="55">
        <f>('A_NPL BPR'!I22/'A_Kredit BPR'!I22)*100%</f>
        <v>7.5215943299510327E-2</v>
      </c>
      <c r="J23" s="55">
        <f>('A_NPL BPR'!J22/'A_Kredit BPR'!J22)*100%</f>
        <v>7.8996437002271852E-2</v>
      </c>
      <c r="K23" s="55">
        <f>('A_NPL BPR'!K22/'A_Kredit BPR'!K22)*100%</f>
        <v>8.4000444239005281E-2</v>
      </c>
      <c r="L23" s="178">
        <f>('A_NPL BPR'!L22/'A_Kredit BPR'!L22)*100%</f>
        <v>8.8558516846214949E-2</v>
      </c>
      <c r="M23" s="56">
        <f t="shared" si="0"/>
        <v>0.7407217536342936</v>
      </c>
    </row>
    <row r="24" spans="1:19" ht="13.5">
      <c r="A24" s="48" t="s">
        <v>51</v>
      </c>
      <c r="B24" s="67" t="s">
        <v>52</v>
      </c>
      <c r="C24" s="55">
        <f>('A_NPL BPR'!C23/'A_Kredit BPR'!C23)*100%</f>
        <v>3.032142877076462E-2</v>
      </c>
      <c r="D24" s="55">
        <f>('A_NPL BPR'!D23/'A_Kredit BPR'!D23)*100%</f>
        <v>3.5539903400722786E-2</v>
      </c>
      <c r="E24" s="55">
        <f>('A_NPL BPR'!E23/'A_Kredit BPR'!E23)*100%</f>
        <v>3.5875617158511057E-2</v>
      </c>
      <c r="F24" s="55">
        <f>('A_NPL BPR'!F23/'A_Kredit BPR'!F23)*100%</f>
        <v>3.7570050603221029E-2</v>
      </c>
      <c r="G24" s="55">
        <f>('A_NPL BPR'!G23/'A_Kredit BPR'!G23)*100%</f>
        <v>4.1471873793201663E-2</v>
      </c>
      <c r="H24" s="55">
        <f>('A_NPL BPR'!H23/'A_Kredit BPR'!H23)*100%</f>
        <v>4.1324988420737847E-2</v>
      </c>
      <c r="I24" s="55">
        <f>('A_NPL BPR'!I23/'A_Kredit BPR'!I23)*100%</f>
        <v>6.0931981678789091E-2</v>
      </c>
      <c r="J24" s="55">
        <f>('A_NPL BPR'!J23/'A_Kredit BPR'!J23)*100%</f>
        <v>6.0776320815201838E-2</v>
      </c>
      <c r="K24" s="55">
        <f>('A_NPL BPR'!K23/'A_Kredit BPR'!K23)*100%</f>
        <v>6.0230640925022054E-2</v>
      </c>
      <c r="L24" s="178">
        <f>('A_NPL BPR'!L23/'A_Kredit BPR'!L23)*100%</f>
        <v>6.1169492848109019E-2</v>
      </c>
      <c r="M24" s="56">
        <f t="shared" si="0"/>
        <v>0.46521229841428102</v>
      </c>
    </row>
    <row r="25" spans="1:19" ht="13.5">
      <c r="A25" s="48" t="s">
        <v>53</v>
      </c>
      <c r="B25" s="67" t="s">
        <v>54</v>
      </c>
      <c r="C25" s="55">
        <f>('A_NPL BPR'!C24/'A_Kredit BPR'!C24)*100%</f>
        <v>6.4526975444413007E-2</v>
      </c>
      <c r="D25" s="55">
        <f>('A_NPL BPR'!D24/'A_Kredit BPR'!D24)*100%</f>
        <v>7.4086380944744082E-2</v>
      </c>
      <c r="E25" s="55">
        <f>('A_NPL BPR'!E24/'A_Kredit BPR'!E24)*100%</f>
        <v>7.7002944285173916E-2</v>
      </c>
      <c r="F25" s="55">
        <f>('A_NPL BPR'!F24/'A_Kredit BPR'!F24)*100%</f>
        <v>9.5404845875304622E-2</v>
      </c>
      <c r="G25" s="55">
        <f>('A_NPL BPR'!G24/'A_Kredit BPR'!G24)*100%</f>
        <v>0.10802526815364979</v>
      </c>
      <c r="H25" s="55">
        <f>('A_NPL BPR'!H24/'A_Kredit BPR'!H24)*100%</f>
        <v>0.10220403024681704</v>
      </c>
      <c r="I25" s="55">
        <f>('A_NPL BPR'!I24/'A_Kredit BPR'!I24)*100%</f>
        <v>0.10063275330249991</v>
      </c>
      <c r="J25" s="55">
        <f>('A_NPL BPR'!J24/'A_Kredit BPR'!J24)*100%</f>
        <v>9.5648588436580265E-2</v>
      </c>
      <c r="K25" s="55">
        <f>('A_NPL BPR'!K24/'A_Kredit BPR'!K24)*100%</f>
        <v>8.5992886254737166E-2</v>
      </c>
      <c r="L25" s="178">
        <f>('A_NPL BPR'!L24/'A_Kredit BPR'!L24)*100%</f>
        <v>7.8805611222376254E-2</v>
      </c>
      <c r="M25" s="56">
        <f t="shared" si="0"/>
        <v>0.88233028416629611</v>
      </c>
      <c r="O25" s="203"/>
      <c r="R25" s="201"/>
      <c r="S25" s="201"/>
    </row>
    <row r="26" spans="1:19" ht="13.5">
      <c r="A26" s="51" t="s">
        <v>55</v>
      </c>
      <c r="B26" s="111" t="s">
        <v>56</v>
      </c>
      <c r="C26" s="55">
        <f>('A_NPL BPR'!C25/'A_Kredit BPR'!C25)*100%</f>
        <v>4.122772545696987E-3</v>
      </c>
      <c r="D26" s="55">
        <f>('A_NPL BPR'!D25/'A_Kredit BPR'!D25)*100%</f>
        <v>4.0014690949619928E-3</v>
      </c>
      <c r="E26" s="55">
        <f>('A_NPL BPR'!E25/'A_Kredit BPR'!E25)*100%</f>
        <v>4.2031440210531833E-3</v>
      </c>
      <c r="F26" s="55">
        <f>('A_NPL BPR'!F25/'A_Kredit BPR'!F25)*100%</f>
        <v>4.1563180889139257E-3</v>
      </c>
      <c r="G26" s="55">
        <f>('A_NPL BPR'!G25/'A_Kredit BPR'!G25)*100%</f>
        <v>4.355916440619158E-3</v>
      </c>
      <c r="H26" s="55">
        <f>('A_NPL BPR'!H25/'A_Kredit BPR'!H25)*100%</f>
        <v>4.6055528158161045E-3</v>
      </c>
      <c r="I26" s="55">
        <f>('A_NPL BPR'!I25/'A_Kredit BPR'!I25)*100%</f>
        <v>4.6594265615603229E-3</v>
      </c>
      <c r="J26" s="55">
        <f>('A_NPL BPR'!J25/'A_Kredit BPR'!J25)*100%</f>
        <v>4.4425418554319609E-3</v>
      </c>
      <c r="K26" s="55">
        <f>('A_NPL BPR'!K25/'A_Kredit BPR'!K25)*100%</f>
        <v>4.2801859424585536E-3</v>
      </c>
      <c r="L26" s="178">
        <f>('A_NPL BPR'!L25/'A_Kredit BPR'!L25)*100%</f>
        <v>4.304139902554115E-3</v>
      </c>
      <c r="M26" s="56">
        <f t="shared" si="0"/>
        <v>4.3131467269066304E-2</v>
      </c>
      <c r="O26" s="203"/>
      <c r="R26" s="201"/>
      <c r="S26" s="201"/>
    </row>
    <row r="27" spans="1:19" ht="13.5">
      <c r="A27" s="51" t="s">
        <v>57</v>
      </c>
      <c r="B27" s="111" t="s">
        <v>58</v>
      </c>
      <c r="C27" s="55">
        <f>('A_NPL BPR'!C26/'A_Kredit BPR'!C26)*100%</f>
        <v>2.9443287070941699E-2</v>
      </c>
      <c r="D27" s="55">
        <f>('A_NPL BPR'!D26/'A_Kredit BPR'!D26)*100%</f>
        <v>2.9591191739685909E-2</v>
      </c>
      <c r="E27" s="55">
        <f>('A_NPL BPR'!E26/'A_Kredit BPR'!E26)*100%</f>
        <v>2.9431631105505021E-2</v>
      </c>
      <c r="F27" s="55">
        <f>('A_NPL BPR'!F26/'A_Kredit BPR'!F26)*100%</f>
        <v>2.9329652302894516E-2</v>
      </c>
      <c r="G27" s="55">
        <f>('A_NPL BPR'!G26/'A_Kredit BPR'!G26)*100%</f>
        <v>2.9175227023362723E-2</v>
      </c>
      <c r="H27" s="55">
        <f>('A_NPL BPR'!H26/'A_Kredit BPR'!H26)*100%</f>
        <v>2.9138999553958222E-2</v>
      </c>
      <c r="I27" s="55">
        <f>('A_NPL BPR'!I26/'A_Kredit BPR'!I26)*100%</f>
        <v>2.8139543590732251E-2</v>
      </c>
      <c r="J27" s="55">
        <f>('A_NPL BPR'!J26/'A_Kredit BPR'!J26)*100%</f>
        <v>2.7965858630668278E-2</v>
      </c>
      <c r="K27" s="55">
        <f>('A_NPL BPR'!K26/'A_Kredit BPR'!K26)*100%</f>
        <v>2.7242487673541E-2</v>
      </c>
      <c r="L27" s="178">
        <f>('A_NPL BPR'!L26/'A_Kredit BPR'!L26)*100%</f>
        <v>2.6708653278428616E-2</v>
      </c>
      <c r="M27" s="56">
        <f t="shared" si="0"/>
        <v>0.28616653196971825</v>
      </c>
      <c r="O27" s="203"/>
      <c r="R27" s="201"/>
      <c r="S27" s="201"/>
    </row>
    <row r="28" spans="1:19" ht="13.5">
      <c r="A28" s="51" t="s">
        <v>59</v>
      </c>
      <c r="B28" s="111" t="s">
        <v>60</v>
      </c>
      <c r="C28" s="55">
        <f>('A_NPL BPR'!C27/'A_Kredit BPR'!C27)*100%</f>
        <v>7.2788761751204453E-2</v>
      </c>
      <c r="D28" s="55">
        <f>('A_NPL BPR'!D27/'A_Kredit BPR'!D27)*100%</f>
        <v>8.2213670712641643E-2</v>
      </c>
      <c r="E28" s="55">
        <f>('A_NPL BPR'!E27/'A_Kredit BPR'!E27)*100%</f>
        <v>7.6278553331791413E-2</v>
      </c>
      <c r="F28" s="55">
        <f>('A_NPL BPR'!F27/'A_Kredit BPR'!F27)*100%</f>
        <v>7.5675290646708776E-2</v>
      </c>
      <c r="G28" s="55">
        <f>('A_NPL BPR'!G27/'A_Kredit BPR'!G27)*100%</f>
        <v>7.5416711967399477E-2</v>
      </c>
      <c r="H28" s="55">
        <f>('A_NPL BPR'!H27/'A_Kredit BPR'!H27)*100%</f>
        <v>7.6869163833211601E-2</v>
      </c>
      <c r="I28" s="55">
        <f>('A_NPL BPR'!I27/'A_Kredit BPR'!I27)*100%</f>
        <v>7.5072351986025437E-2</v>
      </c>
      <c r="J28" s="55">
        <f>('A_NPL BPR'!J27/'A_Kredit BPR'!J27)*100%</f>
        <v>7.4050797135793142E-2</v>
      </c>
      <c r="K28" s="55">
        <f>('A_NPL BPR'!K27/'A_Kredit BPR'!K27)*100%</f>
        <v>7.2680035607908658E-2</v>
      </c>
      <c r="L28" s="178">
        <f>('A_NPL BPR'!L27/'A_Kredit BPR'!L27)*100%</f>
        <v>7.2501263876148664E-2</v>
      </c>
      <c r="M28" s="56">
        <f t="shared" si="0"/>
        <v>0.75354660084883318</v>
      </c>
      <c r="O28" s="203"/>
      <c r="R28" s="201"/>
      <c r="S28" s="201"/>
    </row>
    <row r="29" spans="1:19" ht="13.5">
      <c r="A29" s="48" t="s">
        <v>61</v>
      </c>
      <c r="B29" s="67" t="s">
        <v>62</v>
      </c>
      <c r="C29" s="55">
        <f>('A_NPL BPR'!C28/'A_Kredit BPR'!C28)*100%</f>
        <v>6.9500409567488444E-2</v>
      </c>
      <c r="D29" s="55">
        <f>('A_NPL BPR'!D28/'A_Kredit BPR'!D28)*100%</f>
        <v>8.1307873306210865E-2</v>
      </c>
      <c r="E29" s="55">
        <f>('A_NPL BPR'!E28/'A_Kredit BPR'!E28)*100%</f>
        <v>8.0045862390397959E-2</v>
      </c>
      <c r="F29" s="55">
        <f>('A_NPL BPR'!F28/'A_Kredit BPR'!F28)*100%</f>
        <v>8.6832434263864486E-2</v>
      </c>
      <c r="G29" s="55">
        <f>('A_NPL BPR'!G28/'A_Kredit BPR'!G28)*100%</f>
        <v>8.5028660080871427E-2</v>
      </c>
      <c r="H29" s="55">
        <f>('A_NPL BPR'!H28/'A_Kredit BPR'!H28)*100%</f>
        <v>8.4097823386760404E-2</v>
      </c>
      <c r="I29" s="55">
        <f>('A_NPL BPR'!I28/'A_Kredit BPR'!I28)*100%</f>
        <v>8.2093449658882656E-2</v>
      </c>
      <c r="J29" s="55">
        <f>('A_NPL BPR'!J28/'A_Kredit BPR'!J28)*100%</f>
        <v>7.6253778908418501E-2</v>
      </c>
      <c r="K29" s="55">
        <f>('A_NPL BPR'!K28/'A_Kredit BPR'!K28)*100%</f>
        <v>7.3895609996534842E-2</v>
      </c>
      <c r="L29" s="178">
        <f>('A_NPL BPR'!L28/'A_Kredit BPR'!L28)*100%</f>
        <v>7.0731377622205646E-2</v>
      </c>
      <c r="M29" s="56">
        <f t="shared" si="0"/>
        <v>0.78978727918163516</v>
      </c>
    </row>
    <row r="30" spans="1:19" ht="13.5">
      <c r="A30" s="48" t="s">
        <v>63</v>
      </c>
      <c r="B30" s="67" t="s">
        <v>64</v>
      </c>
      <c r="C30" s="55">
        <f>('A_NPL BPR'!C29/'A_Kredit BPR'!C29)*100%</f>
        <v>2.3531525853632062E-2</v>
      </c>
      <c r="D30" s="55">
        <f>('A_NPL BPR'!D29/'A_Kredit BPR'!D29)*100%</f>
        <v>2.3487577290573099E-2</v>
      </c>
      <c r="E30" s="55">
        <f>('A_NPL BPR'!E29/'A_Kredit BPR'!E29)*100%</f>
        <v>2.1736027249128827E-2</v>
      </c>
      <c r="F30" s="55">
        <f>('A_NPL BPR'!F29/'A_Kredit BPR'!F29)*100%</f>
        <v>2.0153446865114538E-2</v>
      </c>
      <c r="G30" s="55">
        <f>('A_NPL BPR'!G29/'A_Kredit BPR'!G29)*100%</f>
        <v>1.9726869112023648E-2</v>
      </c>
      <c r="H30" s="55">
        <f>('A_NPL BPR'!H29/'A_Kredit BPR'!H29)*100%</f>
        <v>2.1762818938930353E-2</v>
      </c>
      <c r="I30" s="55">
        <f>('A_NPL BPR'!I29/'A_Kredit BPR'!I29)*100%</f>
        <v>2.1690566893124149E-2</v>
      </c>
      <c r="J30" s="55">
        <f>('A_NPL BPR'!J29/'A_Kredit BPR'!J29)*100%</f>
        <v>2.5335792764955428E-2</v>
      </c>
      <c r="K30" s="55">
        <f>('A_NPL BPR'!K29/'A_Kredit BPR'!K29)*100%</f>
        <v>1.9964927380793997E-2</v>
      </c>
      <c r="L30" s="178">
        <f>('A_NPL BPR'!L29/'A_Kredit BPR'!L29)*100%</f>
        <v>2.0263654397480374E-2</v>
      </c>
      <c r="M30" s="56">
        <f t="shared" si="0"/>
        <v>0.21765320674575647</v>
      </c>
    </row>
    <row r="31" spans="1:19" ht="13.5">
      <c r="A31" s="48" t="s">
        <v>65</v>
      </c>
      <c r="B31" s="67" t="s">
        <v>66</v>
      </c>
      <c r="C31" s="55">
        <f>('A_NPL BPR'!C30/'A_Kredit BPR'!C30)*100%</f>
        <v>3.2492735110303227E-2</v>
      </c>
      <c r="D31" s="55">
        <f>('A_NPL BPR'!D30/'A_Kredit BPR'!D30)*100%</f>
        <v>3.4033959454400679E-2</v>
      </c>
      <c r="E31" s="55">
        <f>('A_NPL BPR'!E30/'A_Kredit BPR'!E30)*100%</f>
        <v>3.1925609736259318E-2</v>
      </c>
      <c r="F31" s="55">
        <f>('A_NPL BPR'!F30/'A_Kredit BPR'!F30)*100%</f>
        <v>3.4098134817698821E-2</v>
      </c>
      <c r="G31" s="55">
        <f>('A_NPL BPR'!G30/'A_Kredit BPR'!G30)*100%</f>
        <v>2.0436987980176315E-2</v>
      </c>
      <c r="H31" s="55">
        <f>('A_NPL BPR'!H30/'A_Kredit BPR'!H30)*100%</f>
        <v>1.8132929724839292E-2</v>
      </c>
      <c r="I31" s="55">
        <f>('A_NPL BPR'!I30/'A_Kredit BPR'!I30)*100%</f>
        <v>2.0656705275603818E-2</v>
      </c>
      <c r="J31" s="55">
        <f>('A_NPL BPR'!J30/'A_Kredit BPR'!J30)*100%</f>
        <v>2.0438633857945452E-2</v>
      </c>
      <c r="K31" s="55">
        <f>('A_NPL BPR'!K30/'A_Kredit BPR'!K30)*100%</f>
        <v>1.9401805176006155E-2</v>
      </c>
      <c r="L31" s="178">
        <f>('A_NPL BPR'!L30/'A_Kredit BPR'!L30)*100%</f>
        <v>2.0274300486061509E-2</v>
      </c>
      <c r="M31" s="56">
        <f t="shared" si="0"/>
        <v>0.25189180161929459</v>
      </c>
    </row>
    <row r="32" spans="1:19" ht="13.5">
      <c r="A32" s="48" t="s">
        <v>67</v>
      </c>
      <c r="B32" s="67" t="s">
        <v>68</v>
      </c>
      <c r="C32" s="55">
        <f>('A_NPL BPR'!C31/'A_Kredit BPR'!C31)*100%</f>
        <v>0.12892432970667389</v>
      </c>
      <c r="D32" s="55">
        <f>('A_NPL BPR'!D31/'A_Kredit BPR'!D31)*100%</f>
        <v>0.13147908719276896</v>
      </c>
      <c r="E32" s="55">
        <f>('A_NPL BPR'!E31/'A_Kredit BPR'!E31)*100%</f>
        <v>0.13623217638661889</v>
      </c>
      <c r="F32" s="55">
        <f>('A_NPL BPR'!F31/'A_Kredit BPR'!F31)*100%</f>
        <v>0.14017475685644779</v>
      </c>
      <c r="G32" s="55">
        <f>('A_NPL BPR'!G31/'A_Kredit BPR'!G31)*100%</f>
        <v>0.13970481892310252</v>
      </c>
      <c r="H32" s="55">
        <f>('A_NPL BPR'!H31/'A_Kredit BPR'!H31)*100%</f>
        <v>0.14217724316156682</v>
      </c>
      <c r="I32" s="55">
        <f>('A_NPL BPR'!I31/'A_Kredit BPR'!I31)*100%</f>
        <v>0.14555677006768772</v>
      </c>
      <c r="J32" s="55">
        <f>('A_NPL BPR'!J31/'A_Kredit BPR'!J31)*100%</f>
        <v>0.14847452524331223</v>
      </c>
      <c r="K32" s="55">
        <f>('A_NPL BPR'!K31/'A_Kredit BPR'!K31)*100%</f>
        <v>0.15002347762688265</v>
      </c>
      <c r="L32" s="178">
        <f>('A_NPL BPR'!L31/'A_Kredit BPR'!L31)*100%</f>
        <v>0.14778122443790045</v>
      </c>
      <c r="M32" s="56">
        <f t="shared" si="0"/>
        <v>1.410528409602962</v>
      </c>
    </row>
    <row r="33" spans="1:13" ht="13.5">
      <c r="A33" s="48" t="s">
        <v>69</v>
      </c>
      <c r="B33" s="67" t="s">
        <v>70</v>
      </c>
      <c r="C33" s="55">
        <f>('A_NPL BPR'!C32/'A_Kredit BPR'!C32)*100%</f>
        <v>0.13151563187625165</v>
      </c>
      <c r="D33" s="55">
        <f>('A_NPL BPR'!D32/'A_Kredit BPR'!D32)*100%</f>
        <v>0.13947229109857068</v>
      </c>
      <c r="E33" s="55">
        <f>('A_NPL BPR'!E32/'A_Kredit BPR'!E32)*100%</f>
        <v>0.1412220491555341</v>
      </c>
      <c r="F33" s="55">
        <f>('A_NPL BPR'!F32/'A_Kredit BPR'!F32)*100%</f>
        <v>0.14579503847410188</v>
      </c>
      <c r="G33" s="55">
        <f>('A_NPL BPR'!G32/'A_Kredit BPR'!G32)*100%</f>
        <v>0.16029348406623298</v>
      </c>
      <c r="H33" s="55">
        <f>('A_NPL BPR'!H32/'A_Kredit BPR'!H32)*100%</f>
        <v>0.15272667683714242</v>
      </c>
      <c r="I33" s="55">
        <f>('A_NPL BPR'!I32/'A_Kredit BPR'!I32)*100%</f>
        <v>0.15890640719563662</v>
      </c>
      <c r="J33" s="55">
        <f>('A_NPL BPR'!J32/'A_Kredit BPR'!J32)*100%</f>
        <v>0.16590122710614463</v>
      </c>
      <c r="K33" s="55">
        <f>('A_NPL BPR'!K32/'A_Kredit BPR'!K32)*100%</f>
        <v>0.17158134621830737</v>
      </c>
      <c r="L33" s="178">
        <f>('A_NPL BPR'!L32/'A_Kredit BPR'!L32)*100%</f>
        <v>0.17356672785994662</v>
      </c>
      <c r="M33" s="56">
        <f t="shared" si="0"/>
        <v>1.5409808798878688</v>
      </c>
    </row>
    <row r="34" spans="1:13" ht="13.5">
      <c r="A34" s="48" t="s">
        <v>71</v>
      </c>
      <c r="B34" s="67" t="s">
        <v>72</v>
      </c>
      <c r="C34" s="55">
        <f>('A_NPL BPR'!C33/'A_Kredit BPR'!C33)*100%</f>
        <v>8.6683651677904733E-2</v>
      </c>
      <c r="D34" s="55">
        <f>('A_NPL BPR'!D33/'A_Kredit BPR'!D33)*100%</f>
        <v>8.92645671377061E-2</v>
      </c>
      <c r="E34" s="55">
        <f>('A_NPL BPR'!E33/'A_Kredit BPR'!E33)*100%</f>
        <v>7.8053987530390723E-2</v>
      </c>
      <c r="F34" s="55">
        <f>('A_NPL BPR'!F33/'A_Kredit BPR'!F33)*100%</f>
        <v>8.5869549242289955E-2</v>
      </c>
      <c r="G34" s="55">
        <f>('A_NPL BPR'!G33/'A_Kredit BPR'!G33)*100%</f>
        <v>9.1007661348626867E-2</v>
      </c>
      <c r="H34" s="55">
        <f>('A_NPL BPR'!H33/'A_Kredit BPR'!H33)*100%</f>
        <v>8.1667884120888143E-2</v>
      </c>
      <c r="I34" s="55">
        <f>('A_NPL BPR'!I33/'A_Kredit BPR'!I33)*100%</f>
        <v>7.9292942905666547E-2</v>
      </c>
      <c r="J34" s="55">
        <f>('A_NPL BPR'!J33/'A_Kredit BPR'!J33)*100%</f>
        <v>8.04543488389763E-2</v>
      </c>
      <c r="K34" s="55">
        <f>('A_NPL BPR'!K33/'A_Kredit BPR'!K33)*100%</f>
        <v>7.8180769655514654E-2</v>
      </c>
      <c r="L34" s="178">
        <f>('A_NPL BPR'!L33/'A_Kredit BPR'!L33)*100%</f>
        <v>7.6903375077816333E-2</v>
      </c>
      <c r="M34" s="56">
        <f t="shared" si="0"/>
        <v>0.8273787375357804</v>
      </c>
    </row>
    <row r="35" spans="1:13" ht="13.5">
      <c r="A35" s="48" t="s">
        <v>73</v>
      </c>
      <c r="B35" s="67" t="s">
        <v>74</v>
      </c>
      <c r="C35" s="55">
        <f>('A_NPL BPR'!C34/'A_Kredit BPR'!C34)*100%</f>
        <v>4.935472361748082E-2</v>
      </c>
      <c r="D35" s="55">
        <f>('A_NPL BPR'!D34/'A_Kredit BPR'!D34)*100%</f>
        <v>4.9896200469806098E-2</v>
      </c>
      <c r="E35" s="55">
        <f>('A_NPL BPR'!E34/'A_Kredit BPR'!E34)*100%</f>
        <v>5.1427602472328714E-2</v>
      </c>
      <c r="F35" s="55">
        <f>('A_NPL BPR'!F34/'A_Kredit BPR'!F34)*100%</f>
        <v>5.5703523460990036E-2</v>
      </c>
      <c r="G35" s="55">
        <f>('A_NPL BPR'!G34/'A_Kredit BPR'!G34)*100%</f>
        <v>5.733470058367951E-2</v>
      </c>
      <c r="H35" s="55">
        <f>('A_NPL BPR'!H34/'A_Kredit BPR'!H34)*100%</f>
        <v>5.7822712101167933E-2</v>
      </c>
      <c r="I35" s="55">
        <f>('A_NPL BPR'!I34/'A_Kredit BPR'!I34)*100%</f>
        <v>5.7881299053748128E-2</v>
      </c>
      <c r="J35" s="55">
        <f>('A_NPL BPR'!J34/'A_Kredit BPR'!J34)*100%</f>
        <v>6.2224360634774101E-2</v>
      </c>
      <c r="K35" s="55">
        <f>('A_NPL BPR'!K34/'A_Kredit BPR'!K34)*100%</f>
        <v>6.0583231740277868E-2</v>
      </c>
      <c r="L35" s="178">
        <f>('A_NPL BPR'!L34/'A_Kredit BPR'!L34)*100%</f>
        <v>6.0655755025899941E-2</v>
      </c>
      <c r="M35" s="56">
        <f t="shared" si="0"/>
        <v>0.56288410916015308</v>
      </c>
    </row>
    <row r="36" spans="1:13" ht="13.5">
      <c r="A36" s="48" t="s">
        <v>75</v>
      </c>
      <c r="B36" s="67" t="s">
        <v>76</v>
      </c>
      <c r="C36" s="55">
        <f>('A_NPL BPR'!C35/'A_Kredit BPR'!C35)*100%</f>
        <v>1.1645309207941601E-2</v>
      </c>
      <c r="D36" s="55">
        <f>('A_NPL BPR'!D35/'A_Kredit BPR'!D35)*100%</f>
        <v>1.2069351931082974E-2</v>
      </c>
      <c r="E36" s="55">
        <f>('A_NPL BPR'!E35/'A_Kredit BPR'!E35)*100%</f>
        <v>1.3072820352092599E-2</v>
      </c>
      <c r="F36" s="55">
        <f>('A_NPL BPR'!F35/'A_Kredit BPR'!F35)*100%</f>
        <v>1.3969138974229427E-2</v>
      </c>
      <c r="G36" s="55">
        <f>('A_NPL BPR'!G35/'A_Kredit BPR'!G35)*100%</f>
        <v>1.5387767994250172E-2</v>
      </c>
      <c r="H36" s="55">
        <f>('A_NPL BPR'!H35/'A_Kredit BPR'!H35)*100%</f>
        <v>1.5610084674458222E-2</v>
      </c>
      <c r="I36" s="55">
        <f>('A_NPL BPR'!I35/'A_Kredit BPR'!I35)*100%</f>
        <v>1.670767518446541E-2</v>
      </c>
      <c r="J36" s="55">
        <f>('A_NPL BPR'!J35/'A_Kredit BPR'!J35)*100%</f>
        <v>1.631573271418553E-2</v>
      </c>
      <c r="K36" s="55">
        <f>('A_NPL BPR'!K35/'A_Kredit BPR'!K35)*100%</f>
        <v>1.5805330619538351E-2</v>
      </c>
      <c r="L36" s="178">
        <f>('A_NPL BPR'!L35/'A_Kredit BPR'!L35)*100%</f>
        <v>1.8491811694671522E-2</v>
      </c>
      <c r="M36" s="56">
        <f t="shared" si="0"/>
        <v>0.1490750233469158</v>
      </c>
    </row>
    <row r="37" spans="1:13" ht="13.5">
      <c r="A37" s="48" t="s">
        <v>77</v>
      </c>
      <c r="B37" s="67" t="s">
        <v>78</v>
      </c>
      <c r="C37" s="55">
        <f>('A_NPL BPR'!C36/'A_Kredit BPR'!C36)*100%</f>
        <v>1.3551135339544836E-2</v>
      </c>
      <c r="D37" s="55">
        <f>('A_NPL BPR'!D36/'A_Kredit BPR'!D36)*100%</f>
        <v>1.3438689001073525E-2</v>
      </c>
      <c r="E37" s="55">
        <f>('A_NPL BPR'!E36/'A_Kredit BPR'!E36)*100%</f>
        <v>1.4854878104495393E-2</v>
      </c>
      <c r="F37" s="55">
        <f>('A_NPL BPR'!F36/'A_Kredit BPR'!F36)*100%</f>
        <v>1.5512679122259874E-2</v>
      </c>
      <c r="G37" s="55">
        <f>('A_NPL BPR'!G36/'A_Kredit BPR'!G36)*100%</f>
        <v>1.562167665270065E-2</v>
      </c>
      <c r="H37" s="55">
        <f>('A_NPL BPR'!H36/'A_Kredit BPR'!H36)*100%</f>
        <v>1.4229750537620789E-2</v>
      </c>
      <c r="I37" s="55">
        <f>('A_NPL BPR'!I36/'A_Kredit BPR'!I36)*100%</f>
        <v>1.3788205152317256E-2</v>
      </c>
      <c r="J37" s="55">
        <f>('A_NPL BPR'!J36/'A_Kredit BPR'!J36)*100%</f>
        <v>1.4307961492757535E-2</v>
      </c>
      <c r="K37" s="55">
        <f>('A_NPL BPR'!K36/'A_Kredit BPR'!K36)*100%</f>
        <v>1.4013187664260528E-2</v>
      </c>
      <c r="L37" s="178">
        <f>('A_NPL BPR'!L36/'A_Kredit BPR'!L36)*100%</f>
        <v>1.4290280516042649E-2</v>
      </c>
      <c r="M37" s="56">
        <f t="shared" si="0"/>
        <v>0.14360844358307304</v>
      </c>
    </row>
    <row r="38" spans="1:13" ht="13.5">
      <c r="A38" s="48" t="s">
        <v>79</v>
      </c>
      <c r="B38" s="112" t="s">
        <v>80</v>
      </c>
      <c r="C38" s="181">
        <f>('A_NPL BPR'!C37/'A_Kredit BPR'!C37)*100%</f>
        <v>0.60368573445038665</v>
      </c>
      <c r="D38" s="181">
        <f>('A_NPL BPR'!D37/'A_Kredit BPR'!D37)*100%</f>
        <v>0.60188692402213595</v>
      </c>
      <c r="E38" s="181">
        <f>('A_NPL BPR'!E37/'A_Kredit BPR'!E37)*100%</f>
        <v>0.59871929069865226</v>
      </c>
      <c r="F38" s="181">
        <f>('A_NPL BPR'!F37/'A_Kredit BPR'!F37)*100%</f>
        <v>0.594642180930263</v>
      </c>
      <c r="G38" s="181">
        <f>('A_NPL BPR'!G37/'A_Kredit BPR'!G37)*100%</f>
        <v>0.5933873706626478</v>
      </c>
      <c r="H38" s="181">
        <f>('A_NPL BPR'!H37/'A_Kredit BPR'!H37)*100%</f>
        <v>0.58737128741148026</v>
      </c>
      <c r="I38" s="181">
        <f>('A_NPL BPR'!I37/'A_Kredit BPR'!I37)*100%</f>
        <v>0.5772421098562448</v>
      </c>
      <c r="J38" s="181">
        <f>('A_NPL BPR'!J37/'A_Kredit BPR'!J37)*100%</f>
        <v>0.57483372252678</v>
      </c>
      <c r="K38" s="181">
        <f>('A_NPL BPR'!K37/'A_Kredit BPR'!K37)*100%</f>
        <v>0.56934136200135177</v>
      </c>
      <c r="L38" s="182">
        <f>('A_NPL BPR'!L37/'A_Kredit BPR'!L37)*100%</f>
        <v>0.56456055727946519</v>
      </c>
      <c r="M38" s="56">
        <f t="shared" si="0"/>
        <v>5.8656705398394084</v>
      </c>
    </row>
    <row r="41" spans="1:13" ht="12.5">
      <c r="A41" s="309" t="s">
        <v>144</v>
      </c>
      <c r="B41" s="305"/>
      <c r="C41" s="305"/>
      <c r="D41" s="305"/>
      <c r="E41" s="305"/>
      <c r="F41" s="305"/>
      <c r="G41" s="305"/>
      <c r="H41" s="305"/>
      <c r="I41" s="305"/>
      <c r="J41" s="305"/>
      <c r="K41" s="305"/>
      <c r="L41" s="305"/>
      <c r="M41" s="298"/>
    </row>
    <row r="42" spans="1:13" ht="12.5">
      <c r="A42" s="299"/>
      <c r="B42" s="289"/>
      <c r="C42" s="289"/>
      <c r="D42" s="289"/>
      <c r="E42" s="289"/>
      <c r="F42" s="289"/>
      <c r="G42" s="289"/>
      <c r="H42" s="289"/>
      <c r="I42" s="289"/>
      <c r="J42" s="289"/>
      <c r="K42" s="289"/>
      <c r="L42" s="289"/>
      <c r="M42" s="300"/>
    </row>
    <row r="43" spans="1:13" ht="14.15" customHeight="1">
      <c r="A43" s="308"/>
      <c r="B43" s="310"/>
      <c r="C43" s="308">
        <v>2024</v>
      </c>
      <c r="D43" s="295"/>
      <c r="E43" s="295"/>
      <c r="F43" s="295"/>
      <c r="G43" s="295"/>
      <c r="H43" s="295"/>
      <c r="I43" s="295"/>
      <c r="J43" s="295"/>
      <c r="K43" s="295"/>
      <c r="L43" s="296"/>
    </row>
    <row r="44" spans="1:13" ht="14.15" customHeight="1">
      <c r="A44" s="148" t="s">
        <v>149</v>
      </c>
      <c r="B44" s="149" t="s">
        <v>1</v>
      </c>
      <c r="C44" s="179" t="s">
        <v>3</v>
      </c>
      <c r="D44" s="179" t="s">
        <v>4</v>
      </c>
      <c r="E44" s="179" t="s">
        <v>5</v>
      </c>
      <c r="F44" s="179" t="s">
        <v>6</v>
      </c>
      <c r="G44" s="179" t="s">
        <v>7</v>
      </c>
      <c r="H44" s="179" t="s">
        <v>8</v>
      </c>
      <c r="I44" s="179" t="s">
        <v>9</v>
      </c>
      <c r="J44" s="179" t="s">
        <v>10</v>
      </c>
      <c r="K44" s="179" t="s">
        <v>11</v>
      </c>
      <c r="L44" s="179" t="s">
        <v>12</v>
      </c>
      <c r="M44" s="213" t="s">
        <v>150</v>
      </c>
    </row>
    <row r="45" spans="1:13" ht="13.5">
      <c r="A45" s="48" t="s">
        <v>13</v>
      </c>
      <c r="B45" s="67" t="s">
        <v>14</v>
      </c>
      <c r="C45" s="55">
        <v>3.0364489250000001E-2</v>
      </c>
      <c r="D45" s="55">
        <v>3.0290774029999998E-2</v>
      </c>
      <c r="E45" s="55">
        <v>2.9081682399999999E-2</v>
      </c>
      <c r="F45" s="55">
        <v>3.0464069680000001E-2</v>
      </c>
      <c r="G45" s="55">
        <v>3.016027307E-2</v>
      </c>
      <c r="H45" s="55">
        <v>2.851637839E-2</v>
      </c>
      <c r="I45" s="55">
        <v>2.977267405E-2</v>
      </c>
      <c r="J45" s="55">
        <v>2.9996097900000001E-2</v>
      </c>
      <c r="K45" s="55">
        <v>3.0223810220000001E-2</v>
      </c>
      <c r="L45" s="55">
        <v>3.0872513130000001E-2</v>
      </c>
      <c r="M45" s="66">
        <f t="shared" ref="M45:M78" si="1">SUM(C45:L45)</f>
        <v>0.29974276212000001</v>
      </c>
    </row>
    <row r="46" spans="1:13" ht="13.5">
      <c r="A46" s="48" t="s">
        <v>15</v>
      </c>
      <c r="B46" s="67" t="s">
        <v>16</v>
      </c>
      <c r="C46" s="55">
        <v>1.8759749839999999E-2</v>
      </c>
      <c r="D46" s="55">
        <v>1.9233047239999999E-2</v>
      </c>
      <c r="E46" s="55">
        <v>1.8349488390000002E-2</v>
      </c>
      <c r="F46" s="55">
        <v>1.926049417E-2</v>
      </c>
      <c r="G46" s="55">
        <v>2.0555792619999999E-2</v>
      </c>
      <c r="H46" s="55">
        <v>2.0202421040000001E-2</v>
      </c>
      <c r="I46" s="55">
        <v>2.0935214609999999E-2</v>
      </c>
      <c r="J46" s="55">
        <v>2.0965873039999999E-2</v>
      </c>
      <c r="K46" s="55">
        <v>2.0697305700000002E-2</v>
      </c>
      <c r="L46" s="55">
        <v>2.0791812180000001E-2</v>
      </c>
      <c r="M46" s="66">
        <f t="shared" si="1"/>
        <v>0.19975119883</v>
      </c>
    </row>
    <row r="47" spans="1:13" ht="13.5">
      <c r="A47" s="48" t="s">
        <v>17</v>
      </c>
      <c r="B47" s="67" t="s">
        <v>18</v>
      </c>
      <c r="C47" s="55">
        <v>1.9869711379999998E-2</v>
      </c>
      <c r="D47" s="55">
        <v>1.9763689819999999E-2</v>
      </c>
      <c r="E47" s="55">
        <v>1.8615578519999999E-2</v>
      </c>
      <c r="F47" s="55">
        <v>1.878474473E-2</v>
      </c>
      <c r="G47" s="55">
        <v>1.9277657970000001E-2</v>
      </c>
      <c r="H47" s="55">
        <v>1.8911321700000001E-2</v>
      </c>
      <c r="I47" s="55">
        <v>1.8852825730000002E-2</v>
      </c>
      <c r="J47" s="55">
        <v>1.8860275190000001E-2</v>
      </c>
      <c r="K47" s="55">
        <v>1.8173130169999999E-2</v>
      </c>
      <c r="L47" s="55">
        <v>1.798590416E-2</v>
      </c>
      <c r="M47" s="66">
        <f t="shared" si="1"/>
        <v>0.18909483936999999</v>
      </c>
    </row>
    <row r="48" spans="1:13" ht="13.5">
      <c r="A48" s="48" t="s">
        <v>19</v>
      </c>
      <c r="B48" s="67" t="s">
        <v>20</v>
      </c>
      <c r="C48" s="55">
        <v>2.866859335E-2</v>
      </c>
      <c r="D48" s="55">
        <v>2.87967667E-2</v>
      </c>
      <c r="E48" s="55">
        <v>2.8233486589999999E-2</v>
      </c>
      <c r="F48" s="55">
        <v>3.3177115290000003E-2</v>
      </c>
      <c r="G48" s="55">
        <v>3.3274352479999998E-2</v>
      </c>
      <c r="H48" s="55">
        <v>3.091345606E-2</v>
      </c>
      <c r="I48" s="55">
        <v>3.1921872050000001E-2</v>
      </c>
      <c r="J48" s="55">
        <v>3.0996745619999998E-2</v>
      </c>
      <c r="K48" s="55">
        <v>3.1090950409999998E-2</v>
      </c>
      <c r="L48" s="55">
        <v>3.1295883199999999E-2</v>
      </c>
      <c r="M48" s="66">
        <f t="shared" si="1"/>
        <v>0.30836922174999998</v>
      </c>
    </row>
    <row r="49" spans="1:13" ht="13.5">
      <c r="A49" s="48" t="s">
        <v>21</v>
      </c>
      <c r="B49" s="67" t="s">
        <v>22</v>
      </c>
      <c r="C49" s="55">
        <v>4.5186107730000001E-2</v>
      </c>
      <c r="D49" s="55">
        <v>4.5446294349999999E-2</v>
      </c>
      <c r="E49" s="55">
        <v>4.5051068630000003E-2</v>
      </c>
      <c r="F49" s="55">
        <v>4.6766010080000003E-2</v>
      </c>
      <c r="G49" s="55">
        <v>4.3661680360000003E-2</v>
      </c>
      <c r="H49" s="55">
        <v>4.9261281070000003E-2</v>
      </c>
      <c r="I49" s="55">
        <v>5.0921186350000001E-2</v>
      </c>
      <c r="J49" s="55">
        <v>4.8541503389999997E-2</v>
      </c>
      <c r="K49" s="55">
        <v>4.709679537E-2</v>
      </c>
      <c r="L49" s="55">
        <v>4.6401571599999997E-2</v>
      </c>
      <c r="M49" s="66">
        <f t="shared" si="1"/>
        <v>0.46833349892999998</v>
      </c>
    </row>
    <row r="50" spans="1:13" ht="13.5">
      <c r="A50" s="48" t="s">
        <v>23</v>
      </c>
      <c r="B50" s="67" t="s">
        <v>24</v>
      </c>
      <c r="C50" s="55">
        <v>3.1712173480000001E-2</v>
      </c>
      <c r="D50" s="55">
        <v>3.1008623650000001E-2</v>
      </c>
      <c r="E50" s="55">
        <v>3.0538582200000001E-2</v>
      </c>
      <c r="F50" s="55">
        <v>3.1958916419999997E-2</v>
      </c>
      <c r="G50" s="55">
        <v>3.1824587219999999E-2</v>
      </c>
      <c r="H50" s="55">
        <v>2.978360599E-2</v>
      </c>
      <c r="I50" s="55">
        <v>2.9164127670000001E-2</v>
      </c>
      <c r="J50" s="55">
        <v>2.879605528E-2</v>
      </c>
      <c r="K50" s="55">
        <v>2.7765322750000002E-2</v>
      </c>
      <c r="L50" s="55">
        <v>2.7925609729999998E-2</v>
      </c>
      <c r="M50" s="66">
        <f t="shared" si="1"/>
        <v>0.30047760439000004</v>
      </c>
    </row>
    <row r="51" spans="1:13" ht="13.5">
      <c r="A51" s="48" t="s">
        <v>25</v>
      </c>
      <c r="B51" s="67" t="s">
        <v>26</v>
      </c>
      <c r="C51" s="55">
        <v>2.1332536579999999E-2</v>
      </c>
      <c r="D51" s="55">
        <v>2.1143967919999999E-2</v>
      </c>
      <c r="E51" s="55">
        <v>1.933055883E-2</v>
      </c>
      <c r="F51" s="55">
        <v>2.0884964030000001E-2</v>
      </c>
      <c r="G51" s="55">
        <v>2.0037783529999999E-2</v>
      </c>
      <c r="H51" s="55">
        <v>1.9160126279999998E-2</v>
      </c>
      <c r="I51" s="55">
        <v>1.7930561800000001E-2</v>
      </c>
      <c r="J51" s="55">
        <v>1.729915425E-2</v>
      </c>
      <c r="K51" s="55">
        <v>1.6409549950000001E-2</v>
      </c>
      <c r="L51" s="55">
        <v>1.6575873679999999E-2</v>
      </c>
      <c r="M51" s="66">
        <f t="shared" si="1"/>
        <v>0.19010507684999997</v>
      </c>
    </row>
    <row r="52" spans="1:13" ht="13.5">
      <c r="A52" s="48" t="s">
        <v>27</v>
      </c>
      <c r="B52" s="67" t="s">
        <v>28</v>
      </c>
      <c r="C52" s="55">
        <v>1.948131963E-2</v>
      </c>
      <c r="D52" s="55">
        <v>2.020776057E-2</v>
      </c>
      <c r="E52" s="55">
        <v>1.926387093E-2</v>
      </c>
      <c r="F52" s="55">
        <v>2.0138354130000001E-2</v>
      </c>
      <c r="G52" s="55">
        <v>2.0096145709999999E-2</v>
      </c>
      <c r="H52" s="55">
        <v>1.9377646129999999E-2</v>
      </c>
      <c r="I52" s="55">
        <v>1.9392355989999999E-2</v>
      </c>
      <c r="J52" s="55">
        <v>1.918032813E-2</v>
      </c>
      <c r="K52" s="55">
        <v>1.848639774E-2</v>
      </c>
      <c r="L52" s="55">
        <v>1.8277516050000001E-2</v>
      </c>
      <c r="M52" s="66">
        <f t="shared" si="1"/>
        <v>0.19390169500999999</v>
      </c>
    </row>
    <row r="53" spans="1:13" ht="13.5">
      <c r="A53" s="51" t="s">
        <v>29</v>
      </c>
      <c r="B53" s="111" t="s">
        <v>30</v>
      </c>
      <c r="C53" s="55">
        <v>1.6428127529999999E-2</v>
      </c>
      <c r="D53" s="55">
        <v>1.6501644400000001E-2</v>
      </c>
      <c r="E53" s="55">
        <v>1.6804528520000001E-2</v>
      </c>
      <c r="F53" s="55">
        <v>1.7442491080000001E-2</v>
      </c>
      <c r="G53" s="55">
        <v>1.6938120899999999E-2</v>
      </c>
      <c r="H53" s="55">
        <v>1.612202729E-2</v>
      </c>
      <c r="I53" s="55">
        <v>1.6249931190000001E-2</v>
      </c>
      <c r="J53" s="55">
        <v>1.6634210409999999E-2</v>
      </c>
      <c r="K53" s="55">
        <v>1.6405327040000001E-2</v>
      </c>
      <c r="L53" s="55">
        <v>1.7428698610000001E-2</v>
      </c>
      <c r="M53" s="66">
        <f t="shared" si="1"/>
        <v>0.16695510696999999</v>
      </c>
    </row>
    <row r="54" spans="1:13" ht="13.5">
      <c r="A54" s="51" t="s">
        <v>31</v>
      </c>
      <c r="B54" s="111" t="s">
        <v>32</v>
      </c>
      <c r="C54" s="55">
        <v>2.0251320659999999E-2</v>
      </c>
      <c r="D54" s="55">
        <v>2.0633081300000002E-2</v>
      </c>
      <c r="E54" s="55">
        <v>2.0205358319999998E-2</v>
      </c>
      <c r="F54" s="55">
        <v>2.1178474169999999E-2</v>
      </c>
      <c r="G54" s="55">
        <v>2.133408388E-2</v>
      </c>
      <c r="H54" s="55">
        <v>2.0282855860000001E-2</v>
      </c>
      <c r="I54" s="55">
        <v>2.0352667849999999E-2</v>
      </c>
      <c r="J54" s="55">
        <v>1.9409679240000002E-2</v>
      </c>
      <c r="K54" s="55">
        <v>1.8958566980000001E-2</v>
      </c>
      <c r="L54" s="55">
        <v>1.8866255080000002E-2</v>
      </c>
      <c r="M54" s="66">
        <f t="shared" si="1"/>
        <v>0.20147234334000003</v>
      </c>
    </row>
    <row r="55" spans="1:13" ht="13.5">
      <c r="A55" s="48" t="s">
        <v>33</v>
      </c>
      <c r="B55" s="67" t="s">
        <v>34</v>
      </c>
      <c r="C55" s="55">
        <v>2.0799083990000002E-2</v>
      </c>
      <c r="D55" s="55">
        <v>2.192490293E-2</v>
      </c>
      <c r="E55" s="55">
        <v>2.1858167210000001E-2</v>
      </c>
      <c r="F55" s="55">
        <v>2.3964798360000001E-2</v>
      </c>
      <c r="G55" s="55">
        <v>2.4330447840000002E-2</v>
      </c>
      <c r="H55" s="55">
        <v>2.2910334000000001E-2</v>
      </c>
      <c r="I55" s="55">
        <v>2.2645059219999999E-2</v>
      </c>
      <c r="J55" s="55">
        <v>2.206738565E-2</v>
      </c>
      <c r="K55" s="55">
        <v>2.0998535759999999E-2</v>
      </c>
      <c r="L55" s="55">
        <v>2.0853369069999999E-2</v>
      </c>
      <c r="M55" s="66">
        <f t="shared" si="1"/>
        <v>0.22235208402999998</v>
      </c>
    </row>
    <row r="56" spans="1:13" ht="13.5">
      <c r="A56" s="48" t="s">
        <v>35</v>
      </c>
      <c r="B56" s="67" t="s">
        <v>36</v>
      </c>
      <c r="C56" s="55">
        <v>2.371626064E-2</v>
      </c>
      <c r="D56" s="55">
        <v>2.4286960079999999E-2</v>
      </c>
      <c r="E56" s="55">
        <v>2.3958727879999999E-2</v>
      </c>
      <c r="F56" s="55">
        <v>2.4753139760000001E-2</v>
      </c>
      <c r="G56" s="55">
        <v>2.564939238E-2</v>
      </c>
      <c r="H56" s="55">
        <v>2.3985886479999999E-2</v>
      </c>
      <c r="I56" s="55">
        <v>2.399482822E-2</v>
      </c>
      <c r="J56" s="55">
        <v>2.3857511979999999E-2</v>
      </c>
      <c r="K56" s="55">
        <v>2.3632843819999999E-2</v>
      </c>
      <c r="L56" s="55">
        <v>2.4040261609999999E-2</v>
      </c>
      <c r="M56" s="66">
        <f t="shared" si="1"/>
        <v>0.24187581284999998</v>
      </c>
    </row>
    <row r="57" spans="1:13" ht="13.5">
      <c r="A57" s="48" t="s">
        <v>37</v>
      </c>
      <c r="B57" s="67" t="s">
        <v>40</v>
      </c>
      <c r="C57" s="55">
        <v>3.5782607190000003E-2</v>
      </c>
      <c r="D57" s="55">
        <v>3.598309945E-2</v>
      </c>
      <c r="E57" s="55">
        <v>3.5552162589999999E-2</v>
      </c>
      <c r="F57" s="55">
        <v>3.5256911580000001E-2</v>
      </c>
      <c r="G57" s="55">
        <v>3.5835905899999999E-2</v>
      </c>
      <c r="H57" s="55">
        <v>2.2820679E-2</v>
      </c>
      <c r="I57" s="55">
        <v>2.1926262990000001E-2</v>
      </c>
      <c r="J57" s="55">
        <v>2.1744957200000001E-2</v>
      </c>
      <c r="K57" s="55">
        <v>2.1227784449999999E-2</v>
      </c>
      <c r="L57" s="55">
        <v>2.1419559120000001E-2</v>
      </c>
      <c r="M57" s="66">
        <f t="shared" si="1"/>
        <v>0.28754992946999997</v>
      </c>
    </row>
    <row r="58" spans="1:13" ht="13.5">
      <c r="A58" s="48" t="s">
        <v>39</v>
      </c>
      <c r="B58" s="67" t="s">
        <v>42</v>
      </c>
      <c r="C58" s="55">
        <v>1.8068588440000002E-2</v>
      </c>
      <c r="D58" s="55">
        <v>1.8420945649999999E-2</v>
      </c>
      <c r="E58" s="55">
        <v>1.7979069730000002E-2</v>
      </c>
      <c r="F58" s="55">
        <v>1.895273817E-2</v>
      </c>
      <c r="G58" s="55">
        <v>1.8455176730000002E-2</v>
      </c>
      <c r="H58" s="55">
        <v>1.7644686909999999E-2</v>
      </c>
      <c r="I58" s="55">
        <v>1.9515120890000001E-2</v>
      </c>
      <c r="J58" s="55">
        <v>1.7949106740000002E-2</v>
      </c>
      <c r="K58" s="55">
        <v>1.6890105280000001E-2</v>
      </c>
      <c r="L58" s="55">
        <v>1.6938927360000001E-2</v>
      </c>
      <c r="M58" s="66">
        <f t="shared" si="1"/>
        <v>0.1808144659</v>
      </c>
    </row>
    <row r="59" spans="1:13" ht="13.5">
      <c r="A59" s="48" t="s">
        <v>41</v>
      </c>
      <c r="B59" s="67" t="s">
        <v>38</v>
      </c>
      <c r="C59" s="55">
        <v>4.0192664990000002E-2</v>
      </c>
      <c r="D59" s="55">
        <v>3.9786438129999997E-2</v>
      </c>
      <c r="E59" s="55">
        <v>3.8715645729999998E-2</v>
      </c>
      <c r="F59" s="55">
        <v>4.1977417140000001E-2</v>
      </c>
      <c r="G59" s="55">
        <v>4.0832172520000001E-2</v>
      </c>
      <c r="H59" s="55">
        <v>3.8441494780000002E-2</v>
      </c>
      <c r="I59" s="55">
        <v>3.921018087E-2</v>
      </c>
      <c r="J59" s="55">
        <v>3.8598928210000001E-2</v>
      </c>
      <c r="K59" s="55">
        <v>3.8314225790000003E-2</v>
      </c>
      <c r="L59" s="55">
        <v>3.9062878189999997E-2</v>
      </c>
      <c r="M59" s="66">
        <f t="shared" si="1"/>
        <v>0.39513204634999999</v>
      </c>
    </row>
    <row r="60" spans="1:13" ht="13.5">
      <c r="A60" s="48" t="s">
        <v>43</v>
      </c>
      <c r="B60" s="67" t="s">
        <v>44</v>
      </c>
      <c r="C60" s="55">
        <v>2.818992968E-2</v>
      </c>
      <c r="D60" s="55">
        <v>2.8388879089999999E-2</v>
      </c>
      <c r="E60" s="55">
        <v>2.6876499049999999E-2</v>
      </c>
      <c r="F60" s="55">
        <v>2.7030480440000001E-2</v>
      </c>
      <c r="G60" s="55">
        <v>2.6538365229999999E-2</v>
      </c>
      <c r="H60" s="55">
        <v>2.5588918419999999E-2</v>
      </c>
      <c r="I60" s="55">
        <v>2.4999596419999999E-2</v>
      </c>
      <c r="J60" s="55">
        <v>2.691992382E-2</v>
      </c>
      <c r="K60" s="55">
        <v>2.6035549599999999E-2</v>
      </c>
      <c r="L60" s="55">
        <v>2.6281401329999999E-2</v>
      </c>
      <c r="M60" s="66">
        <f t="shared" si="1"/>
        <v>0.26684954308000003</v>
      </c>
    </row>
    <row r="61" spans="1:13" ht="13.5">
      <c r="A61" s="48" t="s">
        <v>45</v>
      </c>
      <c r="B61" s="67" t="s">
        <v>46</v>
      </c>
      <c r="C61" s="55">
        <v>2.235205945E-2</v>
      </c>
      <c r="D61" s="55">
        <v>2.3433251759999999E-2</v>
      </c>
      <c r="E61" s="55">
        <v>2.3706332109999999E-2</v>
      </c>
      <c r="F61" s="55">
        <v>2.3000523299999999E-2</v>
      </c>
      <c r="G61" s="55">
        <v>2.3824187359999999E-2</v>
      </c>
      <c r="H61" s="55">
        <v>2.1897779360000001E-2</v>
      </c>
      <c r="I61" s="55">
        <v>2.1612538439999999E-2</v>
      </c>
      <c r="J61" s="55">
        <v>2.106564641E-2</v>
      </c>
      <c r="K61" s="55">
        <v>2.1101113349999999E-2</v>
      </c>
      <c r="L61" s="55">
        <v>2.1434424059999999E-2</v>
      </c>
      <c r="M61" s="66">
        <f t="shared" si="1"/>
        <v>0.2234278556</v>
      </c>
    </row>
    <row r="62" spans="1:13" ht="13.5">
      <c r="A62" s="48" t="s">
        <v>47</v>
      </c>
      <c r="B62" s="67" t="s">
        <v>48</v>
      </c>
      <c r="C62" s="55">
        <v>2.0550131270000001E-2</v>
      </c>
      <c r="D62" s="55">
        <v>1.9693160849999999E-2</v>
      </c>
      <c r="E62" s="55">
        <v>1.8870159590000001E-2</v>
      </c>
      <c r="F62" s="55">
        <v>2.0869533690000001E-2</v>
      </c>
      <c r="G62" s="55">
        <v>2.2829680759999998E-2</v>
      </c>
      <c r="H62" s="55">
        <v>2.2403757619999999E-2</v>
      </c>
      <c r="I62" s="55">
        <v>2.2977336859999999E-2</v>
      </c>
      <c r="J62" s="55">
        <v>2.235663316E-2</v>
      </c>
      <c r="K62" s="55">
        <v>2.2276081570000002E-2</v>
      </c>
      <c r="L62" s="55">
        <v>2.2612901970000002E-2</v>
      </c>
      <c r="M62" s="66">
        <f t="shared" si="1"/>
        <v>0.21543937734000002</v>
      </c>
    </row>
    <row r="63" spans="1:13" ht="13.5">
      <c r="A63" s="48" t="s">
        <v>49</v>
      </c>
      <c r="B63" s="67" t="s">
        <v>50</v>
      </c>
      <c r="C63" s="55">
        <v>2.24787124E-2</v>
      </c>
      <c r="D63" s="55">
        <v>2.0400406140000001E-2</v>
      </c>
      <c r="E63" s="55">
        <v>2.1087161869999999E-2</v>
      </c>
      <c r="F63" s="55">
        <v>2.1599256189999999E-2</v>
      </c>
      <c r="G63" s="55">
        <v>2.2600169949999999E-2</v>
      </c>
      <c r="H63" s="55">
        <v>1.9069511979999999E-2</v>
      </c>
      <c r="I63" s="55">
        <v>1.8725962049999999E-2</v>
      </c>
      <c r="J63" s="55">
        <v>1.906937903E-2</v>
      </c>
      <c r="K63" s="55">
        <v>2.1006407250000001E-2</v>
      </c>
      <c r="L63" s="55">
        <v>2.0552778040000001E-2</v>
      </c>
      <c r="M63" s="66">
        <f t="shared" si="1"/>
        <v>0.20658974489999998</v>
      </c>
    </row>
    <row r="64" spans="1:13" ht="13.5">
      <c r="A64" s="48" t="s">
        <v>51</v>
      </c>
      <c r="B64" s="67" t="s">
        <v>52</v>
      </c>
      <c r="C64" s="55">
        <v>1.513575986E-2</v>
      </c>
      <c r="D64" s="55">
        <v>1.671303905E-2</v>
      </c>
      <c r="E64" s="55">
        <v>1.687956858E-2</v>
      </c>
      <c r="F64" s="55">
        <v>1.7505245320000001E-2</v>
      </c>
      <c r="G64" s="55">
        <v>1.8305205559999999E-2</v>
      </c>
      <c r="H64" s="55">
        <v>1.6650941669999999E-2</v>
      </c>
      <c r="I64" s="55">
        <v>1.6602926210000001E-2</v>
      </c>
      <c r="J64" s="55">
        <v>1.632303698E-2</v>
      </c>
      <c r="K64" s="55">
        <v>1.5884380319999999E-2</v>
      </c>
      <c r="L64" s="55">
        <v>1.6214330589999999E-2</v>
      </c>
      <c r="M64" s="66">
        <f t="shared" si="1"/>
        <v>0.16621443414000001</v>
      </c>
    </row>
    <row r="65" spans="1:13" ht="13.5">
      <c r="A65" s="48" t="s">
        <v>53</v>
      </c>
      <c r="B65" s="67" t="s">
        <v>56</v>
      </c>
      <c r="C65" s="55">
        <v>1.8103565629999999E-2</v>
      </c>
      <c r="D65" s="55">
        <v>1.7624910399999999E-2</v>
      </c>
      <c r="E65" s="55">
        <v>1.63222973E-2</v>
      </c>
      <c r="F65" s="55">
        <v>1.7810214410000001E-2</v>
      </c>
      <c r="G65" s="55">
        <v>1.7975245710000001E-2</v>
      </c>
      <c r="H65" s="55">
        <v>1.562279074E-2</v>
      </c>
      <c r="I65" s="55">
        <v>1.525559741E-2</v>
      </c>
      <c r="J65" s="55">
        <v>1.490020415E-2</v>
      </c>
      <c r="K65" s="55">
        <v>1.4674969919999999E-2</v>
      </c>
      <c r="L65" s="55">
        <v>1.463238352E-2</v>
      </c>
      <c r="M65" s="66">
        <f t="shared" si="1"/>
        <v>0.16292217919000002</v>
      </c>
    </row>
    <row r="66" spans="1:13" ht="13.5">
      <c r="A66" s="51" t="s">
        <v>55</v>
      </c>
      <c r="B66" s="111" t="s">
        <v>58</v>
      </c>
      <c r="C66" s="55">
        <v>3.0364468830000001E-2</v>
      </c>
      <c r="D66" s="55">
        <v>3.0768166400000001E-2</v>
      </c>
      <c r="E66" s="55">
        <v>3.0013838979999999E-2</v>
      </c>
      <c r="F66" s="55">
        <v>3.2827129589999997E-2</v>
      </c>
      <c r="G66" s="55">
        <v>3.2486516379999997E-2</v>
      </c>
      <c r="H66" s="55">
        <v>3.0397800060000001E-2</v>
      </c>
      <c r="I66" s="55">
        <v>3.0122534879999999E-2</v>
      </c>
      <c r="J66" s="55">
        <v>2.9781672419999999E-2</v>
      </c>
      <c r="K66" s="55">
        <v>2.9025252920000001E-2</v>
      </c>
      <c r="L66" s="55">
        <v>2.8966156279999999E-2</v>
      </c>
      <c r="M66" s="66">
        <f t="shared" si="1"/>
        <v>0.30475353674</v>
      </c>
    </row>
    <row r="67" spans="1:13" ht="13.5">
      <c r="A67" s="51" t="s">
        <v>57</v>
      </c>
      <c r="B67" s="111" t="s">
        <v>60</v>
      </c>
      <c r="C67" s="55">
        <v>2.49443349E-2</v>
      </c>
      <c r="D67" s="55">
        <v>2.5090253270000001E-2</v>
      </c>
      <c r="E67" s="55">
        <v>2.3935710740000001E-2</v>
      </c>
      <c r="F67" s="55">
        <v>2.5128881200000001E-2</v>
      </c>
      <c r="G67" s="55">
        <v>2.4335472949999999E-2</v>
      </c>
      <c r="H67" s="55">
        <v>2.2863508540000001E-2</v>
      </c>
      <c r="I67" s="55">
        <v>2.2246237780000001E-2</v>
      </c>
      <c r="J67" s="55">
        <v>2.1599274660000001E-2</v>
      </c>
      <c r="K67" s="55">
        <v>2.0785437810000001E-2</v>
      </c>
      <c r="L67" s="55">
        <v>2.1008443960000001E-2</v>
      </c>
      <c r="M67" s="66">
        <f t="shared" si="1"/>
        <v>0.23193755581000003</v>
      </c>
    </row>
    <row r="68" spans="1:13" ht="13.5">
      <c r="A68" s="51" t="s">
        <v>59</v>
      </c>
      <c r="B68" s="111" t="s">
        <v>66</v>
      </c>
      <c r="C68" s="55">
        <v>5.4903402929999998E-2</v>
      </c>
      <c r="D68" s="55">
        <v>5.3252339580000002E-2</v>
      </c>
      <c r="E68" s="55">
        <v>4.9993549569999997E-2</v>
      </c>
      <c r="F68" s="55">
        <v>5.0298616939999999E-2</v>
      </c>
      <c r="G68" s="55">
        <v>4.9141838459999997E-2</v>
      </c>
      <c r="H68" s="55">
        <v>3.7892021980000003E-2</v>
      </c>
      <c r="I68" s="55">
        <v>3.8479928160000003E-2</v>
      </c>
      <c r="J68" s="55">
        <v>3.7887976509999997E-2</v>
      </c>
      <c r="K68" s="55">
        <v>3.5253540159999999E-2</v>
      </c>
      <c r="L68" s="55">
        <v>3.482274086E-2</v>
      </c>
      <c r="M68" s="66">
        <f t="shared" si="1"/>
        <v>0.44192595514999994</v>
      </c>
    </row>
    <row r="69" spans="1:13" ht="13.5">
      <c r="A69" s="48" t="s">
        <v>61</v>
      </c>
      <c r="B69" s="67" t="s">
        <v>64</v>
      </c>
      <c r="C69" s="55">
        <v>2.4387146089999999E-2</v>
      </c>
      <c r="D69" s="55">
        <v>2.4407618950000001E-2</v>
      </c>
      <c r="E69" s="55">
        <v>2.4415421869999999E-2</v>
      </c>
      <c r="F69" s="55">
        <v>2.5879981390000001E-2</v>
      </c>
      <c r="G69" s="55">
        <v>2.597123703E-2</v>
      </c>
      <c r="H69" s="55">
        <v>2.3154040170000001E-2</v>
      </c>
      <c r="I69" s="55">
        <v>2.3864930740000002E-2</v>
      </c>
      <c r="J69" s="55">
        <v>2.391130977E-2</v>
      </c>
      <c r="K69" s="55">
        <v>2.413960167E-2</v>
      </c>
      <c r="L69" s="55">
        <v>2.4327068269999998E-2</v>
      </c>
      <c r="M69" s="66">
        <f t="shared" si="1"/>
        <v>0.24445835595000004</v>
      </c>
    </row>
    <row r="70" spans="1:13" ht="13.5">
      <c r="A70" s="48" t="s">
        <v>63</v>
      </c>
      <c r="B70" s="67" t="s">
        <v>62</v>
      </c>
      <c r="C70" s="55">
        <v>1.7550813129999999E-2</v>
      </c>
      <c r="D70" s="55">
        <v>1.818380742E-2</v>
      </c>
      <c r="E70" s="55">
        <v>1.7631536569999998E-2</v>
      </c>
      <c r="F70" s="55">
        <v>1.822690905E-2</v>
      </c>
      <c r="G70" s="55">
        <v>1.7925184109999999E-2</v>
      </c>
      <c r="H70" s="55">
        <v>1.6114907269999999E-2</v>
      </c>
      <c r="I70" s="55">
        <v>1.6608147890000001E-2</v>
      </c>
      <c r="J70" s="55">
        <v>1.6261375880000001E-2</v>
      </c>
      <c r="K70" s="55">
        <v>1.602871602E-2</v>
      </c>
      <c r="L70" s="55">
        <v>1.698420187E-2</v>
      </c>
      <c r="M70" s="66">
        <f t="shared" si="1"/>
        <v>0.17151559921000001</v>
      </c>
    </row>
    <row r="71" spans="1:13" ht="13.5">
      <c r="A71" s="48" t="s">
        <v>65</v>
      </c>
      <c r="B71" s="67" t="s">
        <v>68</v>
      </c>
      <c r="C71" s="55">
        <v>1.3268607349999999E-2</v>
      </c>
      <c r="D71" s="55">
        <v>1.404943566E-2</v>
      </c>
      <c r="E71" s="55">
        <v>1.4009655459999999E-2</v>
      </c>
      <c r="F71" s="55">
        <v>1.5597686560000001E-2</v>
      </c>
      <c r="G71" s="55">
        <v>1.6447029039999998E-2</v>
      </c>
      <c r="H71" s="55">
        <v>1.7305435840000001E-2</v>
      </c>
      <c r="I71" s="55">
        <v>1.8375619579999999E-2</v>
      </c>
      <c r="J71" s="55">
        <v>1.7114383529999999E-2</v>
      </c>
      <c r="K71" s="55">
        <v>1.8627284040000001E-2</v>
      </c>
      <c r="L71" s="55">
        <v>2.004657516E-2</v>
      </c>
      <c r="M71" s="66">
        <f t="shared" si="1"/>
        <v>0.16484171221999999</v>
      </c>
    </row>
    <row r="72" spans="1:13" ht="13.5">
      <c r="A72" s="48" t="s">
        <v>67</v>
      </c>
      <c r="B72" s="67" t="s">
        <v>70</v>
      </c>
      <c r="C72" s="55">
        <v>1.6612116560000001E-2</v>
      </c>
      <c r="D72" s="55">
        <v>1.675317783E-2</v>
      </c>
      <c r="E72" s="55">
        <v>1.593055015E-2</v>
      </c>
      <c r="F72" s="55">
        <v>1.7205072290000002E-2</v>
      </c>
      <c r="G72" s="55">
        <v>1.7361835169999999E-2</v>
      </c>
      <c r="H72" s="55">
        <v>1.7147291499999998E-2</v>
      </c>
      <c r="I72" s="55">
        <v>1.6727923249999999E-2</v>
      </c>
      <c r="J72" s="55">
        <v>1.6934205689999999E-2</v>
      </c>
      <c r="K72" s="55">
        <v>1.6226465660000002E-2</v>
      </c>
      <c r="L72" s="55">
        <v>1.5585953939999999E-2</v>
      </c>
      <c r="M72" s="66">
        <f t="shared" si="1"/>
        <v>0.16648459204000002</v>
      </c>
    </row>
    <row r="73" spans="1:13" ht="13.5">
      <c r="A73" s="48" t="s">
        <v>69</v>
      </c>
      <c r="B73" s="67" t="s">
        <v>72</v>
      </c>
      <c r="C73" s="55">
        <v>1.9792664210000002E-2</v>
      </c>
      <c r="D73" s="55">
        <v>2.100317891E-2</v>
      </c>
      <c r="E73" s="55">
        <v>2.119419782E-2</v>
      </c>
      <c r="F73" s="55">
        <v>2.5313248579999999E-2</v>
      </c>
      <c r="G73" s="55">
        <v>2.591135814E-2</v>
      </c>
      <c r="H73" s="55">
        <v>2.909508869E-2</v>
      </c>
      <c r="I73" s="55">
        <v>3.067070844E-2</v>
      </c>
      <c r="J73" s="55">
        <v>3.134079603E-2</v>
      </c>
      <c r="K73" s="55">
        <v>3.3416824499999997E-2</v>
      </c>
      <c r="L73" s="55">
        <v>3.4791547149999998E-2</v>
      </c>
      <c r="M73" s="66">
        <f t="shared" si="1"/>
        <v>0.27252961247000002</v>
      </c>
    </row>
    <row r="74" spans="1:13" ht="13.5">
      <c r="A74" s="48" t="s">
        <v>71</v>
      </c>
      <c r="B74" s="67" t="s">
        <v>146</v>
      </c>
      <c r="C74" s="55">
        <v>2.347676202E-2</v>
      </c>
      <c r="D74" s="55">
        <v>2.3771924770000001E-2</v>
      </c>
      <c r="E74" s="55">
        <v>2.4375984980000001E-2</v>
      </c>
      <c r="F74" s="55">
        <v>2.4579378759999999E-2</v>
      </c>
      <c r="G74" s="55">
        <v>2.7877484599999999E-2</v>
      </c>
      <c r="H74" s="55">
        <v>2.7316909689999998E-2</v>
      </c>
      <c r="I74" s="55">
        <v>2.8963518800000001E-2</v>
      </c>
      <c r="J74" s="55">
        <v>2.810623659E-2</v>
      </c>
      <c r="K74" s="55">
        <v>2.495915043E-2</v>
      </c>
      <c r="L74" s="55">
        <v>2.5288190249999998E-2</v>
      </c>
      <c r="M74" s="66">
        <f t="shared" si="1"/>
        <v>0.25871554088999998</v>
      </c>
    </row>
    <row r="75" spans="1:13" ht="13.5">
      <c r="A75" s="48" t="s">
        <v>73</v>
      </c>
      <c r="B75" s="67" t="s">
        <v>76</v>
      </c>
      <c r="C75" s="55">
        <v>2.718680863E-2</v>
      </c>
      <c r="D75" s="55">
        <v>2.8493265560000001E-2</v>
      </c>
      <c r="E75" s="55">
        <v>2.7896384E-2</v>
      </c>
      <c r="F75" s="55">
        <v>3.0874711799999999E-2</v>
      </c>
      <c r="G75" s="55">
        <v>3.1507761789999998E-2</v>
      </c>
      <c r="H75" s="55">
        <v>2.7795748960000002E-2</v>
      </c>
      <c r="I75" s="55">
        <v>2.7396989980000001E-2</v>
      </c>
      <c r="J75" s="55">
        <v>2.833748467E-2</v>
      </c>
      <c r="K75" s="55">
        <v>2.7213834669999999E-2</v>
      </c>
      <c r="L75" s="55">
        <v>2.756438416E-2</v>
      </c>
      <c r="M75" s="66">
        <f t="shared" si="1"/>
        <v>0.28426737422000004</v>
      </c>
    </row>
    <row r="76" spans="1:13" ht="13.5">
      <c r="A76" s="48" t="s">
        <v>75</v>
      </c>
      <c r="B76" s="67" t="s">
        <v>78</v>
      </c>
      <c r="C76" s="55">
        <v>1.6536694349999999E-2</v>
      </c>
      <c r="D76" s="55">
        <v>1.658829861E-2</v>
      </c>
      <c r="E76" s="55">
        <v>1.5679240220000001E-2</v>
      </c>
      <c r="F76" s="55">
        <v>1.801753566E-2</v>
      </c>
      <c r="G76" s="55">
        <v>1.663760085E-2</v>
      </c>
      <c r="H76" s="55">
        <v>2.8359181899999999E-2</v>
      </c>
      <c r="I76" s="55">
        <v>2.9802212559999999E-2</v>
      </c>
      <c r="J76" s="55">
        <v>2.9712363740000001E-2</v>
      </c>
      <c r="K76" s="55">
        <v>3.1866843559999997E-2</v>
      </c>
      <c r="L76" s="55">
        <v>2.664761715E-2</v>
      </c>
      <c r="M76" s="66">
        <f t="shared" si="1"/>
        <v>0.22984758860000001</v>
      </c>
    </row>
    <row r="77" spans="1:13" ht="13.5">
      <c r="A77" s="48" t="s">
        <v>77</v>
      </c>
      <c r="B77" s="112" t="s">
        <v>104</v>
      </c>
      <c r="C77" s="55">
        <v>2.7224885210000001E-2</v>
      </c>
      <c r="D77" s="55">
        <v>2.6956131939999999E-2</v>
      </c>
      <c r="E77" s="55">
        <v>2.727817297E-2</v>
      </c>
      <c r="F77" s="55">
        <v>2.947492292E-2</v>
      </c>
      <c r="G77" s="55">
        <v>2.984040969E-2</v>
      </c>
      <c r="H77" s="55">
        <v>2.979779569E-2</v>
      </c>
      <c r="I77" s="55">
        <v>2.8759989390000001E-2</v>
      </c>
      <c r="J77" s="55">
        <v>2.8518810330000002E-2</v>
      </c>
      <c r="K77" s="55">
        <v>2.902385876E-2</v>
      </c>
      <c r="L77" s="55">
        <v>2.9389155649999998E-2</v>
      </c>
      <c r="M77" s="66">
        <f t="shared" si="1"/>
        <v>0.28626413254999999</v>
      </c>
    </row>
    <row r="78" spans="1:13" ht="13.5">
      <c r="A78" s="48" t="s">
        <v>79</v>
      </c>
      <c r="B78" s="112" t="s">
        <v>147</v>
      </c>
      <c r="C78" s="181">
        <v>2.7536487069999998E-3</v>
      </c>
      <c r="D78" s="181">
        <v>5.720920646E-3</v>
      </c>
      <c r="E78" s="181">
        <v>4.2062022020000001E-3</v>
      </c>
      <c r="F78" s="181">
        <v>4.1340645429999998E-3</v>
      </c>
      <c r="G78" s="181">
        <v>4.1187022850000003E-3</v>
      </c>
      <c r="H78" s="181">
        <v>3.3032913530000002E-3</v>
      </c>
      <c r="I78" s="181">
        <v>3.2110091690000001E-3</v>
      </c>
      <c r="J78" s="181">
        <v>3.1678527410000002E-3</v>
      </c>
      <c r="K78" s="181">
        <v>3.1136693329999999E-3</v>
      </c>
      <c r="L78" s="181">
        <v>3.0325261180000002E-3</v>
      </c>
      <c r="M78" s="71">
        <f t="shared" si="1"/>
        <v>3.6761887096999998E-2</v>
      </c>
    </row>
    <row r="80" spans="1:13" ht="12.5">
      <c r="B80" s="57"/>
    </row>
    <row r="81" spans="1:7" ht="12.5">
      <c r="G81" s="57"/>
    </row>
    <row r="86" spans="1:7" ht="15.75" customHeight="1">
      <c r="A86" t="s">
        <v>328</v>
      </c>
    </row>
  </sheetData>
  <mergeCells count="6">
    <mergeCell ref="C43:L43"/>
    <mergeCell ref="A1:M2"/>
    <mergeCell ref="C3:L3"/>
    <mergeCell ref="A41:M42"/>
    <mergeCell ref="A3:B3"/>
    <mergeCell ref="A43:B43"/>
  </mergeCells>
  <pageMargins left="0.75" right="0.75" top="1" bottom="1" header="0.5" footer="0.5"/>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P256"/>
  <sheetViews>
    <sheetView topLeftCell="A233" zoomScale="73" workbookViewId="0">
      <selection activeCell="B56" sqref="B56:D256"/>
    </sheetView>
  </sheetViews>
  <sheetFormatPr defaultColWidth="12.54296875" defaultRowHeight="15.75" customHeight="1"/>
  <cols>
    <col min="2" max="2" width="60.90625" bestFit="1" customWidth="1"/>
    <col min="3" max="3" width="12.08984375" bestFit="1" customWidth="1"/>
    <col min="4" max="4" width="18.54296875" customWidth="1"/>
    <col min="5" max="5" width="20.54296875" customWidth="1"/>
    <col min="6" max="6" width="23.453125" customWidth="1"/>
    <col min="7" max="7" width="22.6328125" bestFit="1" customWidth="1"/>
    <col min="8" max="8" width="14.36328125" bestFit="1" customWidth="1"/>
    <col min="9" max="9" width="9.1796875" bestFit="1" customWidth="1"/>
    <col min="10" max="10" width="12.26953125" bestFit="1" customWidth="1"/>
    <col min="11" max="11" width="10.453125" bestFit="1" customWidth="1"/>
    <col min="12" max="12" width="10.81640625" bestFit="1" customWidth="1"/>
    <col min="13" max="13" width="9.36328125" bestFit="1" customWidth="1"/>
    <col min="14" max="14" width="9.81640625" bestFit="1" customWidth="1"/>
    <col min="15" max="15" width="6.7265625" bestFit="1" customWidth="1"/>
    <col min="16" max="16" width="5.90625" bestFit="1" customWidth="1"/>
    <col min="17" max="18" width="6.7265625" bestFit="1" customWidth="1"/>
    <col min="19" max="19" width="8.36328125" bestFit="1" customWidth="1"/>
    <col min="20" max="20" width="7.90625" bestFit="1" customWidth="1"/>
    <col min="21" max="21" width="6.08984375" bestFit="1" customWidth="1"/>
    <col min="22" max="22" width="6.7265625" bestFit="1" customWidth="1"/>
    <col min="23" max="23" width="12.453125" bestFit="1" customWidth="1"/>
    <col min="24" max="24" width="10.1796875" bestFit="1" customWidth="1"/>
    <col min="25" max="25" width="12.90625" bestFit="1" customWidth="1"/>
    <col min="26" max="26" width="14.36328125" bestFit="1" customWidth="1"/>
    <col min="27" max="32" width="12.1796875" bestFit="1" customWidth="1"/>
    <col min="33" max="33" width="7.453125" bestFit="1" customWidth="1"/>
    <col min="34" max="34" width="11.54296875" bestFit="1" customWidth="1"/>
    <col min="35" max="35" width="14" bestFit="1" customWidth="1"/>
  </cols>
  <sheetData>
    <row r="1" spans="1:16" ht="15.75" customHeight="1">
      <c r="A1" s="311" t="s">
        <v>152</v>
      </c>
      <c r="B1" s="286"/>
      <c r="C1" s="286"/>
      <c r="E1" s="58"/>
      <c r="F1" s="58"/>
      <c r="G1" s="58"/>
      <c r="H1" s="58"/>
      <c r="I1" s="58"/>
      <c r="J1" s="58"/>
      <c r="K1" s="58"/>
      <c r="L1" s="58"/>
      <c r="M1" s="58"/>
      <c r="N1" s="58"/>
      <c r="O1" s="58"/>
      <c r="P1" s="58"/>
    </row>
    <row r="2" spans="1:16" ht="15.75" customHeight="1">
      <c r="A2" s="286"/>
      <c r="B2" s="286"/>
      <c r="C2" s="286"/>
      <c r="E2" s="58"/>
      <c r="F2" s="58"/>
      <c r="G2" s="58"/>
      <c r="H2" s="58"/>
      <c r="I2" s="58"/>
      <c r="J2" s="58"/>
      <c r="K2" s="58"/>
      <c r="L2" s="58"/>
      <c r="M2" s="58"/>
      <c r="N2" s="58"/>
      <c r="O2" s="58"/>
      <c r="P2" s="58"/>
    </row>
    <row r="3" spans="1:16" ht="15.75" customHeight="1">
      <c r="A3" s="297" t="s">
        <v>110</v>
      </c>
      <c r="B3" s="298"/>
      <c r="C3" s="312" t="s">
        <v>145</v>
      </c>
      <c r="E3" s="58"/>
      <c r="F3" s="58"/>
      <c r="G3" s="58"/>
      <c r="H3" s="58"/>
      <c r="I3" s="58"/>
      <c r="J3" s="58"/>
      <c r="K3" s="58"/>
      <c r="L3" s="58"/>
      <c r="M3" s="58"/>
      <c r="N3" s="58"/>
      <c r="O3" s="58"/>
      <c r="P3" s="58"/>
    </row>
    <row r="4" spans="1:16" ht="15.75" customHeight="1">
      <c r="A4" s="299"/>
      <c r="B4" s="300"/>
      <c r="C4" s="313"/>
      <c r="E4" s="58"/>
      <c r="F4" s="58"/>
      <c r="G4" s="58"/>
      <c r="H4" s="58"/>
      <c r="I4" s="58"/>
      <c r="J4" s="58"/>
      <c r="K4" s="58"/>
      <c r="L4" s="58"/>
      <c r="M4" s="58"/>
      <c r="N4" s="58"/>
      <c r="O4" s="58"/>
      <c r="P4" s="58"/>
    </row>
    <row r="5" spans="1:16" ht="15.75" customHeight="1">
      <c r="A5" s="301" t="s">
        <v>111</v>
      </c>
      <c r="B5" s="296"/>
      <c r="C5" s="314"/>
      <c r="E5" s="58"/>
      <c r="F5" s="58"/>
      <c r="G5" s="58"/>
      <c r="H5" s="58"/>
      <c r="I5" s="58"/>
      <c r="J5" s="58"/>
      <c r="K5" s="58"/>
      <c r="L5" s="58"/>
      <c r="M5" s="58"/>
      <c r="N5" s="58"/>
      <c r="O5" s="58"/>
      <c r="P5" s="58"/>
    </row>
    <row r="6" spans="1:16" ht="13">
      <c r="A6" s="59">
        <v>1</v>
      </c>
      <c r="B6" s="59" t="s">
        <v>153</v>
      </c>
      <c r="C6" s="50">
        <f t="shared" ref="C6:C22" ca="1" si="0">INDIRECT("A_UMKM!M"&amp;(ROW(A3)*3+4))/INDIRECT("A_UMKM!M"&amp;(ROW(A3)*3+3))*100%</f>
        <v>3.8052804510851662E-2</v>
      </c>
    </row>
    <row r="7" spans="1:16" ht="13">
      <c r="A7" s="59">
        <v>2</v>
      </c>
      <c r="B7" s="59" t="s">
        <v>154</v>
      </c>
      <c r="C7" s="50">
        <f t="shared" ca="1" si="0"/>
        <v>4.2098528091671229E-2</v>
      </c>
    </row>
    <row r="8" spans="1:16" ht="13">
      <c r="A8" s="59">
        <v>3</v>
      </c>
      <c r="B8" s="59" t="s">
        <v>155</v>
      </c>
      <c r="C8" s="50">
        <f t="shared" ca="1" si="0"/>
        <v>3.1901006936944823E-2</v>
      </c>
    </row>
    <row r="9" spans="1:16" ht="13">
      <c r="A9" s="59">
        <v>4</v>
      </c>
      <c r="B9" s="59" t="s">
        <v>156</v>
      </c>
      <c r="C9" s="50">
        <f t="shared" ca="1" si="0"/>
        <v>0.1017965761586255</v>
      </c>
    </row>
    <row r="10" spans="1:16" ht="13">
      <c r="A10" s="59">
        <v>5</v>
      </c>
      <c r="B10" s="59" t="s">
        <v>157</v>
      </c>
      <c r="C10" s="50">
        <f t="shared" ca="1" si="0"/>
        <v>4.3862234531093849E-2</v>
      </c>
    </row>
    <row r="11" spans="1:16" ht="13">
      <c r="A11" s="59">
        <v>6</v>
      </c>
      <c r="B11" s="59" t="s">
        <v>158</v>
      </c>
      <c r="C11" s="50">
        <f t="shared" ca="1" si="0"/>
        <v>3.3675214835626084E-2</v>
      </c>
    </row>
    <row r="12" spans="1:16" ht="13">
      <c r="A12" s="59">
        <v>7</v>
      </c>
      <c r="B12" s="59" t="s">
        <v>159</v>
      </c>
      <c r="C12" s="50">
        <f t="shared" ca="1" si="0"/>
        <v>3.5200657733771006E-2</v>
      </c>
    </row>
    <row r="13" spans="1:16" ht="13">
      <c r="A13" s="59">
        <v>8</v>
      </c>
      <c r="B13" s="59" t="s">
        <v>160</v>
      </c>
      <c r="C13" s="50">
        <f t="shared" ca="1" si="0"/>
        <v>6.1824004832949399E-2</v>
      </c>
    </row>
    <row r="14" spans="1:16" ht="13">
      <c r="A14" s="59">
        <v>9</v>
      </c>
      <c r="B14" s="59" t="s">
        <v>161</v>
      </c>
      <c r="C14" s="50">
        <f t="shared" ca="1" si="0"/>
        <v>4.7521971148646161E-2</v>
      </c>
    </row>
    <row r="15" spans="1:16" ht="13">
      <c r="A15" s="59">
        <v>10</v>
      </c>
      <c r="B15" s="59" t="s">
        <v>162</v>
      </c>
      <c r="C15" s="50">
        <f t="shared" ca="1" si="0"/>
        <v>1.2061029594142144E-2</v>
      </c>
    </row>
    <row r="16" spans="1:16" ht="13">
      <c r="A16" s="59">
        <v>11</v>
      </c>
      <c r="B16" s="59" t="s">
        <v>163</v>
      </c>
      <c r="C16" s="50">
        <f t="shared" ca="1" si="0"/>
        <v>1.2233581295208204E-2</v>
      </c>
    </row>
    <row r="17" spans="1:13" ht="13">
      <c r="A17" s="59">
        <v>12</v>
      </c>
      <c r="B17" s="59" t="s">
        <v>164</v>
      </c>
      <c r="C17" s="50">
        <f t="shared" ca="1" si="0"/>
        <v>2.0324575454193645E-2</v>
      </c>
    </row>
    <row r="18" spans="1:13" ht="13">
      <c r="A18" s="59">
        <v>13</v>
      </c>
      <c r="B18" s="59" t="s">
        <v>165</v>
      </c>
      <c r="C18" s="50">
        <f t="shared" ca="1" si="0"/>
        <v>3.3758369883969866E-2</v>
      </c>
    </row>
    <row r="19" spans="1:13" ht="13">
      <c r="A19" s="59">
        <v>14</v>
      </c>
      <c r="B19" s="59" t="s">
        <v>166</v>
      </c>
      <c r="C19" s="50">
        <f t="shared" ca="1" si="0"/>
        <v>3.4892161544294482E-2</v>
      </c>
    </row>
    <row r="20" spans="1:13" ht="13">
      <c r="A20" s="59">
        <v>15</v>
      </c>
      <c r="B20" s="59" t="s">
        <v>167</v>
      </c>
      <c r="C20" s="50">
        <f t="shared" ca="1" si="0"/>
        <v>3.1653071506525285E-2</v>
      </c>
    </row>
    <row r="21" spans="1:13" ht="13">
      <c r="A21" s="59">
        <v>16</v>
      </c>
      <c r="B21" s="59" t="s">
        <v>168</v>
      </c>
      <c r="C21" s="50" t="e">
        <f t="shared" ca="1" si="0"/>
        <v>#DIV/0!</v>
      </c>
    </row>
    <row r="22" spans="1:13" ht="13">
      <c r="A22" s="59">
        <v>17</v>
      </c>
      <c r="B22" s="59" t="s">
        <v>169</v>
      </c>
      <c r="C22" s="50" t="e">
        <f t="shared" ca="1" si="0"/>
        <v>#DIV/0!</v>
      </c>
    </row>
    <row r="23" spans="1:13" ht="13">
      <c r="A23" s="59">
        <v>18</v>
      </c>
      <c r="B23" s="59" t="s">
        <v>170</v>
      </c>
      <c r="C23" s="60" t="s">
        <v>108</v>
      </c>
    </row>
    <row r="24" spans="1:13" ht="13">
      <c r="A24" s="59">
        <v>19</v>
      </c>
      <c r="B24" s="59" t="s">
        <v>171</v>
      </c>
      <c r="C24" s="60" t="s">
        <v>108</v>
      </c>
    </row>
    <row r="25" spans="1:13" ht="13">
      <c r="A25" s="59">
        <v>20</v>
      </c>
      <c r="B25" s="59" t="s">
        <v>172</v>
      </c>
      <c r="C25" s="60" t="s">
        <v>108</v>
      </c>
    </row>
    <row r="28" spans="1:13" ht="12.5">
      <c r="A28" s="315" t="s">
        <v>173</v>
      </c>
      <c r="B28" s="305"/>
      <c r="C28" s="305"/>
      <c r="D28" s="305"/>
      <c r="E28" s="305"/>
      <c r="F28" s="305"/>
      <c r="G28" s="305"/>
      <c r="H28" s="305"/>
      <c r="I28" s="305"/>
      <c r="J28" s="305"/>
      <c r="K28" s="305"/>
      <c r="L28" s="305"/>
      <c r="M28" s="298"/>
    </row>
    <row r="29" spans="1:13" ht="12.5">
      <c r="A29" s="299"/>
      <c r="B29" s="289"/>
      <c r="C29" s="289"/>
      <c r="D29" s="289"/>
      <c r="E29" s="289"/>
      <c r="F29" s="289"/>
      <c r="G29" s="289"/>
      <c r="H29" s="289"/>
      <c r="I29" s="289"/>
      <c r="J29" s="289"/>
      <c r="K29" s="289"/>
      <c r="L29" s="289"/>
      <c r="M29" s="300"/>
    </row>
    <row r="30" spans="1:13" ht="12.65" customHeight="1">
      <c r="A30" s="297" t="s">
        <v>110</v>
      </c>
      <c r="B30" s="298"/>
      <c r="C30" s="316"/>
      <c r="D30" s="305"/>
      <c r="E30" s="305"/>
      <c r="F30" s="305"/>
      <c r="G30" s="305"/>
      <c r="H30" s="305"/>
      <c r="I30" s="305"/>
      <c r="J30" s="305"/>
      <c r="K30" s="305"/>
      <c r="L30" s="298"/>
    </row>
    <row r="31" spans="1:13" ht="12.5">
      <c r="A31" s="299"/>
      <c r="B31" s="300"/>
      <c r="C31" s="299"/>
      <c r="D31" s="289"/>
      <c r="E31" s="289"/>
      <c r="F31" s="289"/>
      <c r="G31" s="289"/>
      <c r="H31" s="289"/>
      <c r="I31" s="289"/>
      <c r="J31" s="289"/>
      <c r="K31" s="289"/>
      <c r="L31" s="300"/>
      <c r="M31" s="185"/>
    </row>
    <row r="32" spans="1:13" ht="12.65" customHeight="1">
      <c r="B32" s="153" t="s">
        <v>174</v>
      </c>
      <c r="C32" s="145" t="s">
        <v>3</v>
      </c>
      <c r="D32" s="145" t="s">
        <v>4</v>
      </c>
      <c r="E32" s="145" t="s">
        <v>5</v>
      </c>
      <c r="F32" s="145" t="s">
        <v>6</v>
      </c>
      <c r="G32" s="145" t="s">
        <v>7</v>
      </c>
      <c r="H32" s="145" t="s">
        <v>8</v>
      </c>
      <c r="I32" s="145" t="s">
        <v>9</v>
      </c>
      <c r="J32" s="145" t="s">
        <v>10</v>
      </c>
      <c r="K32" s="145" t="s">
        <v>11</v>
      </c>
      <c r="L32" s="145" t="s">
        <v>12</v>
      </c>
      <c r="M32" s="186" t="s">
        <v>2</v>
      </c>
    </row>
    <row r="33" spans="1:13" ht="12.5">
      <c r="A33" s="59">
        <v>1</v>
      </c>
      <c r="B33" s="216" t="s">
        <v>314</v>
      </c>
      <c r="C33" s="59">
        <v>2.2960922250000002E-2</v>
      </c>
      <c r="D33" s="59">
        <f ca="1">(OFFSET(A_UMKM!D$7,(ROW(A1)-1)*3,0)/OFFSET(A_UMKM!D$6,(ROW(A1)-1)*3,0))*100%</f>
        <v>2.3449760165108947E-2</v>
      </c>
      <c r="E33" s="59">
        <f ca="1">(OFFSET(A_UMKM!E$7,(ROW(A1)-1)*3,0)/OFFSET(A_UMKM!E$6,(ROW(A1)-1)*3,0))*100%</f>
        <v>2.3302244522909285E-2</v>
      </c>
      <c r="F33" s="59">
        <f ca="1">(OFFSET(A_UMKM!F$7,(ROW(A1)-1)*3,0)/OFFSET(A_UMKM!F$6,(ROW(A1)-1)*3,0))*100%</f>
        <v>2.459854274433744E-2</v>
      </c>
      <c r="G33" s="59">
        <f ca="1">(OFFSET(A_UMKM!G$7,(ROW(A1)-1)*3,0)/OFFSET(A_UMKM!G$6,(ROW(A1)-1)*3,0))*100%</f>
        <v>2.5108844818480636E-2</v>
      </c>
      <c r="H33" s="59">
        <v>2.464898636E-2</v>
      </c>
      <c r="I33" s="59">
        <v>2.4924262799999999E-2</v>
      </c>
      <c r="J33" s="59">
        <v>2.4887160740000001E-2</v>
      </c>
      <c r="K33" s="59">
        <v>2.4767011750000002E-2</v>
      </c>
      <c r="L33" s="59">
        <v>2.5706098140000001E-2</v>
      </c>
      <c r="M33" s="59">
        <f t="shared" ref="M33:M49" ca="1" si="1">SUM(C33:L33)</f>
        <v>0.24435383429083629</v>
      </c>
    </row>
    <row r="34" spans="1:13" ht="12.5">
      <c r="A34" s="59">
        <v>2</v>
      </c>
      <c r="B34" s="59" t="s">
        <v>197</v>
      </c>
      <c r="C34" s="59">
        <v>4.2883833709999999E-2</v>
      </c>
      <c r="D34" s="59">
        <f ca="1">(OFFSET(A_UMKM!D$7,(ROW(A2)-1)*3,0)/OFFSET(A_UMKM!D$6,(ROW(A2)-1)*3,0))*100%</f>
        <v>4.0154449175941451E-2</v>
      </c>
      <c r="E34" s="59">
        <f ca="1">(OFFSET(A_UMKM!E$7,(ROW(A2)-1)*3,0)/OFFSET(A_UMKM!E$6,(ROW(A2)-1)*3,0))*100%</f>
        <v>4.1845719714098957E-2</v>
      </c>
      <c r="F34" s="59">
        <f ca="1">(OFFSET(A_UMKM!F$7,(ROW(A2)-1)*3,0)/OFFSET(A_UMKM!F$6,(ROW(A2)-1)*3,0))*100%</f>
        <v>4.6928634986965381E-2</v>
      </c>
      <c r="G34" s="59">
        <f ca="1">(OFFSET(A_UMKM!G$7,(ROW(A2)-1)*3,0)/OFFSET(A_UMKM!G$6,(ROW(A2)-1)*3,0))*100%</f>
        <v>4.7713403520540959E-2</v>
      </c>
      <c r="H34" s="59">
        <v>4.7993089840000003E-2</v>
      </c>
      <c r="I34" s="59">
        <v>4.6761814890000003E-2</v>
      </c>
      <c r="J34" s="59">
        <v>4.6620557860000002E-2</v>
      </c>
      <c r="K34" s="59">
        <v>4.771468559E-2</v>
      </c>
      <c r="L34" s="59">
        <v>4.9568697469999999E-2</v>
      </c>
      <c r="M34" s="59">
        <f t="shared" ca="1" si="1"/>
        <v>0.45818488675754671</v>
      </c>
    </row>
    <row r="35" spans="1:13" ht="12.5">
      <c r="A35" s="59">
        <v>3</v>
      </c>
      <c r="B35" s="59" t="s">
        <v>198</v>
      </c>
      <c r="C35" s="59">
        <v>4.0852871159999998E-2</v>
      </c>
      <c r="D35" s="59">
        <f ca="1">(OFFSET(A_UMKM!D$7,(ROW(A3)-1)*3,0)/OFFSET(A_UMKM!D$6,(ROW(A3)-1)*3,0))*100%</f>
        <v>4.0273690300292521E-2</v>
      </c>
      <c r="E35" s="59">
        <f ca="1">(OFFSET(A_UMKM!E$7,(ROW(A3)-1)*3,0)/OFFSET(A_UMKM!E$6,(ROW(A3)-1)*3,0))*100%</f>
        <v>4.157821979155521E-2</v>
      </c>
      <c r="F35" s="59">
        <f ca="1">(OFFSET(A_UMKM!F$7,(ROW(A3)-1)*3,0)/OFFSET(A_UMKM!F$6,(ROW(A3)-1)*3,0))*100%</f>
        <v>4.4889368088862687E-2</v>
      </c>
      <c r="G35" s="59">
        <f ca="1">(OFFSET(A_UMKM!G$7,(ROW(A3)-1)*3,0)/OFFSET(A_UMKM!G$6,(ROW(A3)-1)*3,0))*100%</f>
        <v>4.1947374516694801E-2</v>
      </c>
      <c r="H35" s="59">
        <v>3.5448765860000002E-2</v>
      </c>
      <c r="I35" s="59">
        <v>3.4047056610000001E-2</v>
      </c>
      <c r="J35" s="59">
        <v>3.5521442770000002E-2</v>
      </c>
      <c r="K35" s="59">
        <v>3.3291790289999998E-2</v>
      </c>
      <c r="L35" s="59">
        <v>3.42218512E-2</v>
      </c>
      <c r="M35" s="59">
        <f t="shared" ca="1" si="1"/>
        <v>0.38207243058740525</v>
      </c>
    </row>
    <row r="36" spans="1:13" ht="12.5">
      <c r="A36" s="59">
        <v>4</v>
      </c>
      <c r="B36" s="59" t="s">
        <v>241</v>
      </c>
      <c r="C36" s="59">
        <v>4.3506625729999998E-2</v>
      </c>
      <c r="D36" s="59">
        <f ca="1">(OFFSET(A_UMKM!D$7,(ROW(A4)-1)*3,0)/OFFSET(A_UMKM!D$6,(ROW(A4)-1)*3,0))*100%</f>
        <v>4.2750364475446424E-2</v>
      </c>
      <c r="E36" s="59">
        <f ca="1">(OFFSET(A_UMKM!E$7,(ROW(A4)-1)*3,0)/OFFSET(A_UMKM!E$6,(ROW(A4)-1)*3,0))*100%</f>
        <v>4.1144830507787743E-2</v>
      </c>
      <c r="F36" s="59">
        <f ca="1">(OFFSET(A_UMKM!F$7,(ROW(A4)-1)*3,0)/OFFSET(A_UMKM!F$6,(ROW(A4)-1)*3,0))*100%</f>
        <v>4.3611813850284301E-2</v>
      </c>
      <c r="G36" s="59">
        <f ca="1">(OFFSET(A_UMKM!G$7,(ROW(A4)-1)*3,0)/OFFSET(A_UMKM!G$6,(ROW(A4)-1)*3,0))*100%</f>
        <v>4.2979153738173494E-2</v>
      </c>
      <c r="H36" s="59">
        <v>4.113918179E-2</v>
      </c>
      <c r="I36" s="59">
        <v>4.0931994520000001E-2</v>
      </c>
      <c r="J36" s="59">
        <v>4.1411813909999998E-2</v>
      </c>
      <c r="K36" s="59">
        <v>4.1627889729999999E-2</v>
      </c>
      <c r="L36" s="59">
        <v>4.1928638859999999E-2</v>
      </c>
      <c r="M36" s="59">
        <f t="shared" ca="1" si="1"/>
        <v>0.42103230711169193</v>
      </c>
    </row>
    <row r="37" spans="1:13" ht="12.5">
      <c r="A37" s="59">
        <v>5</v>
      </c>
      <c r="B37" s="59" t="s">
        <v>315</v>
      </c>
      <c r="C37" s="59">
        <v>2.147846573E-2</v>
      </c>
      <c r="D37" s="59">
        <f ca="1">(OFFSET(A_UMKM!D$7,(ROW(A5)-1)*3,0)/OFFSET(A_UMKM!D$6,(ROW(A5)-1)*3,0))*100%</f>
        <v>2.1254416427497095E-2</v>
      </c>
      <c r="E37" s="59">
        <f ca="1">(OFFSET(A_UMKM!E$7,(ROW(A5)-1)*3,0)/OFFSET(A_UMKM!E$6,(ROW(A5)-1)*3,0))*100%</f>
        <v>1.9874859606145916E-2</v>
      </c>
      <c r="F37" s="59">
        <f ca="1">(OFFSET(A_UMKM!F$7,(ROW(A5)-1)*3,0)/OFFSET(A_UMKM!F$6,(ROW(A5)-1)*3,0))*100%</f>
        <v>2.5078211557182015E-2</v>
      </c>
      <c r="G37" s="59">
        <f ca="1">(OFFSET(A_UMKM!G$7,(ROW(A5)-1)*3,0)/OFFSET(A_UMKM!G$6,(ROW(A5)-1)*3,0))*100%</f>
        <v>3.3730344766208009E-2</v>
      </c>
      <c r="H37" s="59">
        <v>3.2683708530000001E-2</v>
      </c>
      <c r="I37" s="59">
        <v>4.222713996E-2</v>
      </c>
      <c r="J37" s="59">
        <v>4.3609731309999997E-2</v>
      </c>
      <c r="K37" s="59">
        <v>4.297976522E-2</v>
      </c>
      <c r="L37" s="59">
        <v>3.5093897139999997E-2</v>
      </c>
      <c r="M37" s="59">
        <f t="shared" ca="1" si="1"/>
        <v>0.31801054024703307</v>
      </c>
    </row>
    <row r="38" spans="1:13" ht="12.5">
      <c r="A38" s="59">
        <v>6</v>
      </c>
      <c r="B38" s="59" t="s">
        <v>243</v>
      </c>
      <c r="C38" s="59">
        <v>0.1076418096</v>
      </c>
      <c r="D38" s="59">
        <f ca="1">(OFFSET(A_UMKM!D$7,(ROW(A6)-1)*3,0)/OFFSET(A_UMKM!D$6,(ROW(A6)-1)*3,0))*100%</f>
        <v>0.1059924871180454</v>
      </c>
      <c r="E38" s="59">
        <f ca="1">(OFFSET(A_UMKM!E$7,(ROW(A6)-1)*3,0)/OFFSET(A_UMKM!E$6,(ROW(A6)-1)*3,0))*100%</f>
        <v>0.10229505196422699</v>
      </c>
      <c r="F38" s="59">
        <f ca="1">(OFFSET(A_UMKM!F$7,(ROW(A6)-1)*3,0)/OFFSET(A_UMKM!F$6,(ROW(A6)-1)*3,0))*100%</f>
        <v>0.10803105681894054</v>
      </c>
      <c r="G38" s="59">
        <f ca="1">(OFFSET(A_UMKM!G$7,(ROW(A6)-1)*3,0)/OFFSET(A_UMKM!G$6,(ROW(A6)-1)*3,0))*100%</f>
        <v>0.10523889015378965</v>
      </c>
      <c r="H38" s="59">
        <v>9.9468297859999999E-2</v>
      </c>
      <c r="I38" s="59">
        <v>9.9853736400000004E-2</v>
      </c>
      <c r="J38" s="59">
        <v>9.9425105250000007E-2</v>
      </c>
      <c r="K38" s="59">
        <v>9.5826012259999996E-2</v>
      </c>
      <c r="L38" s="59">
        <v>9.5868447100000004E-2</v>
      </c>
      <c r="M38" s="59">
        <f t="shared" ca="1" si="1"/>
        <v>1.0196408945250026</v>
      </c>
    </row>
    <row r="39" spans="1:13" ht="12.5">
      <c r="A39" s="59">
        <v>7</v>
      </c>
      <c r="B39" s="59" t="s">
        <v>316</v>
      </c>
      <c r="C39" s="59">
        <v>4.36895957E-2</v>
      </c>
      <c r="D39" s="59">
        <f ca="1">(OFFSET(A_UMKM!D$7,(ROW(A7)-1)*3,0)/OFFSET(A_UMKM!D$6,(ROW(A7)-1)*3,0))*100%</f>
        <v>4.4231908274185557E-2</v>
      </c>
      <c r="E39" s="59">
        <f ca="1">(OFFSET(A_UMKM!E$7,(ROW(A7)-1)*3,0)/OFFSET(A_UMKM!E$6,(ROW(A7)-1)*3,0))*100%</f>
        <v>4.28105129537713E-2</v>
      </c>
      <c r="F39" s="59">
        <f ca="1">(OFFSET(A_UMKM!F$7,(ROW(A7)-1)*3,0)/OFFSET(A_UMKM!F$6,(ROW(A7)-1)*3,0))*100%</f>
        <v>4.5994142389513493E-2</v>
      </c>
      <c r="G39" s="59">
        <f ca="1">(OFFSET(A_UMKM!G$7,(ROW(A7)-1)*3,0)/OFFSET(A_UMKM!G$6,(ROW(A7)-1)*3,0))*100%</f>
        <v>4.6159667535078733E-2</v>
      </c>
      <c r="H39" s="59">
        <v>4.3278062610000001E-2</v>
      </c>
      <c r="I39" s="59">
        <v>4.3655998289999998E-2</v>
      </c>
      <c r="J39" s="59">
        <v>4.3393667240000003E-2</v>
      </c>
      <c r="K39" s="59">
        <v>4.2568094670000001E-2</v>
      </c>
      <c r="L39" s="59">
        <v>4.2864966050000002E-2</v>
      </c>
      <c r="M39" s="59">
        <f t="shared" ca="1" si="1"/>
        <v>0.43864661571254909</v>
      </c>
    </row>
    <row r="40" spans="1:13" ht="12.5">
      <c r="A40" s="59">
        <v>8</v>
      </c>
      <c r="B40" s="59" t="s">
        <v>317</v>
      </c>
      <c r="C40" s="59">
        <v>3.3814172679999997E-2</v>
      </c>
      <c r="D40" s="59">
        <f ca="1">(OFFSET(A_UMKM!D$7,(ROW(A8)-1)*3,0)/OFFSET(A_UMKM!D$6,(ROW(A8)-1)*3,0))*100%</f>
        <v>3.3730669657620005E-2</v>
      </c>
      <c r="E40" s="59">
        <f ca="1">(OFFSET(A_UMKM!E$7,(ROW(A8)-1)*3,0)/OFFSET(A_UMKM!E$6,(ROW(A8)-1)*3,0))*100%</f>
        <v>3.251547279426778E-2</v>
      </c>
      <c r="F40" s="59">
        <f ca="1">(OFFSET(A_UMKM!F$7,(ROW(A8)-1)*3,0)/OFFSET(A_UMKM!F$6,(ROW(A8)-1)*3,0))*100%</f>
        <v>3.7660191722932411E-2</v>
      </c>
      <c r="G40" s="59">
        <f ca="1">(OFFSET(A_UMKM!G$7,(ROW(A8)-1)*3,0)/OFFSET(A_UMKM!G$6,(ROW(A8)-1)*3,0))*100%</f>
        <v>3.7327230397724877E-2</v>
      </c>
      <c r="H40" s="59">
        <v>3.3367220869999999E-2</v>
      </c>
      <c r="I40" s="59">
        <v>2.910806635E-2</v>
      </c>
      <c r="J40" s="59">
        <v>3.2251728489999999E-2</v>
      </c>
      <c r="K40" s="59">
        <v>3.470204608E-2</v>
      </c>
      <c r="L40" s="59">
        <v>3.2405370879999999E-2</v>
      </c>
      <c r="M40" s="59">
        <f t="shared" ca="1" si="1"/>
        <v>0.33688216992254505</v>
      </c>
    </row>
    <row r="41" spans="1:13" ht="12.5">
      <c r="A41" s="59">
        <v>9</v>
      </c>
      <c r="B41" s="59" t="s">
        <v>318</v>
      </c>
      <c r="C41" s="59">
        <v>3.4840256809999998E-2</v>
      </c>
      <c r="D41" s="59">
        <f ca="1">(OFFSET(A_UMKM!D$7,(ROW(A9)-1)*3,0)/OFFSET(A_UMKM!D$6,(ROW(A9)-1)*3,0))*100%</f>
        <v>3.5089358445617759E-2</v>
      </c>
      <c r="E41" s="59">
        <f ca="1">(OFFSET(A_UMKM!E$7,(ROW(A9)-1)*3,0)/OFFSET(A_UMKM!E$6,(ROW(A9)-1)*3,0))*100%</f>
        <v>3.4092447904122844E-2</v>
      </c>
      <c r="F41" s="59">
        <f ca="1">(OFFSET(A_UMKM!F$7,(ROW(A9)-1)*3,0)/OFFSET(A_UMKM!F$6,(ROW(A9)-1)*3,0))*100%</f>
        <v>3.7437415852575776E-2</v>
      </c>
      <c r="G41" s="59">
        <f ca="1">(OFFSET(A_UMKM!G$7,(ROW(A9)-1)*3,0)/OFFSET(A_UMKM!G$6,(ROW(A9)-1)*3,0))*100%</f>
        <v>3.8260007755912866E-2</v>
      </c>
      <c r="H41" s="59">
        <v>3.6020462410000002E-2</v>
      </c>
      <c r="I41" s="59">
        <v>3.4919317239999997E-2</v>
      </c>
      <c r="J41" s="59">
        <v>3.5145867079999997E-2</v>
      </c>
      <c r="K41" s="59">
        <v>3.275356351E-2</v>
      </c>
      <c r="L41" s="59">
        <v>3.3648198380000001E-2</v>
      </c>
      <c r="M41" s="59">
        <f t="shared" ca="1" si="1"/>
        <v>0.35220689538822925</v>
      </c>
    </row>
    <row r="42" spans="1:13" ht="12.5">
      <c r="A42" s="59">
        <v>10</v>
      </c>
      <c r="B42" s="59" t="s">
        <v>205</v>
      </c>
      <c r="C42" s="59">
        <v>4.5608589230000003E-2</v>
      </c>
      <c r="D42" s="59">
        <f ca="1">(OFFSET(A_UMKM!D$7,(ROW(A10)-1)*3,0)/OFFSET(A_UMKM!D$6,(ROW(A10)-1)*3,0))*100%</f>
        <v>5.0793725907293745E-2</v>
      </c>
      <c r="E42" s="59">
        <f ca="1">(OFFSET(A_UMKM!E$7,(ROW(A10)-1)*3,0)/OFFSET(A_UMKM!E$6,(ROW(A10)-1)*3,0))*100%</f>
        <v>5.1050352379605091E-2</v>
      </c>
      <c r="F42" s="59">
        <f ca="1">(OFFSET(A_UMKM!F$7,(ROW(A10)-1)*3,0)/OFFSET(A_UMKM!F$6,(ROW(A10)-1)*3,0))*100%</f>
        <v>5.4919358231777432E-2</v>
      </c>
      <c r="G42" s="59">
        <f ca="1">(OFFSET(A_UMKM!G$7,(ROW(A10)-1)*3,0)/OFFSET(A_UMKM!G$6,(ROW(A10)-1)*3,0))*100%</f>
        <v>5.7593386310440482E-2</v>
      </c>
      <c r="H42" s="59">
        <v>6.8399275790000005E-2</v>
      </c>
      <c r="I42" s="59">
        <v>7.2242262400000007E-2</v>
      </c>
      <c r="J42" s="59">
        <v>7.5606063570000007E-2</v>
      </c>
      <c r="K42" s="59">
        <v>7.6077470869999997E-2</v>
      </c>
      <c r="L42" s="59">
        <v>7.3183534169999995E-2</v>
      </c>
      <c r="M42" s="59">
        <f t="shared" ca="1" si="1"/>
        <v>0.6254740188591168</v>
      </c>
    </row>
    <row r="43" spans="1:13" ht="12.5">
      <c r="A43" s="59">
        <v>11</v>
      </c>
      <c r="B43" s="59" t="s">
        <v>319</v>
      </c>
      <c r="C43" s="59">
        <v>4.3151122069999999E-2</v>
      </c>
      <c r="D43" s="59">
        <f ca="1">(OFFSET(A_UMKM!D$7,(ROW(A11)-1)*3,0)/OFFSET(A_UMKM!D$6,(ROW(A11)-1)*3,0))*100%</f>
        <v>4.7431603023260598E-2</v>
      </c>
      <c r="E43" s="59">
        <f ca="1">(OFFSET(A_UMKM!E$7,(ROW(A11)-1)*3,0)/OFFSET(A_UMKM!E$6,(ROW(A11)-1)*3,0))*100%</f>
        <v>4.8474936906374541E-2</v>
      </c>
      <c r="F43" s="59">
        <f ca="1">(OFFSET(A_UMKM!F$7,(ROW(A11)-1)*3,0)/OFFSET(A_UMKM!F$6,(ROW(A11)-1)*3,0))*100%</f>
        <v>5.0551284206928421E-2</v>
      </c>
      <c r="G43" s="59">
        <f ca="1">(OFFSET(A_UMKM!G$7,(ROW(A11)-1)*3,0)/OFFSET(A_UMKM!G$6,(ROW(A11)-1)*3,0))*100%</f>
        <v>4.9338844919664254E-2</v>
      </c>
      <c r="H43" s="59">
        <v>4.615419548E-2</v>
      </c>
      <c r="I43" s="59">
        <v>4.8209163950000002E-2</v>
      </c>
      <c r="J43" s="59">
        <v>4.8142248380000002E-2</v>
      </c>
      <c r="K43" s="59">
        <v>4.6658918350000002E-2</v>
      </c>
      <c r="L43" s="59">
        <v>4.6953886379999997E-2</v>
      </c>
      <c r="M43" s="59">
        <f t="shared" ca="1" si="1"/>
        <v>0.47506620366622787</v>
      </c>
    </row>
    <row r="44" spans="1:13" ht="12.5">
      <c r="A44" s="59">
        <v>12</v>
      </c>
      <c r="B44" s="59" t="s">
        <v>320</v>
      </c>
      <c r="C44" s="59">
        <v>7.2028951920000001E-3</v>
      </c>
      <c r="D44" s="59">
        <f ca="1">(OFFSET(A_UMKM!D$7,(ROW(A12)-1)*3,0)/OFFSET(A_UMKM!D$6,(ROW(A12)-1)*3,0))*100%</f>
        <v>2.1945229765854845E-2</v>
      </c>
      <c r="E44" s="59">
        <f ca="1">(OFFSET(A_UMKM!E$7,(ROW(A12)-1)*3,0)/OFFSET(A_UMKM!E$6,(ROW(A12)-1)*3,0))*100%</f>
        <v>2.1133904479347772E-2</v>
      </c>
      <c r="F44" s="59">
        <f ca="1">(OFFSET(A_UMKM!F$7,(ROW(A12)-1)*3,0)/OFFSET(A_UMKM!F$6,(ROW(A12)-1)*3,0))*100%</f>
        <v>1.3612426406526056E-2</v>
      </c>
      <c r="G44" s="59">
        <f ca="1">(OFFSET(A_UMKM!G$7,(ROW(A12)-1)*3,0)/OFFSET(A_UMKM!G$6,(ROW(A12)-1)*3,0))*100%</f>
        <v>1.638645804256561E-2</v>
      </c>
      <c r="H44" s="59">
        <v>1.6858452360000001E-2</v>
      </c>
      <c r="I44" s="59">
        <v>1.534286111E-2</v>
      </c>
      <c r="J44" s="59">
        <v>3.8174759559999999E-3</v>
      </c>
      <c r="K44" s="59">
        <v>3.4766567850000002E-3</v>
      </c>
      <c r="L44" s="59">
        <v>3.9692814910000001E-3</v>
      </c>
      <c r="M44" s="59">
        <f t="shared" ca="1" si="1"/>
        <v>0.12374564158829428</v>
      </c>
    </row>
    <row r="45" spans="1:13" ht="12.5">
      <c r="A45" s="59">
        <v>13</v>
      </c>
      <c r="B45" s="59" t="s">
        <v>321</v>
      </c>
      <c r="C45" s="59">
        <v>1.2622963649999999E-2</v>
      </c>
      <c r="D45" s="59">
        <f ca="1">(OFFSET(A_UMKM!D$7,(ROW(A13)-1)*3,0)/OFFSET(A_UMKM!D$6,(ROW(A13)-1)*3,0))*100%</f>
        <v>1.3883007927840125E-2</v>
      </c>
      <c r="E45" s="59">
        <f ca="1">(OFFSET(A_UMKM!E$7,(ROW(A13)-1)*3,0)/OFFSET(A_UMKM!E$6,(ROW(A13)-1)*3,0))*100%</f>
        <v>1.1992695898790243E-2</v>
      </c>
      <c r="F45" s="59">
        <f ca="1">(OFFSET(A_UMKM!F$7,(ROW(A13)-1)*3,0)/OFFSET(A_UMKM!F$6,(ROW(A13)-1)*3,0))*100%</f>
        <v>1.2275538726856074E-2</v>
      </c>
      <c r="G45" s="59">
        <f ca="1">(OFFSET(A_UMKM!G$7,(ROW(A13)-1)*3,0)/OFFSET(A_UMKM!G$6,(ROW(A13)-1)*3,0))*100%</f>
        <v>1.3115565096473521E-2</v>
      </c>
      <c r="H45" s="59">
        <v>1.314592209E-2</v>
      </c>
      <c r="I45" s="59">
        <v>1.17746506E-2</v>
      </c>
      <c r="J45" s="59">
        <v>1.070977585E-2</v>
      </c>
      <c r="K45" s="59">
        <v>1.1382167590000001E-2</v>
      </c>
      <c r="L45" s="59">
        <v>1.149447329E-2</v>
      </c>
      <c r="M45" s="59">
        <f t="shared" ca="1" si="1"/>
        <v>0.12239676071995997</v>
      </c>
    </row>
    <row r="46" spans="1:13" ht="12.5">
      <c r="A46" s="59">
        <v>14</v>
      </c>
      <c r="B46" s="59" t="s">
        <v>246</v>
      </c>
      <c r="C46" s="59">
        <v>2.0480949030000001E-2</v>
      </c>
      <c r="D46" s="59">
        <f ca="1">(OFFSET(A_UMKM!D$7,(ROW(A14)-1)*3,0)/OFFSET(A_UMKM!D$6,(ROW(A14)-1)*3,0))*100%</f>
        <v>2.1178413402161266E-2</v>
      </c>
      <c r="E46" s="59">
        <f ca="1">(OFFSET(A_UMKM!E$7,(ROW(A14)-1)*3,0)/OFFSET(A_UMKM!E$6,(ROW(A14)-1)*3,0))*100%</f>
        <v>2.21574577730075E-2</v>
      </c>
      <c r="F46" s="59">
        <f ca="1">(OFFSET(A_UMKM!F$7,(ROW(A14)-1)*3,0)/OFFSET(A_UMKM!F$6,(ROW(A14)-1)*3,0))*100%</f>
        <v>2.143883924012931E-2</v>
      </c>
      <c r="G46" s="59">
        <f ca="1">(OFFSET(A_UMKM!G$7,(ROW(A14)-1)*3,0)/OFFSET(A_UMKM!G$6,(ROW(A14)-1)*3,0))*100%</f>
        <v>2.2889364738759535E-2</v>
      </c>
      <c r="H46" s="59">
        <v>2.0363450880000002E-2</v>
      </c>
      <c r="I46" s="59">
        <v>1.9330523860000001E-2</v>
      </c>
      <c r="J46" s="59">
        <v>1.855477208E-2</v>
      </c>
      <c r="K46" s="59">
        <v>1.8322345989999999E-2</v>
      </c>
      <c r="L46" s="59">
        <v>1.8888877969999999E-2</v>
      </c>
      <c r="M46" s="59">
        <f t="shared" ca="1" si="1"/>
        <v>0.2036049949640576</v>
      </c>
    </row>
    <row r="47" spans="1:13" ht="12.5">
      <c r="A47" s="59">
        <v>15</v>
      </c>
      <c r="B47" s="216" t="s">
        <v>322</v>
      </c>
      <c r="C47" s="59">
        <v>3.3962851650000001E-2</v>
      </c>
      <c r="D47" s="59">
        <f ca="1">(OFFSET(A_UMKM!D$7,(ROW(A15)-1)*3,0)/OFFSET(A_UMKM!D$6,(ROW(A15)-1)*3,0))*100%</f>
        <v>3.4288535288399383E-2</v>
      </c>
      <c r="E47" s="59">
        <f ca="1">(OFFSET(A_UMKM!E$7,(ROW(A15)-1)*3,0)/OFFSET(A_UMKM!E$6,(ROW(A15)-1)*3,0))*100%</f>
        <v>3.360210216690928E-2</v>
      </c>
      <c r="F47" s="59">
        <f ca="1">(OFFSET(A_UMKM!F$7,(ROW(A15)-1)*3,0)/OFFSET(A_UMKM!F$6,(ROW(A15)-1)*3,0))*100%</f>
        <v>3.461487001552762E-2</v>
      </c>
      <c r="G47" s="59">
        <f ca="1">(OFFSET(A_UMKM!G$7,(ROW(A15)-1)*3,0)/OFFSET(A_UMKM!G$6,(ROW(A15)-1)*3,0))*100%</f>
        <v>3.5653255532100421E-2</v>
      </c>
      <c r="H47" s="59">
        <v>3.309609115E-2</v>
      </c>
      <c r="I47" s="59">
        <v>3.3794971969999997E-2</v>
      </c>
      <c r="J47" s="59">
        <v>3.322922692E-2</v>
      </c>
      <c r="K47" s="59">
        <v>3.2675995229999998E-2</v>
      </c>
      <c r="L47" s="59">
        <v>3.2770837740000003E-2</v>
      </c>
      <c r="M47" s="59">
        <f t="shared" ca="1" si="1"/>
        <v>0.33768873766293672</v>
      </c>
    </row>
    <row r="48" spans="1:13" ht="12.5">
      <c r="A48" s="59">
        <v>16</v>
      </c>
      <c r="B48" s="59" t="s">
        <v>211</v>
      </c>
      <c r="C48" s="59">
        <v>3.3345990710000002E-2</v>
      </c>
      <c r="D48" s="59">
        <f ca="1">(OFFSET(A_UMKM!D$7,(ROW(A16)-1)*3,0)/OFFSET(A_UMKM!D$6,(ROW(A16)-1)*3,0))*100%</f>
        <v>3.4175996190015059E-2</v>
      </c>
      <c r="E48" s="59">
        <f ca="1">(OFFSET(A_UMKM!E$7,(ROW(A16)-1)*3,0)/OFFSET(A_UMKM!E$6,(ROW(A16)-1)*3,0))*100%</f>
        <v>3.5580425584897907E-2</v>
      </c>
      <c r="F48" s="59">
        <f ca="1">(OFFSET(A_UMKM!F$7,(ROW(A16)-1)*3,0)/OFFSET(A_UMKM!F$6,(ROW(A16)-1)*3,0))*100%</f>
        <v>3.6014746719128923E-2</v>
      </c>
      <c r="G48" s="59">
        <f ca="1">(OFFSET(A_UMKM!G$7,(ROW(A16)-1)*3,0)/OFFSET(A_UMKM!G$6,(ROW(A16)-1)*3,0))*100%</f>
        <v>3.5901883348140227E-2</v>
      </c>
      <c r="H48" s="59">
        <v>3.4441365699999997E-2</v>
      </c>
      <c r="I48" s="59">
        <v>3.5608960189999997E-2</v>
      </c>
      <c r="J48" s="59">
        <v>3.4914419869999998E-2</v>
      </c>
      <c r="K48" s="59">
        <v>3.6698291700000003E-2</v>
      </c>
      <c r="L48" s="59">
        <v>3.2263935989999999E-2</v>
      </c>
      <c r="M48" s="59">
        <f t="shared" ca="1" si="1"/>
        <v>0.34894601600218211</v>
      </c>
    </row>
    <row r="49" spans="1:13" ht="12.5">
      <c r="A49" s="59">
        <v>17</v>
      </c>
      <c r="B49" s="59" t="s">
        <v>323</v>
      </c>
      <c r="C49" s="59">
        <v>1.424061433E-2</v>
      </c>
      <c r="D49" s="59">
        <f ca="1">(OFFSET(A_UMKM!D$7,(ROW(A17)-1)*3,0)/OFFSET(A_UMKM!D$6,(ROW(A17)-1)*3,0))*100%</f>
        <v>0</v>
      </c>
      <c r="E49" s="59">
        <f ca="1">(OFFSET(A_UMKM!E$7,(ROW(A17)-1)*3,0)/OFFSET(A_UMKM!E$6,(ROW(A17)-1)*3,0))*100%</f>
        <v>1.8987714296407996E-3</v>
      </c>
      <c r="F49" s="59">
        <f ca="1">(OFFSET(A_UMKM!F$7,(ROW(A17)-1)*3,0)/OFFSET(A_UMKM!F$6,(ROW(A17)-1)*3,0))*100%</f>
        <v>4.097896118657296E-2</v>
      </c>
      <c r="G49" s="59">
        <f ca="1">(OFFSET(A_UMKM!G$7,(ROW(A17)-1)*3,0)/OFFSET(A_UMKM!G$6,(ROW(A17)-1)*3,0))*100%</f>
        <v>4.1654175701607669E-2</v>
      </c>
      <c r="H49" s="59">
        <v>4.312663102E-2</v>
      </c>
      <c r="I49" s="59">
        <v>5.9027880960000001E-2</v>
      </c>
      <c r="J49" s="59">
        <v>4.7832518040000001E-2</v>
      </c>
      <c r="K49" s="59">
        <v>3.2472949350000002E-2</v>
      </c>
      <c r="L49" s="59">
        <v>4.1738735899999997E-2</v>
      </c>
      <c r="M49" s="59">
        <f t="shared" ca="1" si="1"/>
        <v>0.32297123791782145</v>
      </c>
    </row>
    <row r="50" spans="1:13" ht="12.5">
      <c r="A50" s="59">
        <v>18</v>
      </c>
      <c r="B50" s="216" t="s">
        <v>324</v>
      </c>
      <c r="C50" s="59">
        <v>0</v>
      </c>
      <c r="D50" s="59">
        <v>0</v>
      </c>
      <c r="E50" s="59">
        <v>0</v>
      </c>
      <c r="F50" s="59">
        <v>0</v>
      </c>
      <c r="G50" s="59">
        <v>0</v>
      </c>
      <c r="H50" s="59">
        <v>0</v>
      </c>
      <c r="I50" s="59">
        <v>0</v>
      </c>
      <c r="J50" s="59">
        <v>0</v>
      </c>
      <c r="K50" s="59">
        <v>0</v>
      </c>
      <c r="L50" s="59">
        <v>0</v>
      </c>
      <c r="M50" s="59">
        <v>0</v>
      </c>
    </row>
    <row r="51" spans="1:13" ht="12.5">
      <c r="A51" s="59">
        <v>19</v>
      </c>
      <c r="B51" s="59" t="s">
        <v>325</v>
      </c>
      <c r="C51" s="59">
        <v>0</v>
      </c>
      <c r="D51" s="59">
        <v>0</v>
      </c>
      <c r="E51" s="59">
        <v>0</v>
      </c>
      <c r="F51" s="59">
        <v>0</v>
      </c>
      <c r="G51" s="59">
        <v>0</v>
      </c>
      <c r="H51" s="59">
        <v>0</v>
      </c>
      <c r="I51" s="59">
        <v>0</v>
      </c>
      <c r="J51" s="59">
        <v>0</v>
      </c>
      <c r="K51" s="59">
        <v>0</v>
      </c>
      <c r="L51" s="59">
        <v>0</v>
      </c>
      <c r="M51" s="59">
        <v>0</v>
      </c>
    </row>
    <row r="52" spans="1:13" ht="12.5">
      <c r="A52" s="59">
        <v>20</v>
      </c>
      <c r="B52" s="59" t="s">
        <v>326</v>
      </c>
      <c r="C52" s="59">
        <v>0</v>
      </c>
      <c r="D52" s="59">
        <v>0</v>
      </c>
      <c r="E52" s="59">
        <v>0</v>
      </c>
      <c r="F52" s="59">
        <v>0</v>
      </c>
      <c r="G52" s="59">
        <v>0</v>
      </c>
      <c r="H52" s="59">
        <v>0</v>
      </c>
      <c r="I52" s="59">
        <v>0</v>
      </c>
      <c r="J52" s="59">
        <v>0</v>
      </c>
      <c r="K52" s="59">
        <v>0</v>
      </c>
      <c r="L52" s="59">
        <v>0</v>
      </c>
      <c r="M52" s="59">
        <v>0</v>
      </c>
    </row>
    <row r="53" spans="1:13" ht="15.75" customHeight="1">
      <c r="C53" s="218"/>
      <c r="D53" s="218"/>
      <c r="E53" s="218"/>
      <c r="F53" s="218"/>
      <c r="G53" s="218"/>
      <c r="H53" s="218"/>
      <c r="I53" s="218"/>
      <c r="J53" s="218"/>
      <c r="K53" s="218"/>
      <c r="L53" s="218"/>
    </row>
    <row r="56" spans="1:13" ht="15.75" customHeight="1">
      <c r="A56" s="217"/>
      <c r="B56" s="247" t="s">
        <v>174</v>
      </c>
      <c r="C56" s="248" t="s">
        <v>234</v>
      </c>
      <c r="D56" s="248" t="s">
        <v>357</v>
      </c>
    </row>
    <row r="57" spans="1:13" ht="15.75" customHeight="1">
      <c r="B57" s="249" t="s">
        <v>314</v>
      </c>
      <c r="C57" s="205" t="s">
        <v>224</v>
      </c>
      <c r="D57" s="205">
        <f>(A_UMKM!C7/A_UMKM!C6)*100%</f>
        <v>2.2960922246797848E-2</v>
      </c>
    </row>
    <row r="58" spans="1:13" ht="15.75" customHeight="1">
      <c r="B58" s="249" t="s">
        <v>314</v>
      </c>
      <c r="C58" s="205" t="s">
        <v>225</v>
      </c>
      <c r="D58" s="205">
        <f>(A_UMKM!D7/A_UMKM!D6)*100%</f>
        <v>2.3449760165108947E-2</v>
      </c>
    </row>
    <row r="59" spans="1:13" ht="15.75" customHeight="1">
      <c r="B59" s="249" t="s">
        <v>314</v>
      </c>
      <c r="C59" s="205" t="s">
        <v>226</v>
      </c>
      <c r="D59" s="205" cm="1">
        <f t="array" aca="1" ref="D59" ca="1" xml:space="preserve"> (INDIRECT("A_UMKM!" &amp; "E7") / INDIRECT("A_UMKM!" &amp; "E6")) * 100%</f>
        <v>2.3302244522909285E-2</v>
      </c>
    </row>
    <row r="60" spans="1:13" ht="15.75" customHeight="1">
      <c r="B60" s="249" t="s">
        <v>314</v>
      </c>
      <c r="C60" s="205" t="s">
        <v>85</v>
      </c>
      <c r="D60" s="205" cm="1">
        <f t="array" aca="1" ref="D60" ca="1" xml:space="preserve"> (INDIRECT("A_UMKM!" &amp; "F7") / INDIRECT("A_UMKM!" &amp; "F6")) * 100%</f>
        <v>2.459854274433744E-2</v>
      </c>
    </row>
    <row r="61" spans="1:13" ht="15.75" customHeight="1">
      <c r="B61" s="249" t="s">
        <v>314</v>
      </c>
      <c r="C61" s="205" t="s">
        <v>7</v>
      </c>
      <c r="D61" s="205" cm="1">
        <f t="array" aca="1" ref="D61" ca="1" xml:space="preserve"> (INDIRECT("A_UMKM!" &amp; "G7") / INDIRECT("A_UMKM!" &amp; "G6")) * 100%</f>
        <v>2.5108844818480636E-2</v>
      </c>
    </row>
    <row r="62" spans="1:13" ht="15.75" customHeight="1">
      <c r="B62" s="249" t="s">
        <v>314</v>
      </c>
      <c r="C62" s="205" t="s">
        <v>227</v>
      </c>
      <c r="D62" s="205" cm="1">
        <f t="array" aca="1" ref="D62" ca="1" xml:space="preserve"> (INDIRECT("A_UMKM!" &amp; "H7") / INDIRECT("A_UMKM!" &amp; "I6")) * 100%</f>
        <v>2.4455825302330567E-2</v>
      </c>
    </row>
    <row r="63" spans="1:13" ht="15.75" customHeight="1">
      <c r="B63" s="249" t="s">
        <v>314</v>
      </c>
      <c r="C63" s="205" t="s">
        <v>228</v>
      </c>
      <c r="D63" s="205" cm="1">
        <f t="array" aca="1" ref="D63" ca="1" xml:space="preserve"> (INDIRECT("A_UMKM!" &amp; "I7") / INDIRECT("A_UMKM!" &amp; "I6")) * 100%</f>
        <v>2.4924262804771245E-2</v>
      </c>
    </row>
    <row r="64" spans="1:13" ht="15.75" customHeight="1">
      <c r="B64" s="249" t="s">
        <v>314</v>
      </c>
      <c r="C64" s="205" t="s">
        <v>229</v>
      </c>
      <c r="D64" s="205" cm="1">
        <f t="array" aca="1" ref="D64" ca="1" xml:space="preserve"> (INDIRECT("A_UMKM!" &amp; "J7") / INDIRECT("A_UMKM!" &amp; "J6")) * 100%</f>
        <v>2.4887160735720063E-2</v>
      </c>
    </row>
    <row r="65" spans="2:4" ht="15.75" customHeight="1">
      <c r="B65" s="249" t="s">
        <v>314</v>
      </c>
      <c r="C65" s="205" t="s">
        <v>356</v>
      </c>
      <c r="D65" s="205" cm="1">
        <f t="array" aca="1" ref="D65" ca="1" xml:space="preserve"> (INDIRECT("A_UMKM!" &amp; "K7") / INDIRECT("A_UMKM!" &amp; "K6")) * 100%</f>
        <v>2.4767011748501006E-2</v>
      </c>
    </row>
    <row r="66" spans="2:4" ht="15.75" customHeight="1">
      <c r="B66" s="249" t="s">
        <v>314</v>
      </c>
      <c r="C66" s="205" t="s">
        <v>231</v>
      </c>
      <c r="D66" s="205" cm="1">
        <f t="array" aca="1" ref="D66" ca="1" xml:space="preserve"> (INDIRECT("A_UMKM!" &amp; "L7") / INDIRECT("A_UMKM!" &amp; "L6")) * 100%</f>
        <v>2.5706098141543999E-2</v>
      </c>
    </row>
    <row r="67" spans="2:4" ht="15.75" customHeight="1">
      <c r="B67" s="250" t="s">
        <v>197</v>
      </c>
      <c r="C67" s="205" t="s">
        <v>224</v>
      </c>
      <c r="D67" s="205" cm="1">
        <f t="array" aca="1" ref="D67" ca="1" xml:space="preserve"> (INDIRECT("A_UMKM!" &amp; "C10") / INDIRECT("A_UMKM!" &amp; "C9")) * 100%</f>
        <v>4.2883833706886414E-2</v>
      </c>
    </row>
    <row r="68" spans="2:4" ht="15.75" customHeight="1">
      <c r="B68" s="250" t="s">
        <v>197</v>
      </c>
      <c r="C68" s="205" t="s">
        <v>225</v>
      </c>
      <c r="D68" s="205" cm="1">
        <f t="array" aca="1" ref="D68" ca="1" xml:space="preserve"> (INDIRECT("A_UMKM!" &amp; "D10") / INDIRECT("A_UMKM!" &amp; "D9")) * 100%</f>
        <v>4.0154449175941451E-2</v>
      </c>
    </row>
    <row r="69" spans="2:4" ht="15.75" customHeight="1">
      <c r="B69" s="250" t="s">
        <v>197</v>
      </c>
      <c r="C69" s="205" t="s">
        <v>226</v>
      </c>
      <c r="D69" s="205" cm="1">
        <f t="array" aca="1" ref="D69" ca="1" xml:space="preserve"> (INDIRECT("A_UMKM!" &amp; "E10") / INDIRECT("A_UMKM!" &amp; "E9")) * 100%</f>
        <v>4.1845719714098957E-2</v>
      </c>
    </row>
    <row r="70" spans="2:4" ht="15.75" customHeight="1">
      <c r="B70" s="250" t="s">
        <v>197</v>
      </c>
      <c r="C70" s="205" t="s">
        <v>85</v>
      </c>
      <c r="D70" s="205" cm="1">
        <f t="array" aca="1" ref="D70" ca="1" xml:space="preserve"> (INDIRECT("A_UMKM!" &amp; "F10") / INDIRECT("A_UMKM!" &amp; "F9")) * 100%</f>
        <v>4.6928634986965381E-2</v>
      </c>
    </row>
    <row r="71" spans="2:4" ht="15.75" customHeight="1">
      <c r="B71" s="250" t="s">
        <v>197</v>
      </c>
      <c r="C71" s="205" t="s">
        <v>7</v>
      </c>
      <c r="D71" s="205" cm="1">
        <f t="array" aca="1" ref="D71" ca="1" xml:space="preserve"> (INDIRECT("A_UMKM!" &amp; "G10") / INDIRECT("A_UMKM!" &amp; "G9")) * 100%</f>
        <v>4.7713403520540959E-2</v>
      </c>
    </row>
    <row r="72" spans="2:4" ht="15.75" customHeight="1">
      <c r="B72" s="250" t="s">
        <v>197</v>
      </c>
      <c r="C72" s="205" t="s">
        <v>227</v>
      </c>
      <c r="D72" s="205" cm="1">
        <f t="array" aca="1" ref="D72" ca="1" xml:space="preserve"> (INDIRECT("A_UMKM!" &amp; "H10") / INDIRECT("A_UMKM!" &amp; "H9")) * 100%</f>
        <v>4.7993089839152937E-2</v>
      </c>
    </row>
    <row r="73" spans="2:4" ht="15.75" customHeight="1">
      <c r="B73" s="250" t="s">
        <v>197</v>
      </c>
      <c r="C73" s="205" t="s">
        <v>228</v>
      </c>
      <c r="D73" s="205" cm="1">
        <f t="array" aca="1" ref="D73" ca="1" xml:space="preserve"> (INDIRECT("A_UMKM!" &amp; "I10") / INDIRECT("A_UMKM!" &amp; "I9")) * 100%</f>
        <v>4.6761814886671992E-2</v>
      </c>
    </row>
    <row r="74" spans="2:4" ht="15.75" customHeight="1">
      <c r="B74" s="250" t="s">
        <v>197</v>
      </c>
      <c r="C74" s="205" t="s">
        <v>229</v>
      </c>
      <c r="D74" s="205" cm="1">
        <f t="array" aca="1" ref="D74" ca="1" xml:space="preserve"> (INDIRECT("A_UMKM!" &amp; "J10") / INDIRECT("A_UMKM!" &amp; "J9")) * 100%</f>
        <v>4.6620557863119923E-2</v>
      </c>
    </row>
    <row r="75" spans="2:4" ht="15.75" customHeight="1">
      <c r="B75" s="250" t="s">
        <v>197</v>
      </c>
      <c r="C75" s="205" t="s">
        <v>356</v>
      </c>
      <c r="D75" s="205" cm="1">
        <f t="array" aca="1" ref="D75" ca="1" xml:space="preserve"> (INDIRECT("A_UMKM!" &amp; "K10") / INDIRECT("A_UMKM!" &amp; "K9")) * 100%</f>
        <v>4.7714685591628801E-2</v>
      </c>
    </row>
    <row r="76" spans="2:4" ht="15.75" customHeight="1">
      <c r="B76" s="250" t="s">
        <v>197</v>
      </c>
      <c r="C76" s="205" t="s">
        <v>231</v>
      </c>
      <c r="D76" s="205" cm="1">
        <f t="array" aca="1" ref="D76" ca="1" xml:space="preserve"> (INDIRECT("A_UMKM!" &amp; "L10") / INDIRECT("A_UMKM!" &amp; "L9")) * 100%</f>
        <v>4.9568697470139048E-2</v>
      </c>
    </row>
    <row r="77" spans="2:4" ht="15.75" customHeight="1">
      <c r="B77" s="250" t="s">
        <v>198</v>
      </c>
      <c r="C77" s="205" t="s">
        <v>224</v>
      </c>
      <c r="D77" s="205" cm="1">
        <f t="array" aca="1" ref="D77" ca="1" xml:space="preserve"> (INDIRECT("A_UMKM!" &amp; "C13") / INDIRECT("A_UMKM!" &amp; "C12")) * 100%</f>
        <v>4.0852871160279663E-2</v>
      </c>
    </row>
    <row r="78" spans="2:4" ht="15.75" customHeight="1">
      <c r="B78" s="250" t="s">
        <v>198</v>
      </c>
      <c r="C78" s="205" t="s">
        <v>225</v>
      </c>
      <c r="D78" s="205" cm="1">
        <f t="array" aca="1" ref="D78" ca="1" xml:space="preserve"> (INDIRECT("A_UMKM!" &amp; "D13") / INDIRECT("A_UMKM!" &amp; "D12")) * 100%</f>
        <v>4.0273690300292521E-2</v>
      </c>
    </row>
    <row r="79" spans="2:4" ht="15.75" customHeight="1">
      <c r="B79" s="250" t="s">
        <v>198</v>
      </c>
      <c r="C79" s="205" t="s">
        <v>226</v>
      </c>
      <c r="D79" s="205" cm="1">
        <f t="array" aca="1" ref="D79" ca="1" xml:space="preserve"> (INDIRECT("A_UMKM!" &amp; "E13") / INDIRECT("A_UMKM!" &amp; "E12")) * 100%</f>
        <v>4.157821979155521E-2</v>
      </c>
    </row>
    <row r="80" spans="2:4" ht="15.75" customHeight="1">
      <c r="B80" s="250" t="s">
        <v>198</v>
      </c>
      <c r="C80" s="205" t="s">
        <v>85</v>
      </c>
      <c r="D80" s="205" cm="1">
        <f t="array" aca="1" ref="D80" ca="1" xml:space="preserve"> (INDIRECT("A_UMKM!" &amp; "F13") / INDIRECT("A_UMKM!" &amp; "F12")) * 100%</f>
        <v>4.4889368088862687E-2</v>
      </c>
    </row>
    <row r="81" spans="2:4" ht="15.75" customHeight="1">
      <c r="B81" s="250" t="s">
        <v>198</v>
      </c>
      <c r="C81" s="205" t="s">
        <v>7</v>
      </c>
      <c r="D81" s="205" cm="1">
        <f t="array" aca="1" ref="D81" ca="1" xml:space="preserve"> (INDIRECT("A_UMKM!" &amp; "G13") / INDIRECT("A_UMKM!" &amp; "G12")) * 100%</f>
        <v>4.1947374516694801E-2</v>
      </c>
    </row>
    <row r="82" spans="2:4" ht="15.75" customHeight="1">
      <c r="B82" s="250" t="s">
        <v>198</v>
      </c>
      <c r="C82" s="205" t="s">
        <v>227</v>
      </c>
      <c r="D82" s="205" cm="1">
        <f t="array" aca="1" ref="D82" ca="1" xml:space="preserve"> (INDIRECT("A_UMKM!" &amp; "H13") / INDIRECT("A_UMKM!" &amp; "H12")) * 100%</f>
        <v>3.5448765855749631E-2</v>
      </c>
    </row>
    <row r="83" spans="2:4" ht="15.75" customHeight="1">
      <c r="B83" s="250" t="s">
        <v>198</v>
      </c>
      <c r="C83" s="205" t="s">
        <v>228</v>
      </c>
      <c r="D83" s="205" cm="1">
        <f t="array" aca="1" ref="D83" ca="1" xml:space="preserve"> (INDIRECT("A_UMKM!" &amp; "I13") / INDIRECT("A_UMKM!" &amp; "I12")) * 100%</f>
        <v>3.4047056607821216E-2</v>
      </c>
    </row>
    <row r="84" spans="2:4" ht="15.75" customHeight="1">
      <c r="B84" s="250" t="s">
        <v>198</v>
      </c>
      <c r="C84" s="205" t="s">
        <v>229</v>
      </c>
      <c r="D84" s="205" cm="1">
        <f t="array" aca="1" ref="D84" ca="1" xml:space="preserve"> (INDIRECT("A_UMKM!" &amp; "J13") / INDIRECT("A_UMKM!" &amp; "J12")) * 100%</f>
        <v>3.5521442771348298E-2</v>
      </c>
    </row>
    <row r="85" spans="2:4" ht="15.75" customHeight="1">
      <c r="B85" s="250" t="s">
        <v>198</v>
      </c>
      <c r="C85" s="205" t="s">
        <v>356</v>
      </c>
      <c r="D85" s="205" cm="1">
        <f t="array" aca="1" ref="D85" ca="1" xml:space="preserve"> (INDIRECT("A_UMKM!" &amp; "K13") / INDIRECT("A_UMKM!" &amp; "K12")) * 100%</f>
        <v>3.3291790294507621E-2</v>
      </c>
    </row>
    <row r="86" spans="2:4" ht="15.75" customHeight="1">
      <c r="B86" s="250" t="s">
        <v>198</v>
      </c>
      <c r="C86" s="205" t="s">
        <v>231</v>
      </c>
      <c r="D86" s="205" cm="1">
        <f t="array" aca="1" ref="D86" ca="1" xml:space="preserve"> (INDIRECT("A_UMKM!" &amp; "L13") / INDIRECT("A_UMKM!" &amp; "L12")) * 100%</f>
        <v>3.4221851197793106E-2</v>
      </c>
    </row>
    <row r="87" spans="2:4" ht="15.75" customHeight="1">
      <c r="B87" s="250" t="s">
        <v>241</v>
      </c>
      <c r="C87" s="205" t="s">
        <v>224</v>
      </c>
      <c r="D87" s="205" cm="1">
        <f t="array" aca="1" ref="D87" ca="1" xml:space="preserve"> (INDIRECT("A_UMKM!" &amp; "C16") / INDIRECT("A_UMKM!" &amp; "C15")) * 100%</f>
        <v>4.3506625734103598E-2</v>
      </c>
    </row>
    <row r="88" spans="2:4" ht="15.75" customHeight="1">
      <c r="B88" s="250" t="s">
        <v>241</v>
      </c>
      <c r="C88" s="205" t="s">
        <v>225</v>
      </c>
      <c r="D88" s="205" cm="1">
        <f t="array" aca="1" ref="D88" ca="1" xml:space="preserve"> (INDIRECT("A_UMKM!" &amp; "D16") / INDIRECT("A_UMKM!" &amp; "D15")) * 100%</f>
        <v>4.2750364475446424E-2</v>
      </c>
    </row>
    <row r="89" spans="2:4" ht="15.75" customHeight="1">
      <c r="B89" s="250" t="s">
        <v>241</v>
      </c>
      <c r="C89" s="205" t="s">
        <v>226</v>
      </c>
      <c r="D89" s="205" cm="1">
        <f t="array" aca="1" ref="D89" ca="1" xml:space="preserve"> (INDIRECT("A_UMKM!" &amp; "E16") / INDIRECT("A_UMKM!" &amp; "E15")) * 100%</f>
        <v>4.1144830507787743E-2</v>
      </c>
    </row>
    <row r="90" spans="2:4" ht="15.75" customHeight="1">
      <c r="B90" s="250" t="s">
        <v>241</v>
      </c>
      <c r="C90" s="205" t="s">
        <v>85</v>
      </c>
      <c r="D90" s="205" cm="1">
        <f t="array" aca="1" ref="D90" ca="1" xml:space="preserve"> (INDIRECT("A_UMKM!" &amp; "F16") / INDIRECT("A_UMKM!" &amp; "F15")) * 100%</f>
        <v>4.3611813850284301E-2</v>
      </c>
    </row>
    <row r="91" spans="2:4" ht="15.75" customHeight="1">
      <c r="B91" s="250" t="s">
        <v>241</v>
      </c>
      <c r="C91" s="205" t="s">
        <v>7</v>
      </c>
      <c r="D91" s="205" cm="1">
        <f t="array" aca="1" ref="D91" ca="1" xml:space="preserve"> (INDIRECT("A_UMKM!" &amp; "G16") / INDIRECT("A_UMKM!" &amp; "G15")) * 100%</f>
        <v>4.2979153738173494E-2</v>
      </c>
    </row>
    <row r="92" spans="2:4" ht="15.75" customHeight="1">
      <c r="B92" s="250" t="s">
        <v>241</v>
      </c>
      <c r="C92" s="205" t="s">
        <v>227</v>
      </c>
      <c r="D92" s="205" cm="1">
        <f t="array" aca="1" ref="D92" ca="1" xml:space="preserve"> (INDIRECT("A_UMKM!" &amp; "H16") / INDIRECT("A_UMKM!" &amp; "H15")) * 100%</f>
        <v>4.113918178966372E-2</v>
      </c>
    </row>
    <row r="93" spans="2:4" ht="15.75" customHeight="1">
      <c r="B93" s="250" t="s">
        <v>241</v>
      </c>
      <c r="C93" s="205" t="s">
        <v>228</v>
      </c>
      <c r="D93" s="205" cm="1">
        <f t="array" aca="1" ref="D93" ca="1" xml:space="preserve"> (INDIRECT("A_UMKM!" &amp; "I16") / INDIRECT("A_UMKM!" &amp; "I15")) * 100%</f>
        <v>4.0931994522323621E-2</v>
      </c>
    </row>
    <row r="94" spans="2:4" ht="15.75" customHeight="1">
      <c r="B94" s="250" t="s">
        <v>241</v>
      </c>
      <c r="C94" s="205" t="s">
        <v>229</v>
      </c>
      <c r="D94" s="205" cm="1">
        <f t="array" aca="1" ref="D94" ca="1" xml:space="preserve"> (INDIRECT("A_UMKM!" &amp; "J16") / INDIRECT("A_UMKM!" &amp; "J15")) * 100%</f>
        <v>4.141181391238264E-2</v>
      </c>
    </row>
    <row r="95" spans="2:4" ht="15.75" customHeight="1">
      <c r="B95" s="250" t="s">
        <v>241</v>
      </c>
      <c r="C95" s="205" t="s">
        <v>356</v>
      </c>
      <c r="D95" s="205" cm="1">
        <f t="array" aca="1" ref="D95" ca="1" xml:space="preserve"> (INDIRECT("A_UMKM!" &amp; "K16") / INDIRECT("A_UMKM!" &amp; "K15")) * 100%</f>
        <v>4.1627889729528057E-2</v>
      </c>
    </row>
    <row r="96" spans="2:4" ht="15.75" customHeight="1">
      <c r="B96" s="250" t="s">
        <v>241</v>
      </c>
      <c r="C96" s="205" t="s">
        <v>231</v>
      </c>
      <c r="D96" cm="1">
        <f t="array" aca="1" ref="D96" ca="1" xml:space="preserve"> (INDIRECT("A_UMKM!" &amp; "L16") / INDIRECT("A_UMKM!" &amp; "L15")) * 100%</f>
        <v>4.192863886448691E-2</v>
      </c>
    </row>
    <row r="97" spans="2:4" ht="15.75" customHeight="1">
      <c r="B97" s="250" t="s">
        <v>315</v>
      </c>
      <c r="C97" s="205" t="s">
        <v>224</v>
      </c>
      <c r="D97" s="205" cm="1">
        <f t="array" aca="1" ref="D97" ca="1" xml:space="preserve"> (INDIRECT("A_UMKM!" &amp; "C19") / INDIRECT("A_UMKM!" &amp; "C18")) * 100%</f>
        <v>2.1478465727798098E-2</v>
      </c>
    </row>
    <row r="98" spans="2:4" ht="15.75" customHeight="1">
      <c r="B98" s="250" t="s">
        <v>315</v>
      </c>
      <c r="C98" s="205" t="s">
        <v>225</v>
      </c>
      <c r="D98" s="205" cm="1">
        <f t="array" aca="1" ref="D98" ca="1" xml:space="preserve"> (INDIRECT("A_UMKM!" &amp; "D19") / INDIRECT("A_UMKM!" &amp; "D18")) * 100%</f>
        <v>2.1254416427497095E-2</v>
      </c>
    </row>
    <row r="99" spans="2:4" ht="15.75" customHeight="1">
      <c r="B99" s="250" t="s">
        <v>315</v>
      </c>
      <c r="C99" s="205" t="s">
        <v>226</v>
      </c>
      <c r="D99" s="205" cm="1">
        <f t="array" aca="1" ref="D99" ca="1" xml:space="preserve"> (INDIRECT("A_UMKM!" &amp; "E19") / INDIRECT("A_UMKM!" &amp; "E18")) * 100%</f>
        <v>1.9874859606145916E-2</v>
      </c>
    </row>
    <row r="100" spans="2:4" ht="15.75" customHeight="1">
      <c r="B100" s="250" t="s">
        <v>315</v>
      </c>
      <c r="C100" s="205" t="s">
        <v>85</v>
      </c>
      <c r="D100" s="205" cm="1">
        <f t="array" aca="1" ref="D100" ca="1" xml:space="preserve"> (INDIRECT("A_UMKM!" &amp; "F19") / INDIRECT("A_UMKM!" &amp; "F18")) * 100%</f>
        <v>2.5078211557182015E-2</v>
      </c>
    </row>
    <row r="101" spans="2:4" ht="15.75" customHeight="1">
      <c r="B101" s="250" t="s">
        <v>315</v>
      </c>
      <c r="C101" s="205" t="s">
        <v>7</v>
      </c>
      <c r="D101" s="205" cm="1">
        <f t="array" aca="1" ref="D101" ca="1" xml:space="preserve"> (INDIRECT("A_UMKM!" &amp; "G19") / INDIRECT("A_UMKM!" &amp; "G18")) * 100%</f>
        <v>3.3730344766208009E-2</v>
      </c>
    </row>
    <row r="102" spans="2:4" ht="15.75" customHeight="1">
      <c r="B102" s="250" t="s">
        <v>315</v>
      </c>
      <c r="C102" s="205" t="s">
        <v>227</v>
      </c>
      <c r="D102" s="205" cm="1">
        <f t="array" aca="1" ref="D102" ca="1" xml:space="preserve"> (INDIRECT("A_UMKM!" &amp; "H19") / INDIRECT("A_UMKM!" &amp; "H18")) * 100%</f>
        <v>3.2683708529626515E-2</v>
      </c>
    </row>
    <row r="103" spans="2:4" ht="15.75" customHeight="1">
      <c r="B103" s="250" t="s">
        <v>315</v>
      </c>
      <c r="C103" s="205" t="s">
        <v>228</v>
      </c>
      <c r="D103" s="205" cm="1">
        <f t="array" aca="1" ref="D103" ca="1" xml:space="preserve"> (INDIRECT("A_UMKM!" &amp; "I19") / INDIRECT("A_UMKM!" &amp; "I18")) * 100%</f>
        <v>4.2227139961095797E-2</v>
      </c>
    </row>
    <row r="104" spans="2:4" ht="15.75" customHeight="1">
      <c r="B104" s="250" t="s">
        <v>315</v>
      </c>
      <c r="C104" s="205" t="s">
        <v>229</v>
      </c>
      <c r="D104" s="205" cm="1">
        <f t="array" aca="1" ref="D104" ca="1" xml:space="preserve"> (INDIRECT("A_UMKM!" &amp; "J19") / INDIRECT("A_UMKM!" &amp; "J18")) * 100%</f>
        <v>4.3609731314846696E-2</v>
      </c>
    </row>
    <row r="105" spans="2:4" ht="15.75" customHeight="1">
      <c r="B105" s="250" t="s">
        <v>315</v>
      </c>
      <c r="C105" s="205" t="s">
        <v>356</v>
      </c>
      <c r="D105" s="205" cm="1">
        <f t="array" aca="1" ref="D105" ca="1" xml:space="preserve"> (INDIRECT("A_UMKM!" &amp; "K19") / INDIRECT("A_UMKM!" &amp; "K18")) * 100%</f>
        <v>4.2979765218440824E-2</v>
      </c>
    </row>
    <row r="106" spans="2:4" ht="15.75" customHeight="1">
      <c r="B106" s="250" t="s">
        <v>315</v>
      </c>
      <c r="C106" s="205" t="s">
        <v>231</v>
      </c>
      <c r="D106" s="205" cm="1">
        <f t="array" aca="1" ref="D106" ca="1" xml:space="preserve"> (INDIRECT("A_UMKM!" &amp; "L19") / INDIRECT("A_UMKM!" &amp; "L18")) * 100%</f>
        <v>3.509389713932539E-2</v>
      </c>
    </row>
    <row r="107" spans="2:4" ht="15.75" customHeight="1">
      <c r="B107" s="250" t="s">
        <v>243</v>
      </c>
      <c r="C107" s="205" t="s">
        <v>224</v>
      </c>
      <c r="D107" s="205" cm="1">
        <f t="array" aca="1" ref="D107" ca="1" xml:space="preserve"> (INDIRECT("A_UMKM!" &amp; "C22") / INDIRECT("A_UMKM!" &amp; "C21")) * 100%</f>
        <v>0.10764180958734272</v>
      </c>
    </row>
    <row r="108" spans="2:4" ht="15.75" customHeight="1">
      <c r="B108" s="250" t="s">
        <v>243</v>
      </c>
      <c r="C108" s="205" t="s">
        <v>225</v>
      </c>
      <c r="D108" s="205" cm="1">
        <f t="array" aca="1" ref="D108" ca="1" xml:space="preserve"> (INDIRECT("A_UMKM!" &amp; "D22") / INDIRECT("A_UMKM!" &amp; "D21")) * 100%</f>
        <v>0.1059924871180454</v>
      </c>
    </row>
    <row r="109" spans="2:4" ht="15.75" customHeight="1">
      <c r="B109" s="250" t="s">
        <v>243</v>
      </c>
      <c r="C109" s="205" t="s">
        <v>226</v>
      </c>
      <c r="D109" s="205" cm="1">
        <f t="array" aca="1" ref="D109" ca="1" xml:space="preserve"> (INDIRECT("A_UMKM!" &amp; "E22") / INDIRECT("A_UMKM!" &amp; "E21")) * 100%</f>
        <v>0.10229505196422699</v>
      </c>
    </row>
    <row r="110" spans="2:4" ht="15.75" customHeight="1">
      <c r="B110" s="250" t="s">
        <v>243</v>
      </c>
      <c r="C110" s="205" t="s">
        <v>85</v>
      </c>
      <c r="D110" s="205" cm="1">
        <f t="array" aca="1" ref="D110" ca="1" xml:space="preserve"> (INDIRECT("A_UMKM!" &amp; "F22") / INDIRECT("A_UMKM!" &amp; "F21")) * 100%</f>
        <v>0.10803105681894054</v>
      </c>
    </row>
    <row r="111" spans="2:4" ht="15.75" customHeight="1">
      <c r="B111" s="250" t="s">
        <v>243</v>
      </c>
      <c r="C111" s="205" t="s">
        <v>7</v>
      </c>
      <c r="D111" s="205" cm="1">
        <f t="array" aca="1" ref="D111" ca="1" xml:space="preserve"> (INDIRECT("A_UMKM!" &amp; "G22") / INDIRECT("A_UMKM!" &amp; "G21")) * 100%</f>
        <v>0.10523889015378965</v>
      </c>
    </row>
    <row r="112" spans="2:4" ht="15.75" customHeight="1">
      <c r="B112" s="250" t="s">
        <v>243</v>
      </c>
      <c r="C112" s="205" t="s">
        <v>227</v>
      </c>
      <c r="D112" s="205" cm="1">
        <f t="array" aca="1" ref="D112" ca="1" xml:space="preserve"> (INDIRECT("A_UMKM!" &amp; "H22") / INDIRECT("A_UMKM!" &amp; "H21")) * 100%</f>
        <v>9.9468297864409805E-2</v>
      </c>
    </row>
    <row r="113" spans="2:4" ht="15.75" customHeight="1">
      <c r="B113" s="250" t="s">
        <v>243</v>
      </c>
      <c r="C113" s="205" t="s">
        <v>228</v>
      </c>
      <c r="D113" s="205" cm="1">
        <f t="array" aca="1" ref="D113" ca="1" xml:space="preserve"> (INDIRECT("A_UMKM!" &amp; "I22") / INDIRECT("A_UMKM!" &amp; "I21")) * 100%</f>
        <v>9.9853736395026607E-2</v>
      </c>
    </row>
    <row r="114" spans="2:4" ht="15.75" customHeight="1">
      <c r="B114" s="250" t="s">
        <v>243</v>
      </c>
      <c r="C114" s="205" t="s">
        <v>229</v>
      </c>
      <c r="D114" s="205" cm="1">
        <f t="array" aca="1" ref="D114" ca="1" xml:space="preserve"> (INDIRECT("A_UMKM!" &amp; "J22") / INDIRECT("A_UMKM!" &amp; "J21")) * 100%</f>
        <v>9.9425105247671383E-2</v>
      </c>
    </row>
    <row r="115" spans="2:4" ht="15.75" customHeight="1">
      <c r="B115" s="250" t="s">
        <v>243</v>
      </c>
      <c r="C115" s="205" t="s">
        <v>356</v>
      </c>
      <c r="D115" s="205" cm="1">
        <f t="array" aca="1" ref="D115" ca="1" xml:space="preserve"> (INDIRECT("A_UMKM!" &amp; "K22") / INDIRECT("A_UMKM!" &amp; "K21")) * 100%</f>
        <v>9.5826012257678769E-2</v>
      </c>
    </row>
    <row r="116" spans="2:4" ht="15.75" customHeight="1">
      <c r="B116" s="250" t="s">
        <v>243</v>
      </c>
      <c r="C116" s="205" t="s">
        <v>231</v>
      </c>
      <c r="D116" s="205" cm="1">
        <f t="array" aca="1" ref="D116" ca="1" xml:space="preserve"> (INDIRECT("A_UMKM!" &amp; "L22") / INDIRECT("A_UMKM!" &amp; "L21")) * 100%</f>
        <v>9.5868447102572585E-2</v>
      </c>
    </row>
    <row r="117" spans="2:4" ht="15.75" customHeight="1">
      <c r="B117" s="250" t="s">
        <v>316</v>
      </c>
      <c r="C117" s="205" t="s">
        <v>224</v>
      </c>
      <c r="D117" s="205" cm="1">
        <f t="array" aca="1" ref="D117" ca="1" xml:space="preserve"> (INDIRECT("A_UMKM!" &amp; "C25") / INDIRECT("A_UMKM!" &amp; "C24")) * 100%</f>
        <v>4.3689595704682956E-2</v>
      </c>
    </row>
    <row r="118" spans="2:4" ht="15.75" customHeight="1">
      <c r="B118" s="250" t="s">
        <v>316</v>
      </c>
      <c r="C118" s="205" t="s">
        <v>225</v>
      </c>
      <c r="D118" s="205" cm="1">
        <f t="array" aca="1" ref="D118" ca="1" xml:space="preserve"> (INDIRECT("A_UMKM!" &amp; "D25") / INDIRECT("A_UMKM!" &amp; "D24")) * 100%</f>
        <v>4.4231908274185557E-2</v>
      </c>
    </row>
    <row r="119" spans="2:4" ht="15.75" customHeight="1">
      <c r="B119" s="250" t="s">
        <v>316</v>
      </c>
      <c r="C119" s="205" t="s">
        <v>226</v>
      </c>
      <c r="D119" s="205" cm="1">
        <f t="array" aca="1" ref="D119" ca="1" xml:space="preserve"> (INDIRECT("A_UMKM!" &amp; "E25") / INDIRECT("A_UMKM!" &amp; "E24")) * 100%</f>
        <v>4.28105129537713E-2</v>
      </c>
    </row>
    <row r="120" spans="2:4" ht="15.75" customHeight="1">
      <c r="B120" s="250" t="s">
        <v>316</v>
      </c>
      <c r="C120" s="205" t="s">
        <v>85</v>
      </c>
      <c r="D120" s="205" cm="1">
        <f t="array" aca="1" ref="D120" ca="1" xml:space="preserve"> (INDIRECT("A_UMKM!" &amp; "F25") / INDIRECT("A_UMKM!" &amp; "F24")) * 100%</f>
        <v>4.5994142389513493E-2</v>
      </c>
    </row>
    <row r="121" spans="2:4" ht="15.75" customHeight="1">
      <c r="B121" s="250" t="s">
        <v>316</v>
      </c>
      <c r="C121" s="205" t="s">
        <v>7</v>
      </c>
      <c r="D121" s="205" cm="1">
        <f t="array" aca="1" ref="D121" ca="1" xml:space="preserve"> (INDIRECT("A_UMKM!" &amp; "G25") / INDIRECT("A_UMKM!" &amp; "G24")) * 100%</f>
        <v>4.6159667535078733E-2</v>
      </c>
    </row>
    <row r="122" spans="2:4" ht="15.75" customHeight="1">
      <c r="B122" s="250" t="s">
        <v>316</v>
      </c>
      <c r="C122" s="205" t="s">
        <v>227</v>
      </c>
      <c r="D122" s="205" cm="1">
        <f t="array" aca="1" ref="D122" ca="1" xml:space="preserve"> (INDIRECT("A_UMKM!" &amp; "H25") / INDIRECT("A_UMKM!" &amp; "H24")) * 100%</f>
        <v>4.32780626056362E-2</v>
      </c>
    </row>
    <row r="123" spans="2:4" ht="15.75" customHeight="1">
      <c r="B123" s="250" t="s">
        <v>316</v>
      </c>
      <c r="C123" s="205" t="s">
        <v>228</v>
      </c>
      <c r="D123" s="205" cm="1">
        <f t="array" aca="1" ref="D123" ca="1" xml:space="preserve"> (INDIRECT("A_UMKM!" &amp; "I25") / INDIRECT("A_UMKM!" &amp; "I24")) * 100%</f>
        <v>4.3655998291502573E-2</v>
      </c>
    </row>
    <row r="124" spans="2:4" ht="15.75" customHeight="1">
      <c r="B124" s="250" t="s">
        <v>316</v>
      </c>
      <c r="C124" s="205" t="s">
        <v>229</v>
      </c>
      <c r="D124" s="205" cm="1">
        <f t="array" aca="1" ref="D124" ca="1" xml:space="preserve"> (INDIRECT("A_UMKM!" &amp; "J25") / INDIRECT("A_UMKM!" &amp; "J24")) * 100%</f>
        <v>4.3393667237403427E-2</v>
      </c>
    </row>
    <row r="125" spans="2:4" ht="15.75" customHeight="1">
      <c r="B125" s="250" t="s">
        <v>316</v>
      </c>
      <c r="C125" s="205" t="s">
        <v>356</v>
      </c>
      <c r="D125" s="205" cm="1">
        <f t="array" aca="1" ref="D125" ca="1" xml:space="preserve"> (INDIRECT("A_UMKM!" &amp; "K25") / INDIRECT("A_UMKM!" &amp; "K24")) * 100%</f>
        <v>4.2568094671317828E-2</v>
      </c>
    </row>
    <row r="126" spans="2:4" ht="15.75" customHeight="1">
      <c r="B126" s="250" t="s">
        <v>316</v>
      </c>
      <c r="C126" s="205" t="s">
        <v>231</v>
      </c>
      <c r="D126" s="205" cm="1">
        <f t="array" aca="1" ref="D126" ca="1" xml:space="preserve"> (INDIRECT("A_UMKM!" &amp; "L25") / INDIRECT("A_UMKM!" &amp; "L24")) * 100%</f>
        <v>4.2864966050654332E-2</v>
      </c>
    </row>
    <row r="127" spans="2:4" ht="15.75" customHeight="1">
      <c r="B127" s="250" t="s">
        <v>317</v>
      </c>
      <c r="C127" s="205" t="s">
        <v>224</v>
      </c>
      <c r="D127" s="205" cm="1">
        <f t="array" aca="1" ref="D127" ca="1" xml:space="preserve"> (INDIRECT("A_UMKM!" &amp; "C28") / INDIRECT("A_UMKM!" &amp; "C27")) * 100%</f>
        <v>3.3814172681315063E-2</v>
      </c>
    </row>
    <row r="128" spans="2:4" ht="15.75" customHeight="1">
      <c r="B128" s="250" t="s">
        <v>317</v>
      </c>
      <c r="C128" s="205" t="s">
        <v>225</v>
      </c>
      <c r="D128" s="205" cm="1">
        <f t="array" aca="1" ref="D128" ca="1" xml:space="preserve"> (INDIRECT("A_UMKM!" &amp; "D28") / INDIRECT("A_UMKM!" &amp; "D27")) * 100%</f>
        <v>3.3730669657620005E-2</v>
      </c>
    </row>
    <row r="129" spans="2:4" ht="15.75" customHeight="1">
      <c r="B129" s="250" t="s">
        <v>317</v>
      </c>
      <c r="C129" s="205" t="s">
        <v>226</v>
      </c>
      <c r="D129" s="205" cm="1">
        <f t="array" aca="1" ref="D129" ca="1" xml:space="preserve"> (INDIRECT("A_UMKM!" &amp; "E28") / INDIRECT("A_UMKM!" &amp; "E27")) * 100%</f>
        <v>3.251547279426778E-2</v>
      </c>
    </row>
    <row r="130" spans="2:4" ht="15.75" customHeight="1">
      <c r="B130" s="250" t="s">
        <v>317</v>
      </c>
      <c r="C130" s="205" t="s">
        <v>85</v>
      </c>
      <c r="D130" s="205" cm="1">
        <f t="array" aca="1" ref="D130" ca="1" xml:space="preserve"> (INDIRECT("A_UMKM!" &amp; "F28") / INDIRECT("A_UMKM!" &amp; "F27")) * 100%</f>
        <v>3.7660191722932411E-2</v>
      </c>
    </row>
    <row r="131" spans="2:4" ht="15.75" customHeight="1">
      <c r="B131" s="250" t="s">
        <v>317</v>
      </c>
      <c r="C131" s="205" t="s">
        <v>7</v>
      </c>
      <c r="D131" s="205" cm="1">
        <f t="array" aca="1" ref="D131" ca="1" xml:space="preserve"> (INDIRECT("A_UMKM!" &amp; "G28") / INDIRECT("A_UMKM!" &amp; "G27")) * 100%</f>
        <v>3.7327230397724877E-2</v>
      </c>
    </row>
    <row r="132" spans="2:4" ht="15.75" customHeight="1">
      <c r="B132" s="250" t="s">
        <v>317</v>
      </c>
      <c r="C132" s="205" t="s">
        <v>227</v>
      </c>
      <c r="D132" s="205" cm="1">
        <f t="array" aca="1" ref="D132" ca="1" xml:space="preserve"> (INDIRECT("A_UMKM!" &amp; "H28") / INDIRECT("A_UMKM!" &amp; "H27")) * 100%</f>
        <v>3.3367220874614779E-2</v>
      </c>
    </row>
    <row r="133" spans="2:4" ht="15.75" customHeight="1">
      <c r="B133" s="250" t="s">
        <v>317</v>
      </c>
      <c r="C133" s="205" t="s">
        <v>228</v>
      </c>
      <c r="D133" s="205" cm="1">
        <f t="array" aca="1" ref="D133" ca="1" xml:space="preserve"> (INDIRECT("A_UMKM!" &amp; "I28") / INDIRECT("A_UMKM!" &amp; "I27")) * 100%</f>
        <v>2.9108066354852913E-2</v>
      </c>
    </row>
    <row r="134" spans="2:4" ht="15.75" customHeight="1">
      <c r="B134" s="250" t="s">
        <v>317</v>
      </c>
      <c r="C134" s="205" t="s">
        <v>229</v>
      </c>
      <c r="D134" s="205" cm="1">
        <f t="array" aca="1" ref="D134" ca="1" xml:space="preserve"> (INDIRECT("A_UMKM!" &amp; "J28") / INDIRECT("A_UMKM!" &amp; "J27")) * 100%</f>
        <v>3.2251728493375716E-2</v>
      </c>
    </row>
    <row r="135" spans="2:4" ht="15.75" customHeight="1">
      <c r="B135" s="250" t="s">
        <v>317</v>
      </c>
      <c r="C135" s="205" t="s">
        <v>356</v>
      </c>
      <c r="D135" s="205" cm="1">
        <f t="array" aca="1" ref="D135" ca="1" xml:space="preserve"> (INDIRECT("A_UMKM!" &amp; "K28") / INDIRECT("A_UMKM!" &amp; "K27")) * 100%</f>
        <v>3.4702046079551949E-2</v>
      </c>
    </row>
    <row r="136" spans="2:4" ht="15.75" customHeight="1">
      <c r="B136" s="250" t="s">
        <v>317</v>
      </c>
      <c r="C136" s="205" t="s">
        <v>231</v>
      </c>
      <c r="D136" s="205" cm="1">
        <f t="array" aca="1" ref="D136" ca="1" xml:space="preserve"> (INDIRECT("A_UMKM!" &amp; "L28") / INDIRECT("A_UMKM!" &amp; "L27")) * 100%</f>
        <v>3.2405370882699597E-2</v>
      </c>
    </row>
    <row r="137" spans="2:4" ht="15.75" customHeight="1">
      <c r="B137" s="250" t="s">
        <v>318</v>
      </c>
      <c r="C137" s="205" t="s">
        <v>224</v>
      </c>
      <c r="D137" s="205" cm="1">
        <f t="array" aca="1" ref="D137" ca="1" xml:space="preserve"> (INDIRECT("A_UMKM!" &amp; "C31") / INDIRECT("A_UMKM!" &amp; "C30")) * 100%</f>
        <v>3.4840256805819987E-2</v>
      </c>
    </row>
    <row r="138" spans="2:4" ht="15.75" customHeight="1">
      <c r="B138" s="250" t="s">
        <v>318</v>
      </c>
      <c r="C138" s="205" t="s">
        <v>225</v>
      </c>
      <c r="D138" s="205" cm="1">
        <f t="array" aca="1" ref="D138" ca="1" xml:space="preserve"> (INDIRECT("A_UMKM!" &amp; "D31") / INDIRECT("A_UMKM!" &amp; "D30")) * 100%</f>
        <v>3.5089358445617759E-2</v>
      </c>
    </row>
    <row r="139" spans="2:4" ht="15.75" customHeight="1">
      <c r="B139" s="250" t="s">
        <v>318</v>
      </c>
      <c r="C139" s="205" t="s">
        <v>226</v>
      </c>
      <c r="D139" s="205" cm="1">
        <f t="array" aca="1" ref="D139" ca="1" xml:space="preserve"> (INDIRECT("A_UMKM!" &amp; "E31") / INDIRECT("A_UMKM!" &amp; "E30")) * 100%</f>
        <v>3.4092447904122844E-2</v>
      </c>
    </row>
    <row r="140" spans="2:4" ht="15.75" customHeight="1">
      <c r="B140" s="250" t="s">
        <v>318</v>
      </c>
      <c r="C140" s="205" t="s">
        <v>85</v>
      </c>
      <c r="D140" s="205" cm="1">
        <f t="array" aca="1" ref="D140" ca="1" xml:space="preserve"> (INDIRECT("A_UMKM!" &amp; "F31") / INDIRECT("A_UMKM!" &amp; "F30")) * 100%</f>
        <v>3.7437415852575776E-2</v>
      </c>
    </row>
    <row r="141" spans="2:4" ht="15.75" customHeight="1">
      <c r="B141" s="250" t="s">
        <v>318</v>
      </c>
      <c r="C141" s="205" t="s">
        <v>7</v>
      </c>
      <c r="D141" s="205" cm="1">
        <f t="array" aca="1" ref="D141" ca="1" xml:space="preserve"> (INDIRECT("A_UMKM!" &amp; "G31") / INDIRECT("A_UMKM!" &amp; "G30")) * 100%</f>
        <v>3.8260007755912866E-2</v>
      </c>
    </row>
    <row r="142" spans="2:4" ht="15.75" customHeight="1">
      <c r="B142" s="250" t="s">
        <v>318</v>
      </c>
      <c r="C142" s="205" t="s">
        <v>227</v>
      </c>
      <c r="D142" s="205" cm="1">
        <f t="array" aca="1" ref="D142" ca="1" xml:space="preserve"> (INDIRECT("A_UMKM!" &amp; "H31") / INDIRECT("A_UMKM!" &amp; "H30")) * 100%</f>
        <v>3.6020462408449125E-2</v>
      </c>
    </row>
    <row r="143" spans="2:4" ht="15.75" customHeight="1">
      <c r="B143" s="250" t="s">
        <v>318</v>
      </c>
      <c r="C143" s="205" t="s">
        <v>228</v>
      </c>
      <c r="D143" s="205" cm="1">
        <f t="array" aca="1" ref="D143" ca="1" xml:space="preserve"> (INDIRECT("A_UMKM!" &amp; "I31") / INDIRECT("A_UMKM!" &amp; "I30")) * 100%</f>
        <v>3.4919317236925457E-2</v>
      </c>
    </row>
    <row r="144" spans="2:4" ht="15.75" customHeight="1">
      <c r="B144" s="250" t="s">
        <v>318</v>
      </c>
      <c r="C144" s="205" t="s">
        <v>229</v>
      </c>
      <c r="D144" s="205" cm="1">
        <f t="array" aca="1" ref="D144" ca="1" xml:space="preserve"> (INDIRECT("A_UMKM!" &amp; "J31") / INDIRECT("A_UMKM!" &amp; "J30")) * 100%</f>
        <v>3.514586708095839E-2</v>
      </c>
    </row>
    <row r="145" spans="2:4" ht="15.75" customHeight="1">
      <c r="B145" s="250" t="s">
        <v>318</v>
      </c>
      <c r="C145" s="205" t="s">
        <v>356</v>
      </c>
      <c r="D145" s="205" cm="1">
        <f t="array" aca="1" ref="D145" ca="1" xml:space="preserve"> (INDIRECT("A_UMKM!" &amp; "K31") / INDIRECT("A_UMKM!" &amp; "K30")) * 100%</f>
        <v>3.2753563508046077E-2</v>
      </c>
    </row>
    <row r="146" spans="2:4" ht="15.75" customHeight="1">
      <c r="B146" s="250" t="s">
        <v>318</v>
      </c>
      <c r="C146" s="205" t="s">
        <v>231</v>
      </c>
      <c r="D146" s="205" cm="1">
        <f t="array" aca="1" ref="D146" ca="1" xml:space="preserve"> (INDIRECT("A_UMKM!" &amp; "L31") / INDIRECT("A_UMKM!" &amp; "L30")) * 100%</f>
        <v>3.3648198383683436E-2</v>
      </c>
    </row>
    <row r="147" spans="2:4" ht="15.75" customHeight="1">
      <c r="B147" s="250" t="s">
        <v>205</v>
      </c>
      <c r="C147" s="205" t="s">
        <v>224</v>
      </c>
      <c r="D147" s="205" cm="1">
        <f t="array" aca="1" ref="D147" ca="1" xml:space="preserve"> (INDIRECT("A_UMKM!" &amp; "C34") / INDIRECT("A_UMKM!" &amp; "C33")) * 100%</f>
        <v>4.560858922939344E-2</v>
      </c>
    </row>
    <row r="148" spans="2:4" ht="15.75" customHeight="1">
      <c r="B148" s="250" t="s">
        <v>205</v>
      </c>
      <c r="C148" s="205" t="s">
        <v>225</v>
      </c>
      <c r="D148" s="205" cm="1">
        <f t="array" aca="1" ref="D148" ca="1" xml:space="preserve"> (INDIRECT("A_UMKM!" &amp; "D34") / INDIRECT("A_UMKM!" &amp; "D33")) * 100%</f>
        <v>5.0793725907293745E-2</v>
      </c>
    </row>
    <row r="149" spans="2:4" ht="15.75" customHeight="1">
      <c r="B149" s="250" t="s">
        <v>205</v>
      </c>
      <c r="C149" s="205" t="s">
        <v>226</v>
      </c>
      <c r="D149" s="205" cm="1">
        <f t="array" aca="1" ref="D149" ca="1" xml:space="preserve"> (INDIRECT("A_UMKM!" &amp; "E34") / INDIRECT("A_UMKM!" &amp; "E33")) * 100%</f>
        <v>5.1050352379605091E-2</v>
      </c>
    </row>
    <row r="150" spans="2:4" ht="15.75" customHeight="1">
      <c r="B150" s="250" t="s">
        <v>205</v>
      </c>
      <c r="C150" s="205" t="s">
        <v>85</v>
      </c>
      <c r="D150" s="205" cm="1">
        <f t="array" aca="1" ref="D150" ca="1" xml:space="preserve"> (INDIRECT("A_UMKM!" &amp; "F34") / INDIRECT("A_UMKM!" &amp; "F33")) * 100%</f>
        <v>5.4919358231777432E-2</v>
      </c>
    </row>
    <row r="151" spans="2:4" ht="15.75" customHeight="1">
      <c r="B151" s="250" t="s">
        <v>205</v>
      </c>
      <c r="C151" s="205" t="s">
        <v>7</v>
      </c>
      <c r="D151" s="205" cm="1">
        <f t="array" aca="1" ref="D151" ca="1" xml:space="preserve"> (INDIRECT("A_UMKM!" &amp; "G34") / INDIRECT("A_UMKM!" &amp; "G33")) * 100%</f>
        <v>5.7593386310440482E-2</v>
      </c>
    </row>
    <row r="152" spans="2:4" ht="15.75" customHeight="1">
      <c r="B152" s="250" t="s">
        <v>205</v>
      </c>
      <c r="C152" s="205" t="s">
        <v>227</v>
      </c>
      <c r="D152" s="205" cm="1">
        <f t="array" aca="1" ref="D152" ca="1" xml:space="preserve"> (INDIRECT("A_UMKM!" &amp; "H34") / INDIRECT("A_UMKM!" &amp; "H33")) * 100%</f>
        <v>6.8399275789435915E-2</v>
      </c>
    </row>
    <row r="153" spans="2:4" ht="15.75" customHeight="1">
      <c r="B153" s="250" t="s">
        <v>205</v>
      </c>
      <c r="C153" s="205" t="s">
        <v>228</v>
      </c>
      <c r="D153" s="205" cm="1">
        <f t="array" aca="1" ref="D153" ca="1" xml:space="preserve"> (INDIRECT("A_UMKM!" &amp; "I34") / INDIRECT("A_UMKM!" &amp; "I33")) * 100%</f>
        <v>7.224226240038889E-2</v>
      </c>
    </row>
    <row r="154" spans="2:4" ht="15.75" customHeight="1">
      <c r="B154" s="250" t="s">
        <v>205</v>
      </c>
      <c r="C154" s="205" t="s">
        <v>229</v>
      </c>
      <c r="D154" s="205" cm="1">
        <f t="array" aca="1" ref="D154" ca="1" xml:space="preserve"> (INDIRECT("A_UMKM!" &amp; "J34") / INDIRECT("A_UMKM!" &amp; "J33")) * 100%</f>
        <v>7.5606063574135657E-2</v>
      </c>
    </row>
    <row r="155" spans="2:4" ht="15.75" customHeight="1">
      <c r="B155" s="250" t="s">
        <v>205</v>
      </c>
      <c r="C155" s="205" t="s">
        <v>356</v>
      </c>
      <c r="D155" s="205" cm="1">
        <f t="array" aca="1" ref="D155" ca="1" xml:space="preserve"> (INDIRECT("A_UMKM!" &amp; "K34") / INDIRECT("A_UMKM!" &amp; "K33")) * 100%</f>
        <v>7.60774708688986E-2</v>
      </c>
    </row>
    <row r="156" spans="2:4" ht="15.75" customHeight="1">
      <c r="B156" s="250" t="s">
        <v>205</v>
      </c>
      <c r="C156" s="205" t="s">
        <v>231</v>
      </c>
      <c r="D156" s="205" cm="1">
        <f t="array" aca="1" ref="D156" ca="1" xml:space="preserve"> (INDIRECT("A_UMKM!" &amp; "L34") / INDIRECT("A_UMKM!" &amp; "L33")) * 100%</f>
        <v>7.3183534166506262E-2</v>
      </c>
    </row>
    <row r="157" spans="2:4" ht="15.75" customHeight="1">
      <c r="B157" s="250" t="s">
        <v>319</v>
      </c>
      <c r="C157" s="205" t="s">
        <v>224</v>
      </c>
      <c r="D157" s="205" cm="1">
        <f t="array" aca="1" ref="D157" ca="1" xml:space="preserve"> (INDIRECT("A_UMKM!" &amp; "C37") / INDIRECT("A_UMKM!" &amp; "C36")) * 100%</f>
        <v>4.3151122070369509E-2</v>
      </c>
    </row>
    <row r="158" spans="2:4" ht="15.75" customHeight="1">
      <c r="B158" s="250" t="s">
        <v>319</v>
      </c>
      <c r="C158" s="205" t="s">
        <v>225</v>
      </c>
      <c r="D158" s="205" cm="1">
        <f t="array" aca="1" ref="D158" ca="1" xml:space="preserve"> (INDIRECT("A_UMKM!" &amp; "D37") / INDIRECT("A_UMKM!" &amp; "D36")) * 100%</f>
        <v>4.7431603023260598E-2</v>
      </c>
    </row>
    <row r="159" spans="2:4" ht="15.75" customHeight="1">
      <c r="B159" s="250" t="s">
        <v>319</v>
      </c>
      <c r="C159" s="205" t="s">
        <v>226</v>
      </c>
      <c r="D159" s="205" cm="1">
        <f t="array" aca="1" ref="D159" ca="1" xml:space="preserve"> (INDIRECT("A_UMKM!" &amp; "E37") / INDIRECT("A_UMKM!" &amp; "E36")) * 100%</f>
        <v>4.8474936906374541E-2</v>
      </c>
    </row>
    <row r="160" spans="2:4" ht="15.75" customHeight="1">
      <c r="B160" s="250" t="s">
        <v>319</v>
      </c>
      <c r="C160" s="205" t="s">
        <v>85</v>
      </c>
      <c r="D160" s="205" cm="1">
        <f t="array" aca="1" ref="D160" ca="1" xml:space="preserve"> (INDIRECT("A_UMKM!" &amp; "F37") / INDIRECT("A_UMKM!" &amp; "F36")) * 100%</f>
        <v>5.0551284206928421E-2</v>
      </c>
    </row>
    <row r="161" spans="2:4" ht="15.75" customHeight="1">
      <c r="B161" s="250" t="s">
        <v>319</v>
      </c>
      <c r="C161" s="205" t="s">
        <v>7</v>
      </c>
      <c r="D161" s="205" cm="1">
        <f t="array" aca="1" ref="D161" ca="1" xml:space="preserve"> (INDIRECT("A_UMKM!" &amp; "G37") / INDIRECT("A_UMKM!" &amp; "G36")) * 100%</f>
        <v>4.9338844919664254E-2</v>
      </c>
    </row>
    <row r="162" spans="2:4" ht="15.75" customHeight="1">
      <c r="B162" s="250" t="s">
        <v>319</v>
      </c>
      <c r="C162" s="205" t="s">
        <v>227</v>
      </c>
      <c r="D162" s="205" cm="1">
        <f t="array" aca="1" ref="D162" ca="1" xml:space="preserve"> (INDIRECT("A_UMKM!" &amp; "H37") / INDIRECT("A_UMKM!" &amp; "H36")) * 100%</f>
        <v>4.6154195481145535E-2</v>
      </c>
    </row>
    <row r="163" spans="2:4" ht="15.75" customHeight="1">
      <c r="B163" s="250" t="s">
        <v>319</v>
      </c>
      <c r="C163" s="205" t="s">
        <v>228</v>
      </c>
      <c r="D163" s="205" cm="1">
        <f t="array" aca="1" ref="D163" ca="1" xml:space="preserve"> (INDIRECT("A_UMKM!" &amp; "I37") / INDIRECT("A_UMKM!" &amp; "I36")) * 100%</f>
        <v>4.8209163950206538E-2</v>
      </c>
    </row>
    <row r="164" spans="2:4" ht="15.75" customHeight="1">
      <c r="B164" s="250" t="s">
        <v>319</v>
      </c>
      <c r="C164" s="205" t="s">
        <v>229</v>
      </c>
      <c r="D164" s="205" cm="1">
        <f t="array" aca="1" ref="D164" ca="1" xml:space="preserve"> (INDIRECT("A_UMKM!" &amp; "J37") / INDIRECT("A_UMKM!" &amp; "J36")) * 100%</f>
        <v>4.8142248378733765E-2</v>
      </c>
    </row>
    <row r="165" spans="2:4" ht="15.75" customHeight="1">
      <c r="B165" s="250" t="s">
        <v>319</v>
      </c>
      <c r="C165" s="205" t="s">
        <v>356</v>
      </c>
      <c r="D165" s="205" cm="1">
        <f t="array" aca="1" ref="D165" ca="1" xml:space="preserve"> (INDIRECT("A_UMKM!" &amp; "K37") / INDIRECT("A_UMKM!" &amp; "K36")) * 100%</f>
        <v>4.6658918351507331E-2</v>
      </c>
    </row>
    <row r="166" spans="2:4" ht="15.75" customHeight="1">
      <c r="B166" s="250" t="s">
        <v>319</v>
      </c>
      <c r="C166" s="205" t="s">
        <v>231</v>
      </c>
      <c r="D166" s="205" cm="1">
        <f t="array" aca="1" ref="D166" ca="1" xml:space="preserve"> (INDIRECT("A_UMKM!" &amp; "L37") / INDIRECT("A_UMKM!" &amp; "L36")) * 100%</f>
        <v>4.695388637738767E-2</v>
      </c>
    </row>
    <row r="167" spans="2:4" ht="15.75" customHeight="1">
      <c r="B167" s="250" t="s">
        <v>320</v>
      </c>
      <c r="C167" s="205" t="s">
        <v>224</v>
      </c>
      <c r="D167" s="205" cm="1">
        <f t="array" aca="1" ref="D167" ca="1" xml:space="preserve"> (INDIRECT("A_UMKM!" &amp; "C40") / INDIRECT("A_UMKM!" &amp; "C39")) * 100%</f>
        <v>7.2028951918676641E-3</v>
      </c>
    </row>
    <row r="168" spans="2:4" ht="15.75" customHeight="1">
      <c r="B168" s="250" t="s">
        <v>320</v>
      </c>
      <c r="C168" s="205" t="s">
        <v>225</v>
      </c>
      <c r="D168" s="205" cm="1">
        <f t="array" aca="1" ref="D168" ca="1" xml:space="preserve"> (INDIRECT("A_UMKM!" &amp; "D40") / INDIRECT("A_UMKM!" &amp; "D39")) * 100%</f>
        <v>2.1945229765854845E-2</v>
      </c>
    </row>
    <row r="169" spans="2:4" ht="15.75" customHeight="1">
      <c r="B169" s="250" t="s">
        <v>320</v>
      </c>
      <c r="C169" s="205" t="s">
        <v>226</v>
      </c>
      <c r="D169" s="205" cm="1">
        <f t="array" aca="1" ref="D169" ca="1" xml:space="preserve"> (INDIRECT("A_UMKM!" &amp; "E40") / INDIRECT("A_UMKM!" &amp; "E39")) * 100%</f>
        <v>2.1133904479347772E-2</v>
      </c>
    </row>
    <row r="170" spans="2:4" ht="15.75" customHeight="1">
      <c r="B170" s="250" t="s">
        <v>320</v>
      </c>
      <c r="C170" s="205" t="s">
        <v>85</v>
      </c>
      <c r="D170" s="205" cm="1">
        <f t="array" aca="1" ref="D170" ca="1" xml:space="preserve"> (INDIRECT("A_UMKM!" &amp; "F40") / INDIRECT("A_UMKM!" &amp; "F39")) * 100%</f>
        <v>1.3612426406526056E-2</v>
      </c>
    </row>
    <row r="171" spans="2:4" ht="15.75" customHeight="1">
      <c r="B171" s="250" t="s">
        <v>320</v>
      </c>
      <c r="C171" s="205" t="s">
        <v>7</v>
      </c>
      <c r="D171" s="205" cm="1">
        <f t="array" aca="1" ref="D171" ca="1" xml:space="preserve"> (INDIRECT("A_UMKM!" &amp; "G40") / INDIRECT("A_UMKM!" &amp; "G39")) * 100%</f>
        <v>1.638645804256561E-2</v>
      </c>
    </row>
    <row r="172" spans="2:4" ht="15.75" customHeight="1">
      <c r="B172" s="250" t="s">
        <v>320</v>
      </c>
      <c r="C172" s="205" t="s">
        <v>227</v>
      </c>
      <c r="D172" s="205" cm="1">
        <f t="array" aca="1" ref="D172" ca="1" xml:space="preserve"> (INDIRECT("A_UMKM!" &amp; "H40") / INDIRECT("A_UMKM!" &amp; "H39")) * 100%</f>
        <v>1.6858452362279092E-2</v>
      </c>
    </row>
    <row r="173" spans="2:4" ht="15.75" customHeight="1">
      <c r="B173" s="250" t="s">
        <v>320</v>
      </c>
      <c r="C173" s="205" t="s">
        <v>228</v>
      </c>
      <c r="D173" s="205" cm="1">
        <f t="array" aca="1" ref="D173" ca="1" xml:space="preserve"> (INDIRECT("A_UMKM!" &amp; "I40") / INDIRECT("A_UMKM!" &amp; "I39")) * 100%</f>
        <v>1.5342861113879638E-2</v>
      </c>
    </row>
    <row r="174" spans="2:4" ht="15.75" customHeight="1">
      <c r="B174" s="250" t="s">
        <v>320</v>
      </c>
      <c r="C174" s="205" t="s">
        <v>229</v>
      </c>
      <c r="D174" s="205" cm="1">
        <f t="array" aca="1" ref="D174" ca="1" xml:space="preserve"> (INDIRECT("A_UMKM!" &amp; "J40") / INDIRECT("A_UMKM!" &amp; "J39")) * 100%</f>
        <v>3.8174759561780554E-3</v>
      </c>
    </row>
    <row r="175" spans="2:4" ht="15.75" customHeight="1">
      <c r="B175" s="250" t="s">
        <v>320</v>
      </c>
      <c r="C175" s="205" t="s">
        <v>356</v>
      </c>
      <c r="D175" s="205" cm="1">
        <f t="array" aca="1" ref="D175" ca="1" xml:space="preserve"> (INDIRECT("A_UMKM!" &amp; "K40") / INDIRECT("A_UMKM!" &amp; "K39")) * 100%</f>
        <v>3.476656784777122E-3</v>
      </c>
    </row>
    <row r="176" spans="2:4" ht="15.75" customHeight="1">
      <c r="B176" s="250" t="s">
        <v>320</v>
      </c>
      <c r="C176" s="205" t="s">
        <v>231</v>
      </c>
      <c r="D176" s="205" cm="1">
        <f t="array" aca="1" ref="D176" ca="1" xml:space="preserve"> (INDIRECT("A_UMKM!" &amp; "L40") / INDIRECT("A_UMKM!" &amp; "L39")) * 100%</f>
        <v>3.9692814905601141E-3</v>
      </c>
    </row>
    <row r="177" spans="2:4" ht="15.75" customHeight="1">
      <c r="B177" s="250" t="s">
        <v>321</v>
      </c>
      <c r="C177" s="205" t="s">
        <v>224</v>
      </c>
      <c r="D177" s="205" cm="1">
        <f t="array" aca="1" ref="D177" ca="1" xml:space="preserve"> (INDIRECT("A_UMKM!" &amp; "C43") / INDIRECT("A_UMKM!" &amp; "C42")) * 100%</f>
        <v>1.262296365096988E-2</v>
      </c>
    </row>
    <row r="178" spans="2:4" ht="15.75" customHeight="1">
      <c r="B178" s="250" t="s">
        <v>321</v>
      </c>
      <c r="C178" s="205" t="s">
        <v>225</v>
      </c>
      <c r="D178" s="205" cm="1">
        <f t="array" aca="1" ref="D178" ca="1" xml:space="preserve"> (INDIRECT("A_UMKM!" &amp; "D43") / INDIRECT("A_UMKM!" &amp; "D42")) * 100%</f>
        <v>1.3883007927840125E-2</v>
      </c>
    </row>
    <row r="179" spans="2:4" ht="15.75" customHeight="1">
      <c r="B179" s="250" t="s">
        <v>321</v>
      </c>
      <c r="C179" s="205" t="s">
        <v>226</v>
      </c>
      <c r="D179" s="205" cm="1">
        <f t="array" aca="1" ref="D179" ca="1" xml:space="preserve"> (INDIRECT("A_UMKM!" &amp; "E43") / INDIRECT("A_UMKM!" &amp; "E42")) * 100%</f>
        <v>1.1992695898790243E-2</v>
      </c>
    </row>
    <row r="180" spans="2:4" ht="15.75" customHeight="1">
      <c r="B180" s="250" t="s">
        <v>321</v>
      </c>
      <c r="C180" s="205" t="s">
        <v>85</v>
      </c>
      <c r="D180" s="205" cm="1">
        <f t="array" aca="1" ref="D180" ca="1" xml:space="preserve"> (INDIRECT("A_UMKM!" &amp; "F43") / INDIRECT("A_UMKM!" &amp; "F42")) * 100%</f>
        <v>1.2275538726856074E-2</v>
      </c>
    </row>
    <row r="181" spans="2:4" ht="15.75" customHeight="1">
      <c r="B181" s="250" t="s">
        <v>321</v>
      </c>
      <c r="C181" s="205" t="s">
        <v>7</v>
      </c>
      <c r="D181" s="205" cm="1">
        <f t="array" aca="1" ref="D181" ca="1" xml:space="preserve"> (INDIRECT("A_UMKM!" &amp; "G43") / INDIRECT("A_UMKM!" &amp; "G42")) * 100%</f>
        <v>1.3115565096473521E-2</v>
      </c>
    </row>
    <row r="182" spans="2:4" ht="15.75" customHeight="1">
      <c r="B182" s="250" t="s">
        <v>321</v>
      </c>
      <c r="C182" s="205" t="s">
        <v>227</v>
      </c>
      <c r="D182" s="205" cm="1">
        <f t="array" aca="1" ref="D182" ca="1" xml:space="preserve"> (INDIRECT("A_UMKM!" &amp; "H43") / INDIRECT("A_UMKM!" &amp; "H42")) * 100%</f>
        <v>1.3145922085298354E-2</v>
      </c>
    </row>
    <row r="183" spans="2:4" ht="15.75" customHeight="1">
      <c r="B183" s="250" t="s">
        <v>321</v>
      </c>
      <c r="C183" s="205" t="s">
        <v>228</v>
      </c>
      <c r="D183" s="205" cm="1">
        <f t="array" aca="1" ref="D183" ca="1" xml:space="preserve"> (INDIRECT("A_UMKM!" &amp; "I43") / INDIRECT("A_UMKM!" &amp; "I42")) * 100%</f>
        <v>1.177465060217386E-2</v>
      </c>
    </row>
    <row r="184" spans="2:4" ht="15.75" customHeight="1">
      <c r="B184" s="250" t="s">
        <v>321</v>
      </c>
      <c r="C184" s="205" t="s">
        <v>229</v>
      </c>
      <c r="D184" s="205" cm="1">
        <f t="array" aca="1" ref="D184" ca="1" xml:space="preserve"> (INDIRECT("A_UMKM!" &amp; "J43") / INDIRECT("A_UMKM!" &amp; "J42")) * 100%</f>
        <v>1.0709775848301706E-2</v>
      </c>
    </row>
    <row r="185" spans="2:4" ht="15.75" customHeight="1">
      <c r="B185" s="250" t="s">
        <v>321</v>
      </c>
      <c r="C185" s="205" t="s">
        <v>356</v>
      </c>
      <c r="D185" s="205" cm="1">
        <f t="array" aca="1" ref="D185" ca="1" xml:space="preserve"> (INDIRECT("A_UMKM!" &amp; "K43") / INDIRECT("A_UMKM!" &amp; "K42")) * 100%</f>
        <v>1.1382167589079929E-2</v>
      </c>
    </row>
    <row r="186" spans="2:4" ht="15.75" customHeight="1">
      <c r="B186" s="250" t="s">
        <v>321</v>
      </c>
      <c r="C186" s="205" t="s">
        <v>231</v>
      </c>
      <c r="D186" s="205" cm="1">
        <f t="array" aca="1" ref="D186" ca="1" xml:space="preserve"> (INDIRECT("A_UMKM!" &amp; "L43") / INDIRECT("A_UMKM!" &amp; "L42")) * 100%</f>
        <v>1.1494473290788565E-2</v>
      </c>
    </row>
    <row r="187" spans="2:4" ht="15.75" customHeight="1">
      <c r="B187" s="250" t="s">
        <v>246</v>
      </c>
      <c r="C187" s="205" t="s">
        <v>224</v>
      </c>
      <c r="D187" s="205" cm="1">
        <f t="array" aca="1" ref="D187" ca="1" xml:space="preserve"> (INDIRECT("A_UMKM!" &amp; "C46") / INDIRECT("A_UMKM!" &amp; "C45")) * 100%</f>
        <v>2.0480949031254393E-2</v>
      </c>
    </row>
    <row r="188" spans="2:4" ht="15.75" customHeight="1">
      <c r="B188" s="250" t="s">
        <v>246</v>
      </c>
      <c r="C188" s="205" t="s">
        <v>225</v>
      </c>
      <c r="D188" s="205" cm="1">
        <f t="array" aca="1" ref="D188" ca="1" xml:space="preserve"> (INDIRECT("A_UMKM!" &amp; "D46") / INDIRECT("A_UMKM!" &amp; "D45")) * 100%</f>
        <v>2.1178413402161266E-2</v>
      </c>
    </row>
    <row r="189" spans="2:4" ht="15.75" customHeight="1">
      <c r="B189" s="250" t="s">
        <v>246</v>
      </c>
      <c r="C189" s="205" t="s">
        <v>226</v>
      </c>
      <c r="D189" s="205" cm="1">
        <f t="array" aca="1" ref="D189" ca="1" xml:space="preserve"> (INDIRECT("A_UMKM!" &amp; "E46") / INDIRECT("A_UMKM!" &amp; "E45")) * 100%</f>
        <v>2.21574577730075E-2</v>
      </c>
    </row>
    <row r="190" spans="2:4" ht="15.75" customHeight="1">
      <c r="B190" s="250" t="s">
        <v>246</v>
      </c>
      <c r="C190" s="205" t="s">
        <v>85</v>
      </c>
      <c r="D190" s="205" cm="1">
        <f t="array" aca="1" ref="D190" ca="1" xml:space="preserve"> (INDIRECT("A_UMKM!" &amp; "F46") / INDIRECT("A_UMKM!" &amp; "F45")) * 100%</f>
        <v>2.143883924012931E-2</v>
      </c>
    </row>
    <row r="191" spans="2:4" ht="15.75" customHeight="1">
      <c r="B191" s="250" t="s">
        <v>246</v>
      </c>
      <c r="C191" s="205" t="s">
        <v>7</v>
      </c>
      <c r="D191" s="205" cm="1">
        <f t="array" aca="1" ref="D191" ca="1" xml:space="preserve"> (INDIRECT("A_UMKM!" &amp; "G46") / INDIRECT("A_UMKM!" &amp; "G45")) * 100%</f>
        <v>2.2889364738759535E-2</v>
      </c>
    </row>
    <row r="192" spans="2:4" ht="15.75" customHeight="1">
      <c r="B192" s="250" t="s">
        <v>246</v>
      </c>
      <c r="C192" s="205" t="s">
        <v>227</v>
      </c>
      <c r="D192" s="205" cm="1">
        <f t="array" aca="1" ref="D192" ca="1" xml:space="preserve"> (INDIRECT("A_UMKM!" &amp; "H46") / INDIRECT("A_UMKM!" &amp; "H45")) * 100%</f>
        <v>2.0363450875545582E-2</v>
      </c>
    </row>
    <row r="193" spans="2:4" ht="15.75" customHeight="1">
      <c r="B193" s="250" t="s">
        <v>246</v>
      </c>
      <c r="C193" s="205" t="s">
        <v>228</v>
      </c>
      <c r="D193" s="205" cm="1">
        <f t="array" aca="1" ref="D193" ca="1" xml:space="preserve"> (INDIRECT("A_UMKM!" &amp; "I46") / INDIRECT("A_UMKM!" &amp; "I45")) * 100%</f>
        <v>1.9330523860589116E-2</v>
      </c>
    </row>
    <row r="194" spans="2:4" ht="15.75" customHeight="1">
      <c r="B194" s="250" t="s">
        <v>246</v>
      </c>
      <c r="C194" s="205" t="s">
        <v>229</v>
      </c>
      <c r="D194" s="205" cm="1">
        <f t="array" aca="1" ref="D194" ca="1" xml:space="preserve"> (INDIRECT("A_UMKM!" &amp; "J46") / INDIRECT("A_UMKM!" &amp; "J45")) * 100%</f>
        <v>1.8554772084582588E-2</v>
      </c>
    </row>
    <row r="195" spans="2:4" ht="15.75" customHeight="1">
      <c r="B195" s="250" t="s">
        <v>246</v>
      </c>
      <c r="C195" s="205" t="s">
        <v>356</v>
      </c>
      <c r="D195" s="205" cm="1">
        <f t="array" aca="1" ref="D195" ca="1" xml:space="preserve"> (INDIRECT("A_UMKM!" &amp; "K46") / INDIRECT("A_UMKM!" &amp; "K45")) * 100%</f>
        <v>1.8322345994762072E-2</v>
      </c>
    </row>
    <row r="196" spans="2:4" ht="15.75" customHeight="1">
      <c r="B196" s="250" t="s">
        <v>246</v>
      </c>
      <c r="C196" s="205" t="s">
        <v>231</v>
      </c>
      <c r="D196" s="205" cm="1">
        <f t="array" aca="1" ref="D196" ca="1" xml:space="preserve"> (INDIRECT("A_UMKM!" &amp; "L46") / INDIRECT("A_UMKM!" &amp; "L45")) * 100%</f>
        <v>1.8888877974440593E-2</v>
      </c>
    </row>
    <row r="197" spans="2:4" ht="15.75" customHeight="1">
      <c r="B197" s="249" t="s">
        <v>322</v>
      </c>
      <c r="C197" s="205" t="s">
        <v>224</v>
      </c>
      <c r="D197" s="205" cm="1">
        <f t="array" aca="1" ref="D197" ca="1" xml:space="preserve"> (INDIRECT("A_UMKM!" &amp; "C49") / INDIRECT("A_UMKM!" &amp; "C48")) * 100%</f>
        <v>3.3962851649464582E-2</v>
      </c>
    </row>
    <row r="198" spans="2:4" ht="15.75" customHeight="1">
      <c r="B198" s="249" t="s">
        <v>322</v>
      </c>
      <c r="C198" s="205" t="s">
        <v>225</v>
      </c>
      <c r="D198" s="205" cm="1">
        <f t="array" aca="1" ref="D198" ca="1" xml:space="preserve"> (INDIRECT("A_UMKM!" &amp; "D49") / INDIRECT("A_UMKM!" &amp; "D48")) * 100%</f>
        <v>3.4288535288399383E-2</v>
      </c>
    </row>
    <row r="199" spans="2:4" ht="15.75" customHeight="1">
      <c r="B199" s="249" t="s">
        <v>322</v>
      </c>
      <c r="C199" s="205" t="s">
        <v>226</v>
      </c>
      <c r="D199" s="205" cm="1">
        <f t="array" aca="1" ref="D199" ca="1" xml:space="preserve"> (INDIRECT("A_UMKM!" &amp; "E49") / INDIRECT("A_UMKM!" &amp; "E48")) * 100%</f>
        <v>3.360210216690928E-2</v>
      </c>
    </row>
    <row r="200" spans="2:4" ht="15.75" customHeight="1">
      <c r="B200" s="249" t="s">
        <v>322</v>
      </c>
      <c r="C200" s="205" t="s">
        <v>85</v>
      </c>
      <c r="D200" s="205" cm="1">
        <f t="array" aca="1" ref="D200" ca="1" xml:space="preserve"> (INDIRECT("A_UMKM!" &amp; "F49") / INDIRECT("A_UMKM!" &amp; "F48")) * 100%</f>
        <v>3.461487001552762E-2</v>
      </c>
    </row>
    <row r="201" spans="2:4" ht="15.75" customHeight="1">
      <c r="B201" s="249" t="s">
        <v>322</v>
      </c>
      <c r="C201" s="205" t="s">
        <v>7</v>
      </c>
      <c r="D201" s="205" cm="1">
        <f t="array" aca="1" ref="D201" ca="1" xml:space="preserve"> (INDIRECT("A_UMKM!" &amp; "G49") / INDIRECT("A_UMKM!" &amp; "G48")) * 100%</f>
        <v>3.5653255532100421E-2</v>
      </c>
    </row>
    <row r="202" spans="2:4" ht="15.75" customHeight="1">
      <c r="B202" s="249" t="s">
        <v>322</v>
      </c>
      <c r="C202" s="205" t="s">
        <v>227</v>
      </c>
      <c r="D202" s="205" cm="1">
        <f t="array" aca="1" ref="D202" ca="1" xml:space="preserve"> (INDIRECT("A_UMKM!" &amp; "H49") / INDIRECT("A_UMKM!" &amp; "H48")) * 100%</f>
        <v>3.3096091154962426E-2</v>
      </c>
    </row>
    <row r="203" spans="2:4" ht="15.75" customHeight="1">
      <c r="B203" s="249" t="s">
        <v>322</v>
      </c>
      <c r="C203" s="205" t="s">
        <v>228</v>
      </c>
      <c r="D203" s="205" cm="1">
        <f t="array" aca="1" ref="D203" ca="1" xml:space="preserve"> (INDIRECT("A_UMKM!" &amp; "I49") / INDIRECT("A_UMKM!" &amp; "I48")) * 100%</f>
        <v>3.3794971965685372E-2</v>
      </c>
    </row>
    <row r="204" spans="2:4" ht="15.75" customHeight="1">
      <c r="B204" s="249" t="s">
        <v>322</v>
      </c>
      <c r="C204" s="205" t="s">
        <v>229</v>
      </c>
      <c r="D204" s="205" cm="1">
        <f t="array" aca="1" ref="D204" ca="1" xml:space="preserve"> (INDIRECT("A_UMKM!" &amp; "J49") / INDIRECT("A_UMKM!" &amp; "J48")) * 100%</f>
        <v>3.3229226923697709E-2</v>
      </c>
    </row>
    <row r="205" spans="2:4" ht="15.75" customHeight="1">
      <c r="B205" s="249" t="s">
        <v>322</v>
      </c>
      <c r="C205" s="205" t="s">
        <v>356</v>
      </c>
      <c r="D205" s="205" cm="1">
        <f t="array" aca="1" ref="D205" ca="1" xml:space="preserve"> (INDIRECT("A_UMKM!" &amp; "K49") / INDIRECT("A_UMKM!" &amp; "K48")) * 100%</f>
        <v>3.26759952281847E-2</v>
      </c>
    </row>
    <row r="206" spans="2:4" ht="15.75" customHeight="1">
      <c r="B206" s="249" t="s">
        <v>322</v>
      </c>
      <c r="C206" s="205" t="s">
        <v>231</v>
      </c>
      <c r="D206" s="205" cm="1">
        <f t="array" aca="1" ref="D206" ca="1" xml:space="preserve"> (INDIRECT("A_UMKM!" &amp; "L49") / INDIRECT("A_UMKM!" &amp; "L48")) * 100%</f>
        <v>3.2770837735208544E-2</v>
      </c>
    </row>
    <row r="207" spans="2:4" ht="15.75" customHeight="1">
      <c r="B207" s="250" t="s">
        <v>211</v>
      </c>
      <c r="C207" s="205" t="s">
        <v>224</v>
      </c>
      <c r="D207" s="205" cm="1">
        <f t="array" aca="1" ref="D207" ca="1" xml:space="preserve"> (INDIRECT("A_UMKM!" &amp; "C52") / INDIRECT("A_UMKM!" &amp; "C51")) * 100%</f>
        <v>3.3345990714350855E-2</v>
      </c>
    </row>
    <row r="208" spans="2:4" ht="15.75" customHeight="1">
      <c r="B208" s="250" t="s">
        <v>211</v>
      </c>
      <c r="C208" s="205" t="s">
        <v>225</v>
      </c>
      <c r="D208" s="205" cm="1">
        <f t="array" aca="1" ref="D208" ca="1" xml:space="preserve"> (INDIRECT("A_UMKM!" &amp; "D52") / INDIRECT("A_UMKM!" &amp; "D51")) * 100%</f>
        <v>3.4175996190015059E-2</v>
      </c>
    </row>
    <row r="209" spans="2:4" ht="15.75" customHeight="1">
      <c r="B209" s="250" t="s">
        <v>211</v>
      </c>
      <c r="C209" s="205" t="s">
        <v>226</v>
      </c>
      <c r="D209" s="205" cm="1">
        <f t="array" aca="1" ref="D209" ca="1" xml:space="preserve"> (INDIRECT("A_UMKM!" &amp; "E52") / INDIRECT("A_UMKM!" &amp; "E51")) * 100%</f>
        <v>3.5580425584897907E-2</v>
      </c>
    </row>
    <row r="210" spans="2:4" ht="15.75" customHeight="1">
      <c r="B210" s="250" t="s">
        <v>211</v>
      </c>
      <c r="C210" s="205" t="s">
        <v>85</v>
      </c>
      <c r="D210" s="205" cm="1">
        <f t="array" aca="1" ref="D210" ca="1" xml:space="preserve"> (INDIRECT("A_UMKM!" &amp; "F52") / INDIRECT("A_UMKM!" &amp; "F51")) * 100%</f>
        <v>3.6014746719128923E-2</v>
      </c>
    </row>
    <row r="211" spans="2:4" ht="15.75" customHeight="1">
      <c r="B211" s="250" t="s">
        <v>211</v>
      </c>
      <c r="C211" s="205" t="s">
        <v>7</v>
      </c>
      <c r="D211" s="205" cm="1">
        <f t="array" aca="1" ref="D211" ca="1" xml:space="preserve"> (INDIRECT("A_UMKM!" &amp; "G52") / INDIRECT("A_UMKM!" &amp; "G51")) * 100%</f>
        <v>3.5901883348140227E-2</v>
      </c>
    </row>
    <row r="212" spans="2:4" ht="15.75" customHeight="1">
      <c r="B212" s="250" t="s">
        <v>211</v>
      </c>
      <c r="C212" s="205" t="s">
        <v>227</v>
      </c>
      <c r="D212" s="205" cm="1">
        <f t="array" aca="1" ref="D212" ca="1" xml:space="preserve"> (INDIRECT("A_UMKM!" &amp; "H52") / INDIRECT("A_UMKM!" &amp; "H51")) * 100%</f>
        <v>3.4441365703611622E-2</v>
      </c>
    </row>
    <row r="213" spans="2:4" ht="15.75" customHeight="1">
      <c r="B213" s="250" t="s">
        <v>211</v>
      </c>
      <c r="C213" s="205" t="s">
        <v>228</v>
      </c>
      <c r="D213" s="205" cm="1">
        <f t="array" aca="1" ref="D213" ca="1" xml:space="preserve"> (INDIRECT("A_UMKM!" &amp; "I52") / INDIRECT("A_UMKM!" &amp; "I51")) * 100%</f>
        <v>3.5608960193196489E-2</v>
      </c>
    </row>
    <row r="214" spans="2:4" ht="15.75" customHeight="1">
      <c r="B214" s="250" t="s">
        <v>211</v>
      </c>
      <c r="C214" s="205" t="s">
        <v>229</v>
      </c>
      <c r="D214" s="205" cm="1">
        <f t="array" aca="1" ref="D214" ca="1" xml:space="preserve"> (INDIRECT("A_UMKM!" &amp; "J52") / INDIRECT("A_UMKM!" &amp; "J51")) * 100%</f>
        <v>3.491441986795172E-2</v>
      </c>
    </row>
    <row r="215" spans="2:4" ht="15.75" customHeight="1">
      <c r="B215" s="250" t="s">
        <v>211</v>
      </c>
      <c r="C215" s="205" t="s">
        <v>356</v>
      </c>
      <c r="D215" s="205" cm="1">
        <f t="array" aca="1" ref="D215" ca="1" xml:space="preserve"> (INDIRECT("A_UMKM!" &amp; "K52") / INDIRECT("A_UMKM!" &amp; "K51")) * 100%</f>
        <v>3.6698291696504487E-2</v>
      </c>
    </row>
    <row r="216" spans="2:4" ht="15.75" customHeight="1">
      <c r="B216" s="250" t="s">
        <v>211</v>
      </c>
      <c r="C216" s="205" t="s">
        <v>231</v>
      </c>
      <c r="D216" s="205" cm="1">
        <f t="array" aca="1" ref="D216" ca="1" xml:space="preserve"> (INDIRECT("A_UMKM!" &amp; "L52") / INDIRECT("A_UMKM!" &amp; "L51")) * 100%</f>
        <v>3.2263935987801175E-2</v>
      </c>
    </row>
    <row r="217" spans="2:4" ht="15.75" customHeight="1">
      <c r="B217" s="250" t="s">
        <v>323</v>
      </c>
      <c r="C217" s="205" t="s">
        <v>224</v>
      </c>
      <c r="D217" s="205" cm="1">
        <f t="array" aca="1" ref="D217" ca="1" xml:space="preserve"> (INDIRECT("A_UMKM!" &amp; "C55") / INDIRECT("A_UMKM!" &amp; "C54")) * 100%</f>
        <v>1.4240614329863222E-2</v>
      </c>
    </row>
    <row r="218" spans="2:4" ht="15.75" customHeight="1">
      <c r="B218" s="250" t="s">
        <v>323</v>
      </c>
      <c r="C218" s="205" t="s">
        <v>225</v>
      </c>
      <c r="D218" s="205" cm="1">
        <f t="array" aca="1" ref="D218" ca="1" xml:space="preserve"> (INDIRECT("A_UMKM!" &amp; "D55") / INDIRECT("A_UMKM!" &amp; "D54")) * 100%</f>
        <v>0</v>
      </c>
    </row>
    <row r="219" spans="2:4" ht="15.75" customHeight="1">
      <c r="B219" s="250" t="s">
        <v>323</v>
      </c>
      <c r="C219" s="205" t="s">
        <v>226</v>
      </c>
      <c r="D219" s="205" cm="1">
        <f t="array" aca="1" ref="D219" ca="1" xml:space="preserve"> (INDIRECT("A_UMKM!" &amp; "E55") / INDIRECT("A_UMKM!" &amp; "E54")) * 100%</f>
        <v>1.8987714296407996E-3</v>
      </c>
    </row>
    <row r="220" spans="2:4" ht="15.75" customHeight="1">
      <c r="B220" s="250" t="s">
        <v>323</v>
      </c>
      <c r="C220" s="205" t="s">
        <v>85</v>
      </c>
      <c r="D220" s="205" cm="1">
        <f t="array" aca="1" ref="D220" ca="1" xml:space="preserve"> (INDIRECT("A_UMKM!" &amp; "F55") / INDIRECT("A_UMKM!" &amp; "F54")) * 100%</f>
        <v>4.097896118657296E-2</v>
      </c>
    </row>
    <row r="221" spans="2:4" ht="15.75" customHeight="1">
      <c r="B221" s="250" t="s">
        <v>323</v>
      </c>
      <c r="C221" s="205" t="s">
        <v>7</v>
      </c>
      <c r="D221" s="205" cm="1">
        <f t="array" aca="1" ref="D221" ca="1" xml:space="preserve"> (INDIRECT("A_UMKM!" &amp; "G55") / INDIRECT("A_UMKM!" &amp; "G54")) * 100%</f>
        <v>4.1654175701607669E-2</v>
      </c>
    </row>
    <row r="222" spans="2:4" ht="15.75" customHeight="1">
      <c r="B222" s="250" t="s">
        <v>323</v>
      </c>
      <c r="C222" s="205" t="s">
        <v>227</v>
      </c>
      <c r="D222" s="205" cm="1">
        <f t="array" aca="1" ref="D222" ca="1" xml:space="preserve"> (INDIRECT("A_UMKM!" &amp; "H55") / INDIRECT("A_UMKM!" &amp; "H54")) * 100%</f>
        <v>4.3126631018343374E-2</v>
      </c>
    </row>
    <row r="223" spans="2:4" ht="15.75" customHeight="1">
      <c r="B223" s="250" t="s">
        <v>323</v>
      </c>
      <c r="C223" s="205" t="s">
        <v>228</v>
      </c>
      <c r="D223" s="205" cm="1">
        <f t="array" aca="1" ref="D223" ca="1" xml:space="preserve"> (INDIRECT("A_UMKM!" &amp; "I55") / INDIRECT("A_UMKM!" &amp; "I54")) * 100%</f>
        <v>5.9027880955048427E-2</v>
      </c>
    </row>
    <row r="224" spans="2:4" ht="15.75" customHeight="1">
      <c r="B224" s="250" t="s">
        <v>323</v>
      </c>
      <c r="C224" s="205" t="s">
        <v>229</v>
      </c>
      <c r="D224" s="205" cm="1">
        <f t="array" aca="1" ref="D224" ca="1" xml:space="preserve"> (INDIRECT("A_UMKM!" &amp; "J55") / INDIRECT("A_UMKM!" &amp; "J54")) * 100%</f>
        <v>4.7832518043135333E-2</v>
      </c>
    </row>
    <row r="225" spans="2:4" ht="15.75" customHeight="1">
      <c r="B225" s="250" t="s">
        <v>323</v>
      </c>
      <c r="C225" s="205" t="s">
        <v>356</v>
      </c>
      <c r="D225" s="205" cm="1">
        <f t="array" aca="1" ref="D225" ca="1" xml:space="preserve"> (INDIRECT("A_UMKM!" &amp; "K55") / INDIRECT("A_UMKM!" &amp; "K54")) * 100%</f>
        <v>3.2472949353878171E-2</v>
      </c>
    </row>
    <row r="226" spans="2:4" ht="15.75" customHeight="1">
      <c r="B226" s="250" t="s">
        <v>323</v>
      </c>
      <c r="C226" s="205" t="s">
        <v>231</v>
      </c>
      <c r="D226" s="205" cm="1">
        <f t="array" aca="1" ref="D226" ca="1" xml:space="preserve"> (INDIRECT("A_UMKM!" &amp; "L55") / INDIRECT("A_UMKM!" &amp; "L54")) * 100%</f>
        <v>4.1738735902084059E-2</v>
      </c>
    </row>
    <row r="227" spans="2:4" ht="15.75" customHeight="1">
      <c r="B227" s="249" t="s">
        <v>324</v>
      </c>
      <c r="C227" s="205" t="s">
        <v>224</v>
      </c>
      <c r="D227" s="205">
        <v>0</v>
      </c>
    </row>
    <row r="228" spans="2:4" ht="15.75" customHeight="1">
      <c r="B228" s="249" t="s">
        <v>324</v>
      </c>
      <c r="C228" s="205" t="s">
        <v>225</v>
      </c>
      <c r="D228" s="205">
        <v>0</v>
      </c>
    </row>
    <row r="229" spans="2:4" ht="15.75" customHeight="1">
      <c r="B229" s="249" t="s">
        <v>324</v>
      </c>
      <c r="C229" s="205" t="s">
        <v>226</v>
      </c>
      <c r="D229" s="205">
        <v>0</v>
      </c>
    </row>
    <row r="230" spans="2:4" ht="15.75" customHeight="1">
      <c r="B230" s="249" t="s">
        <v>324</v>
      </c>
      <c r="C230" s="205" t="s">
        <v>85</v>
      </c>
      <c r="D230" s="205">
        <v>0</v>
      </c>
    </row>
    <row r="231" spans="2:4" ht="15.75" customHeight="1">
      <c r="B231" s="249" t="s">
        <v>324</v>
      </c>
      <c r="C231" s="205" t="s">
        <v>7</v>
      </c>
      <c r="D231" s="205">
        <v>0</v>
      </c>
    </row>
    <row r="232" spans="2:4" ht="15.75" customHeight="1">
      <c r="B232" s="249" t="s">
        <v>324</v>
      </c>
      <c r="C232" s="205" t="s">
        <v>227</v>
      </c>
      <c r="D232" s="205">
        <v>0</v>
      </c>
    </row>
    <row r="233" spans="2:4" ht="15.75" customHeight="1">
      <c r="B233" s="249" t="s">
        <v>324</v>
      </c>
      <c r="C233" s="205" t="s">
        <v>228</v>
      </c>
      <c r="D233" s="205">
        <v>0</v>
      </c>
    </row>
    <row r="234" spans="2:4" ht="15.75" customHeight="1">
      <c r="B234" s="249" t="s">
        <v>324</v>
      </c>
      <c r="C234" s="205" t="s">
        <v>229</v>
      </c>
      <c r="D234" s="205">
        <v>0</v>
      </c>
    </row>
    <row r="235" spans="2:4" ht="15.75" customHeight="1">
      <c r="B235" s="249" t="s">
        <v>324</v>
      </c>
      <c r="C235" s="205" t="s">
        <v>356</v>
      </c>
      <c r="D235" s="205">
        <v>0</v>
      </c>
    </row>
    <row r="236" spans="2:4" ht="15.75" customHeight="1">
      <c r="B236" s="249" t="s">
        <v>324</v>
      </c>
      <c r="C236" s="205" t="s">
        <v>231</v>
      </c>
      <c r="D236" s="205">
        <v>0</v>
      </c>
    </row>
    <row r="237" spans="2:4" ht="15.75" customHeight="1">
      <c r="B237" s="250" t="s">
        <v>325</v>
      </c>
      <c r="C237" s="205" t="s">
        <v>224</v>
      </c>
      <c r="D237" s="205">
        <v>0</v>
      </c>
    </row>
    <row r="238" spans="2:4" ht="15.75" customHeight="1">
      <c r="B238" s="250" t="s">
        <v>325</v>
      </c>
      <c r="C238" s="205" t="s">
        <v>225</v>
      </c>
      <c r="D238" s="205">
        <v>0</v>
      </c>
    </row>
    <row r="239" spans="2:4" ht="15.75" customHeight="1">
      <c r="B239" s="250" t="s">
        <v>325</v>
      </c>
      <c r="C239" s="205" t="s">
        <v>226</v>
      </c>
      <c r="D239" s="205">
        <v>0</v>
      </c>
    </row>
    <row r="240" spans="2:4" ht="15.75" customHeight="1">
      <c r="B240" s="250" t="s">
        <v>325</v>
      </c>
      <c r="C240" s="205" t="s">
        <v>85</v>
      </c>
      <c r="D240" s="205">
        <v>0</v>
      </c>
    </row>
    <row r="241" spans="2:4" ht="15.75" customHeight="1">
      <c r="B241" s="250" t="s">
        <v>325</v>
      </c>
      <c r="C241" s="205" t="s">
        <v>7</v>
      </c>
      <c r="D241" s="205">
        <v>0</v>
      </c>
    </row>
    <row r="242" spans="2:4" ht="15.75" customHeight="1">
      <c r="B242" s="250" t="s">
        <v>325</v>
      </c>
      <c r="C242" s="205" t="s">
        <v>227</v>
      </c>
      <c r="D242" s="205">
        <v>0</v>
      </c>
    </row>
    <row r="243" spans="2:4" ht="15.75" customHeight="1">
      <c r="B243" s="250" t="s">
        <v>325</v>
      </c>
      <c r="C243" s="205" t="s">
        <v>228</v>
      </c>
      <c r="D243" s="205">
        <v>0</v>
      </c>
    </row>
    <row r="244" spans="2:4" ht="15.75" customHeight="1">
      <c r="B244" s="250" t="s">
        <v>325</v>
      </c>
      <c r="C244" s="205" t="s">
        <v>229</v>
      </c>
      <c r="D244" s="205">
        <v>0</v>
      </c>
    </row>
    <row r="245" spans="2:4" ht="15.75" customHeight="1">
      <c r="B245" s="250" t="s">
        <v>325</v>
      </c>
      <c r="C245" s="205" t="s">
        <v>356</v>
      </c>
      <c r="D245" s="205">
        <v>0</v>
      </c>
    </row>
    <row r="246" spans="2:4" ht="15.75" customHeight="1">
      <c r="B246" s="250" t="s">
        <v>325</v>
      </c>
      <c r="C246" s="205" t="s">
        <v>231</v>
      </c>
      <c r="D246" s="205">
        <v>0</v>
      </c>
    </row>
    <row r="247" spans="2:4" ht="15.75" customHeight="1">
      <c r="B247" s="250" t="s">
        <v>326</v>
      </c>
      <c r="C247" s="205" t="s">
        <v>224</v>
      </c>
      <c r="D247" s="205">
        <v>0</v>
      </c>
    </row>
    <row r="248" spans="2:4" ht="15.75" customHeight="1">
      <c r="B248" s="250" t="s">
        <v>326</v>
      </c>
      <c r="C248" s="205" t="s">
        <v>225</v>
      </c>
      <c r="D248" s="205">
        <v>0</v>
      </c>
    </row>
    <row r="249" spans="2:4" ht="15.75" customHeight="1">
      <c r="B249" s="250" t="s">
        <v>326</v>
      </c>
      <c r="C249" s="205" t="s">
        <v>226</v>
      </c>
      <c r="D249" s="205">
        <v>0</v>
      </c>
    </row>
    <row r="250" spans="2:4" ht="15.75" customHeight="1">
      <c r="B250" s="250" t="s">
        <v>326</v>
      </c>
      <c r="C250" s="205" t="s">
        <v>85</v>
      </c>
      <c r="D250" s="205">
        <v>0</v>
      </c>
    </row>
    <row r="251" spans="2:4" ht="15.75" customHeight="1">
      <c r="B251" s="250" t="s">
        <v>326</v>
      </c>
      <c r="C251" s="205" t="s">
        <v>7</v>
      </c>
      <c r="D251" s="205">
        <v>0</v>
      </c>
    </row>
    <row r="252" spans="2:4" ht="15.75" customHeight="1">
      <c r="B252" s="250" t="s">
        <v>326</v>
      </c>
      <c r="C252" s="205" t="s">
        <v>227</v>
      </c>
      <c r="D252" s="205">
        <v>0</v>
      </c>
    </row>
    <row r="253" spans="2:4" ht="15.75" customHeight="1">
      <c r="B253" s="250" t="s">
        <v>326</v>
      </c>
      <c r="C253" s="205" t="s">
        <v>228</v>
      </c>
      <c r="D253" s="205">
        <v>0</v>
      </c>
    </row>
    <row r="254" spans="2:4" ht="15.75" customHeight="1">
      <c r="B254" s="250" t="s">
        <v>326</v>
      </c>
      <c r="C254" s="205" t="s">
        <v>229</v>
      </c>
      <c r="D254" s="205">
        <v>0</v>
      </c>
    </row>
    <row r="255" spans="2:4" ht="15.75" customHeight="1">
      <c r="B255" s="250" t="s">
        <v>326</v>
      </c>
      <c r="C255" s="205" t="s">
        <v>356</v>
      </c>
      <c r="D255" s="205">
        <v>0</v>
      </c>
    </row>
    <row r="256" spans="2:4" ht="15.75" customHeight="1">
      <c r="B256" s="250" t="s">
        <v>326</v>
      </c>
      <c r="C256" s="205" t="s">
        <v>231</v>
      </c>
      <c r="D256" s="205">
        <v>0</v>
      </c>
    </row>
  </sheetData>
  <mergeCells count="7">
    <mergeCell ref="A30:B31"/>
    <mergeCell ref="A1:C2"/>
    <mergeCell ref="A3:B4"/>
    <mergeCell ref="C3:C5"/>
    <mergeCell ref="A5:B5"/>
    <mergeCell ref="A28:M29"/>
    <mergeCell ref="C30:L31"/>
  </mergeCells>
  <phoneticPr fontId="52" type="noConversion"/>
  <pageMargins left="0.75" right="0.75" top="1" bottom="1" header="0.5" footer="0.5"/>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38"/>
  <sheetViews>
    <sheetView topLeftCell="A2" zoomScale="51" workbookViewId="0">
      <selection activeCell="B4" sqref="B4:D38"/>
    </sheetView>
  </sheetViews>
  <sheetFormatPr defaultColWidth="12.54296875" defaultRowHeight="15.75" customHeight="1"/>
  <cols>
    <col min="2" max="2" width="19" bestFit="1" customWidth="1"/>
    <col min="3" max="3" width="28.81640625" bestFit="1" customWidth="1"/>
    <col min="4" max="4" width="31" bestFit="1" customWidth="1"/>
    <col min="7" max="7" width="19.453125" bestFit="1" customWidth="1"/>
    <col min="8" max="8" width="27.1796875" bestFit="1" customWidth="1"/>
    <col min="9" max="9" width="28.81640625" bestFit="1" customWidth="1"/>
  </cols>
  <sheetData>
    <row r="1" spans="1:4" ht="12.5">
      <c r="A1" s="317" t="s">
        <v>175</v>
      </c>
      <c r="B1" s="286"/>
      <c r="C1" s="286"/>
      <c r="D1" s="286"/>
    </row>
    <row r="2" spans="1:4" ht="15.75" customHeight="1">
      <c r="A2" s="286"/>
      <c r="B2" s="286"/>
      <c r="C2" s="286"/>
      <c r="D2" s="286"/>
    </row>
    <row r="3" spans="1:4" ht="12.65" customHeight="1">
      <c r="B3" s="187"/>
    </row>
    <row r="4" spans="1:4" ht="36" customHeight="1">
      <c r="A4" s="188"/>
      <c r="B4" s="157" t="s">
        <v>1</v>
      </c>
      <c r="C4" s="158" t="s">
        <v>176</v>
      </c>
      <c r="D4" s="159" t="s">
        <v>177</v>
      </c>
    </row>
    <row r="5" spans="1:4" ht="13.5">
      <c r="A5" s="48" t="s">
        <v>13</v>
      </c>
      <c r="B5" s="67" t="s">
        <v>14</v>
      </c>
      <c r="C5" s="61">
        <f>SUM('A_KP BPR'!C5:L5)</f>
        <v>2238</v>
      </c>
      <c r="D5" s="121">
        <f>SUM('A_KC BPR'!C5:L5)</f>
        <v>3900</v>
      </c>
    </row>
    <row r="6" spans="1:4" ht="13.5">
      <c r="A6" s="48" t="s">
        <v>15</v>
      </c>
      <c r="B6" s="67" t="s">
        <v>16</v>
      </c>
      <c r="C6" s="61">
        <f>SUM('A_KP BPR'!C6:L6)</f>
        <v>517</v>
      </c>
      <c r="D6" s="121">
        <f>SUM('A_KC BPR'!C6:L6)</f>
        <v>704</v>
      </c>
    </row>
    <row r="7" spans="1:4" ht="13.5">
      <c r="A7" s="48" t="s">
        <v>17</v>
      </c>
      <c r="B7" s="67" t="s">
        <v>18</v>
      </c>
      <c r="C7" s="61">
        <f>SUM('A_KP BPR'!C7:L7)</f>
        <v>289</v>
      </c>
      <c r="D7" s="121">
        <f>SUM('A_KC BPR'!C7:L7)</f>
        <v>151</v>
      </c>
    </row>
    <row r="8" spans="1:4" ht="13.5">
      <c r="A8" s="48" t="s">
        <v>19</v>
      </c>
      <c r="B8" s="67" t="s">
        <v>20</v>
      </c>
      <c r="C8" s="61">
        <f>SUM('A_KP BPR'!C8:L8)</f>
        <v>469</v>
      </c>
      <c r="D8" s="121">
        <f>SUM('A_KC BPR'!C8:L8)</f>
        <v>562</v>
      </c>
    </row>
    <row r="9" spans="1:4" ht="13.5">
      <c r="A9" s="48" t="s">
        <v>21</v>
      </c>
      <c r="B9" s="67" t="s">
        <v>22</v>
      </c>
      <c r="C9" s="61">
        <f>SUM('A_KP BPR'!C9:L9)</f>
        <v>2416</v>
      </c>
      <c r="D9" s="121">
        <f>SUM('A_KC BPR'!C9:L9)</f>
        <v>6126</v>
      </c>
    </row>
    <row r="10" spans="1:4" ht="13.5">
      <c r="A10" s="48" t="s">
        <v>23</v>
      </c>
      <c r="B10" s="67" t="s">
        <v>24</v>
      </c>
      <c r="C10" s="61">
        <f>SUM('A_KP BPR'!C10:L10)</f>
        <v>2463</v>
      </c>
      <c r="D10" s="121">
        <f>SUM('A_KC BPR'!C10:L10)</f>
        <v>2833</v>
      </c>
    </row>
    <row r="11" spans="1:4" ht="13.5">
      <c r="A11" s="48" t="s">
        <v>25</v>
      </c>
      <c r="B11" s="67" t="s">
        <v>26</v>
      </c>
      <c r="C11" s="61">
        <f>SUM('A_KP BPR'!C11:L11)</f>
        <v>50</v>
      </c>
      <c r="D11" s="121">
        <f>SUM('A_KC BPR'!C11:L11)</f>
        <v>68</v>
      </c>
    </row>
    <row r="12" spans="1:4" ht="13.5">
      <c r="A12" s="48" t="s">
        <v>27</v>
      </c>
      <c r="B12" s="67" t="s">
        <v>28</v>
      </c>
      <c r="C12" s="61">
        <f>SUM('A_KP BPR'!C12:L12)</f>
        <v>190</v>
      </c>
      <c r="D12" s="121">
        <f>SUM('A_KC BPR'!C12:L12)</f>
        <v>80</v>
      </c>
    </row>
    <row r="13" spans="1:4" ht="13.5">
      <c r="A13" s="48" t="s">
        <v>29</v>
      </c>
      <c r="B13" s="67" t="s">
        <v>30</v>
      </c>
      <c r="C13" s="61">
        <f>SUM('A_KP BPR'!C13:L13)</f>
        <v>12</v>
      </c>
      <c r="D13" s="121">
        <f>SUM('A_KC BPR'!C13:L13)</f>
        <v>0</v>
      </c>
    </row>
    <row r="14" spans="1:4" ht="13.5">
      <c r="A14" s="48" t="s">
        <v>31</v>
      </c>
      <c r="B14" s="67" t="s">
        <v>32</v>
      </c>
      <c r="C14" s="61">
        <f>SUM('A_KP BPR'!C14:L14)</f>
        <v>450</v>
      </c>
      <c r="D14" s="121">
        <f>SUM('A_KC BPR'!C14:L14)</f>
        <v>560</v>
      </c>
    </row>
    <row r="15" spans="1:4" ht="13.5">
      <c r="A15" s="48" t="s">
        <v>33</v>
      </c>
      <c r="B15" s="67" t="s">
        <v>34</v>
      </c>
      <c r="C15" s="61">
        <f>SUM('A_KP BPR'!C15:L15)</f>
        <v>668</v>
      </c>
      <c r="D15" s="121">
        <f>SUM('A_KC BPR'!C15:L15)</f>
        <v>540</v>
      </c>
    </row>
    <row r="16" spans="1:4" ht="13.5">
      <c r="A16" s="48" t="s">
        <v>35</v>
      </c>
      <c r="B16" s="67" t="s">
        <v>36</v>
      </c>
      <c r="C16" s="61">
        <f>SUM('A_KP BPR'!C16:L16)</f>
        <v>280</v>
      </c>
      <c r="D16" s="121">
        <f>SUM('A_KC BPR'!C16:L16)</f>
        <v>124</v>
      </c>
    </row>
    <row r="17" spans="1:4" ht="13.5">
      <c r="A17" s="48" t="s">
        <v>37</v>
      </c>
      <c r="B17" s="67" t="s">
        <v>38</v>
      </c>
      <c r="C17" s="61">
        <f>SUM('A_KP BPR'!C17:L17)</f>
        <v>440</v>
      </c>
      <c r="D17" s="121">
        <f>SUM('A_KC BPR'!C17:L17)</f>
        <v>310</v>
      </c>
    </row>
    <row r="18" spans="1:4" ht="13.5">
      <c r="A18" s="48" t="s">
        <v>39</v>
      </c>
      <c r="B18" s="67" t="s">
        <v>40</v>
      </c>
      <c r="C18" s="61">
        <f>SUM('A_KP BPR'!C18:L18)</f>
        <v>221</v>
      </c>
      <c r="D18" s="121">
        <f>SUM('A_KC BPR'!C18:L18)</f>
        <v>169</v>
      </c>
    </row>
    <row r="19" spans="1:4" ht="13.5">
      <c r="A19" s="48" t="s">
        <v>41</v>
      </c>
      <c r="B19" s="67" t="s">
        <v>42</v>
      </c>
      <c r="C19" s="61">
        <f>SUM('A_KP BPR'!C19:L19)</f>
        <v>35</v>
      </c>
      <c r="D19" s="121">
        <f>SUM('A_KC BPR'!C19:L19)</f>
        <v>35</v>
      </c>
    </row>
    <row r="20" spans="1:4" ht="13.5">
      <c r="A20" s="48" t="s">
        <v>43</v>
      </c>
      <c r="B20" s="67" t="s">
        <v>44</v>
      </c>
      <c r="C20" s="61">
        <f>SUM('A_KP BPR'!C20:L20)</f>
        <v>230</v>
      </c>
      <c r="D20" s="121">
        <f>SUM('A_KC BPR'!C20:L20)</f>
        <v>366</v>
      </c>
    </row>
    <row r="21" spans="1:4" ht="13.5">
      <c r="A21" s="48" t="s">
        <v>45</v>
      </c>
      <c r="B21" s="67" t="s">
        <v>46</v>
      </c>
      <c r="C21" s="61">
        <f>SUM('A_KP BPR'!C21:L21)</f>
        <v>150</v>
      </c>
      <c r="D21" s="121">
        <f>SUM('A_KC BPR'!C21:L21)</f>
        <v>231</v>
      </c>
    </row>
    <row r="22" spans="1:4" ht="13.5">
      <c r="A22" s="48" t="s">
        <v>47</v>
      </c>
      <c r="B22" s="67" t="s">
        <v>48</v>
      </c>
      <c r="C22" s="61">
        <f>SUM('A_KP BPR'!C22:L22)</f>
        <v>195</v>
      </c>
      <c r="D22" s="121">
        <f>SUM('A_KC BPR'!C22:L22)</f>
        <v>65</v>
      </c>
    </row>
    <row r="23" spans="1:4" ht="13.5">
      <c r="A23" s="48" t="s">
        <v>49</v>
      </c>
      <c r="B23" s="67" t="s">
        <v>50</v>
      </c>
      <c r="C23" s="61">
        <f>SUM('A_KP BPR'!C23:L23)</f>
        <v>140</v>
      </c>
      <c r="D23" s="121">
        <f>SUM('A_KC BPR'!C23:L23)</f>
        <v>123</v>
      </c>
    </row>
    <row r="24" spans="1:4" ht="13.5">
      <c r="A24" s="48" t="s">
        <v>51</v>
      </c>
      <c r="B24" s="67" t="s">
        <v>52</v>
      </c>
      <c r="C24" s="61">
        <f>SUM('A_KP BPR'!C24:L24)</f>
        <v>60</v>
      </c>
      <c r="D24" s="121">
        <f>SUM('A_KC BPR'!C24:L24)</f>
        <v>80</v>
      </c>
    </row>
    <row r="25" spans="1:4" ht="13.5">
      <c r="A25" s="48" t="s">
        <v>53</v>
      </c>
      <c r="B25" s="67" t="s">
        <v>54</v>
      </c>
      <c r="C25" s="61">
        <f>SUM('A_KP BPR'!C25:L25)</f>
        <v>20</v>
      </c>
      <c r="D25" s="121">
        <f>SUM('A_KC BPR'!C25:L25)</f>
        <v>10</v>
      </c>
    </row>
    <row r="26" spans="1:4" ht="13.5">
      <c r="A26" s="48" t="s">
        <v>55</v>
      </c>
      <c r="B26" s="67" t="s">
        <v>56</v>
      </c>
      <c r="C26" s="61">
        <f>SUM('A_KP BPR'!C26:L26)</f>
        <v>60</v>
      </c>
      <c r="D26" s="121">
        <f>SUM('A_KC BPR'!C26:L26)</f>
        <v>172</v>
      </c>
    </row>
    <row r="27" spans="1:4" ht="13.5">
      <c r="A27" s="48" t="s">
        <v>57</v>
      </c>
      <c r="B27" s="67" t="s">
        <v>58</v>
      </c>
      <c r="C27" s="61">
        <f>SUM('A_KP BPR'!C27:L27)</f>
        <v>180</v>
      </c>
      <c r="D27" s="121">
        <f>SUM('A_KC BPR'!C27:L27)</f>
        <v>160</v>
      </c>
    </row>
    <row r="28" spans="1:4" ht="13.5">
      <c r="A28" s="48" t="s">
        <v>59</v>
      </c>
      <c r="B28" s="67" t="s">
        <v>60</v>
      </c>
      <c r="C28" s="61">
        <f>SUM('A_KP BPR'!C28:L28)</f>
        <v>150</v>
      </c>
      <c r="D28" s="121">
        <f>SUM('A_KC BPR'!C28:L28)</f>
        <v>290</v>
      </c>
    </row>
    <row r="29" spans="1:4" ht="13.5">
      <c r="A29" s="48" t="s">
        <v>61</v>
      </c>
      <c r="B29" s="67" t="s">
        <v>62</v>
      </c>
      <c r="C29" s="61">
        <f>SUM('A_KP BPR'!C29:L29)</f>
        <v>150</v>
      </c>
      <c r="D29" s="121">
        <f>SUM('A_KC BPR'!C29:L29)</f>
        <v>58</v>
      </c>
    </row>
    <row r="30" spans="1:4" ht="13.5">
      <c r="A30" s="48" t="s">
        <v>63</v>
      </c>
      <c r="B30" s="67" t="s">
        <v>64</v>
      </c>
      <c r="C30" s="61">
        <f>SUM('A_KP BPR'!C30:L30)</f>
        <v>20</v>
      </c>
      <c r="D30" s="121">
        <f>SUM('A_KC BPR'!C30:L30)</f>
        <v>10</v>
      </c>
    </row>
    <row r="31" spans="1:4" ht="13.5">
      <c r="A31" s="48" t="s">
        <v>65</v>
      </c>
      <c r="B31" s="67" t="s">
        <v>66</v>
      </c>
      <c r="C31" s="61">
        <f>SUM('A_KP BPR'!C31:L31)</f>
        <v>20</v>
      </c>
      <c r="D31" s="121">
        <f>SUM('A_KC BPR'!C31:L31)</f>
        <v>20</v>
      </c>
    </row>
    <row r="32" spans="1:4" ht="13.5">
      <c r="A32" s="48" t="s">
        <v>67</v>
      </c>
      <c r="B32" s="67" t="s">
        <v>68</v>
      </c>
      <c r="C32" s="61">
        <f>SUM('A_KP BPR'!C32:L32)</f>
        <v>190</v>
      </c>
      <c r="D32" s="121">
        <f>SUM('A_KC BPR'!C32:L32)</f>
        <v>580</v>
      </c>
    </row>
    <row r="33" spans="1:4" ht="13.5">
      <c r="A33" s="48" t="s">
        <v>69</v>
      </c>
      <c r="B33" s="67" t="s">
        <v>70</v>
      </c>
      <c r="C33" s="61">
        <f>SUM('A_KP BPR'!C33:L33)</f>
        <v>1298</v>
      </c>
      <c r="D33" s="121">
        <f>SUM('A_KC BPR'!C33:L33)</f>
        <v>613</v>
      </c>
    </row>
    <row r="34" spans="1:4" ht="13.5">
      <c r="A34" s="48" t="s">
        <v>71</v>
      </c>
      <c r="B34" s="67" t="s">
        <v>72</v>
      </c>
      <c r="C34" s="61">
        <f>SUM('A_KP BPR'!C34:L34)</f>
        <v>110</v>
      </c>
      <c r="D34" s="121">
        <f>SUM('A_KC BPR'!C34:L34)</f>
        <v>81</v>
      </c>
    </row>
    <row r="35" spans="1:4" ht="13.5">
      <c r="A35" s="48" t="s">
        <v>73</v>
      </c>
      <c r="B35" s="67" t="s">
        <v>74</v>
      </c>
      <c r="C35" s="61">
        <f>SUM('A_KP BPR'!C35:L35)</f>
        <v>10</v>
      </c>
      <c r="D35" s="121">
        <f>SUM('A_KC BPR'!C35:L35)</f>
        <v>90</v>
      </c>
    </row>
    <row r="36" spans="1:4" ht="13.5">
      <c r="A36" s="48" t="s">
        <v>75</v>
      </c>
      <c r="B36" s="67" t="s">
        <v>76</v>
      </c>
      <c r="C36" s="61">
        <f>SUM('A_KP BPR'!C36:L36)</f>
        <v>70</v>
      </c>
      <c r="D36" s="121">
        <f>SUM('A_KC BPR'!C36:L36)</f>
        <v>180</v>
      </c>
    </row>
    <row r="37" spans="1:4" ht="13.5">
      <c r="A37" s="48" t="s">
        <v>77</v>
      </c>
      <c r="B37" s="67" t="s">
        <v>78</v>
      </c>
      <c r="C37" s="61">
        <f>SUM('A_KP BPR'!C37:L37)</f>
        <v>20</v>
      </c>
      <c r="D37" s="121">
        <f>SUM('A_KC BPR'!C37:L37)</f>
        <v>70</v>
      </c>
    </row>
    <row r="38" spans="1:4" ht="13.5">
      <c r="A38" s="48" t="s">
        <v>79</v>
      </c>
      <c r="B38" s="112" t="s">
        <v>80</v>
      </c>
      <c r="C38" s="122">
        <f>SUM('A_KP BPR'!C38:L38)</f>
        <v>40</v>
      </c>
      <c r="D38" s="123">
        <f>SUM('A_KC BPR'!C38:L38)</f>
        <v>67</v>
      </c>
    </row>
  </sheetData>
  <mergeCells count="1">
    <mergeCell ref="A1:D2"/>
  </mergeCells>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N105"/>
  <sheetViews>
    <sheetView topLeftCell="A58" zoomScale="37" workbookViewId="0">
      <selection activeCell="L19" sqref="L19"/>
    </sheetView>
  </sheetViews>
  <sheetFormatPr defaultColWidth="12.54296875" defaultRowHeight="15.75" customHeight="1"/>
  <cols>
    <col min="2" max="2" width="84.453125" customWidth="1"/>
    <col min="3" max="3" width="37.453125" customWidth="1"/>
    <col min="4" max="4" width="24.7265625" customWidth="1"/>
    <col min="7" max="7" width="16.54296875" customWidth="1"/>
    <col min="8" max="8" width="29" customWidth="1"/>
    <col min="9" max="9" width="19.7265625" customWidth="1"/>
    <col min="12" max="12" width="23" customWidth="1"/>
    <col min="13" max="13" width="49.7265625" customWidth="1"/>
    <col min="14" max="14" width="28.1796875" customWidth="1"/>
  </cols>
  <sheetData>
    <row r="1" spans="1:14" ht="12.5">
      <c r="A1" s="318" t="s">
        <v>178</v>
      </c>
      <c r="B1" s="305"/>
      <c r="C1" s="305"/>
      <c r="D1" s="298"/>
      <c r="K1" s="318" t="s">
        <v>179</v>
      </c>
      <c r="L1" s="305"/>
      <c r="M1" s="305"/>
      <c r="N1" s="298"/>
    </row>
    <row r="2" spans="1:14" ht="12.5">
      <c r="A2" s="299"/>
      <c r="B2" s="289"/>
      <c r="C2" s="289"/>
      <c r="D2" s="300"/>
      <c r="K2" s="299"/>
      <c r="L2" s="289"/>
      <c r="M2" s="289"/>
      <c r="N2" s="300"/>
    </row>
    <row r="3" spans="1:14" ht="13" customHeight="1">
      <c r="A3" s="148"/>
      <c r="B3" s="148"/>
      <c r="C3" s="319" t="s">
        <v>145</v>
      </c>
      <c r="D3" s="296"/>
      <c r="K3" s="148"/>
      <c r="L3" s="148"/>
      <c r="M3" s="319" t="s">
        <v>145</v>
      </c>
      <c r="N3" s="296"/>
    </row>
    <row r="4" spans="1:14" ht="14">
      <c r="A4" s="148"/>
      <c r="B4" s="149" t="s">
        <v>1</v>
      </c>
      <c r="C4" s="150" t="s">
        <v>180</v>
      </c>
      <c r="D4" s="151" t="s">
        <v>181</v>
      </c>
      <c r="K4" s="148"/>
      <c r="L4" s="149" t="s">
        <v>1</v>
      </c>
      <c r="M4" s="150" t="s">
        <v>180</v>
      </c>
      <c r="N4" s="151" t="s">
        <v>181</v>
      </c>
    </row>
    <row r="5" spans="1:14" ht="13.5">
      <c r="A5" s="48" t="s">
        <v>13</v>
      </c>
      <c r="B5" s="67" t="s">
        <v>14</v>
      </c>
      <c r="C5" s="62">
        <f>('A_NPL BPR'!M4/'A_Kredit BPR'!M4)*100%</f>
        <v>0.12452229462172107</v>
      </c>
      <c r="D5" s="117">
        <f t="array" ref="D5">(INDEX('A_NPL BU'!M:M,ROW(A1)*2+3)/INDEX('A_NPL BU'!M:M,ROW(A1)*2+2))*100%</f>
        <v>2.9974717995468036E-2</v>
      </c>
      <c r="K5" s="48" t="s">
        <v>13</v>
      </c>
      <c r="L5" s="67" t="s">
        <v>14</v>
      </c>
      <c r="M5" s="62">
        <f>SUM('Rasio NPL_BPR &amp; BU Bulan'!C5:L5)</f>
        <v>1.2441907545606679</v>
      </c>
      <c r="N5" s="117">
        <f>SUM('Rasio NPL_BPR &amp; BU Bulan'!C45:L45)</f>
        <v>0.29974276212000001</v>
      </c>
    </row>
    <row r="6" spans="1:14" ht="13.5">
      <c r="A6" s="48" t="s">
        <v>15</v>
      </c>
      <c r="B6" s="67" t="s">
        <v>16</v>
      </c>
      <c r="C6" s="62">
        <f>('A_NPL BPR'!M5/'A_Kredit BPR'!M5)*100%</f>
        <v>0.10292604934190756</v>
      </c>
      <c r="D6" s="117">
        <f t="array" ref="D6">(INDEX('A_NPL BU'!M:M,ROW(A2)*2+3)/INDEX('A_NPL BU'!M:M,ROW(A2)*2+2))*100%</f>
        <v>1.998286051767189E-2</v>
      </c>
      <c r="K6" s="48" t="s">
        <v>15</v>
      </c>
      <c r="L6" s="67" t="s">
        <v>16</v>
      </c>
      <c r="M6" s="62">
        <f>SUM('Rasio NPL_BPR &amp; BU Bulan'!C6:L6)</f>
        <v>1.0280291595551847</v>
      </c>
      <c r="N6" s="117">
        <f>SUM('Rasio NPL_BPR &amp; BU Bulan'!C46:L46)</f>
        <v>0.19975119883</v>
      </c>
    </row>
    <row r="7" spans="1:14" ht="13.5">
      <c r="A7" s="48" t="s">
        <v>17</v>
      </c>
      <c r="B7" s="67" t="s">
        <v>18</v>
      </c>
      <c r="C7" s="62">
        <f>('A_NPL BPR'!M6/'A_Kredit BPR'!M6)*100%</f>
        <v>0.1457485815223189</v>
      </c>
      <c r="D7" s="117">
        <f t="array" ref="D7">(INDEX('A_NPL BU'!M:M,ROW(A3)*2+3)/INDEX('A_NPL BU'!M:M,ROW(A3)*2+2))*100%</f>
        <v>1.8895612718931372E-2</v>
      </c>
      <c r="K7" s="48" t="s">
        <v>17</v>
      </c>
      <c r="L7" s="67" t="s">
        <v>18</v>
      </c>
      <c r="M7" s="62">
        <f>SUM('Rasio NPL_BPR &amp; BU Bulan'!C7:L7)</f>
        <v>1.4532232158897473</v>
      </c>
      <c r="N7" s="117">
        <f>SUM('Rasio NPL_BPR &amp; BU Bulan'!C47:L47)</f>
        <v>0.18909483936999999</v>
      </c>
    </row>
    <row r="8" spans="1:14" ht="13.5">
      <c r="A8" s="48" t="s">
        <v>19</v>
      </c>
      <c r="B8" s="67" t="s">
        <v>20</v>
      </c>
      <c r="C8" s="62">
        <f>('A_NPL BPR'!M7/'A_Kredit BPR'!M7)*100%</f>
        <v>0.12435863737604243</v>
      </c>
      <c r="D8" s="117">
        <f t="array" ref="D8">(INDEX('A_NPL BU'!M:M,ROW(A4)*2+3)/INDEX('A_NPL BU'!M:M,ROW(A4)*2+2))*100%</f>
        <v>3.0853525044661843E-2</v>
      </c>
      <c r="K8" s="48" t="s">
        <v>19</v>
      </c>
      <c r="L8" s="67" t="s">
        <v>20</v>
      </c>
      <c r="M8" s="62">
        <f>SUM('Rasio NPL_BPR &amp; BU Bulan'!C8:L8)</f>
        <v>1.243492718040081</v>
      </c>
      <c r="N8" s="117">
        <f>SUM('Rasio NPL_BPR &amp; BU Bulan'!C48:L48)</f>
        <v>0.30836922174999998</v>
      </c>
    </row>
    <row r="9" spans="1:14" ht="13.5">
      <c r="A9" s="48" t="s">
        <v>21</v>
      </c>
      <c r="B9" s="67" t="s">
        <v>22</v>
      </c>
      <c r="C9" s="62">
        <f>('A_NPL BPR'!M8/'A_Kredit BPR'!M8)*100%</f>
        <v>0.15497648884505491</v>
      </c>
      <c r="D9" s="117">
        <f t="array" ref="D9">(INDEX('A_NPL BU'!M:M,ROW(A5)*2+3)/INDEX('A_NPL BU'!M:M,ROW(A5)*2+2))*100%</f>
        <v>4.6839157989779445E-2</v>
      </c>
      <c r="K9" s="48" t="s">
        <v>21</v>
      </c>
      <c r="L9" s="67" t="s">
        <v>22</v>
      </c>
      <c r="M9" s="62">
        <f>SUM('Rasio NPL_BPR &amp; BU Bulan'!C9:L9)</f>
        <v>1.5498256586716128</v>
      </c>
      <c r="N9" s="117">
        <f>SUM('Rasio NPL_BPR &amp; BU Bulan'!C49:L49)</f>
        <v>0.46833349892999998</v>
      </c>
    </row>
    <row r="10" spans="1:14" ht="13.5">
      <c r="A10" s="48" t="s">
        <v>23</v>
      </c>
      <c r="B10" s="67" t="s">
        <v>24</v>
      </c>
      <c r="C10" s="62">
        <f>('A_NPL BPR'!M9/'A_Kredit BPR'!M9)*100%</f>
        <v>0.11184004496483525</v>
      </c>
      <c r="D10" s="117">
        <f t="array" ref="D10">(INDEX('A_NPL BU'!M:M,ROW(A6)*2+3)/INDEX('A_NPL BU'!M:M,ROW(A6)*2+2))*100%</f>
        <v>3.0015104032179506E-2</v>
      </c>
      <c r="K10" s="48" t="s">
        <v>23</v>
      </c>
      <c r="L10" s="67" t="s">
        <v>24</v>
      </c>
      <c r="M10" s="62">
        <f>SUM('Rasio NPL_BPR &amp; BU Bulan'!C10:L10)</f>
        <v>1.1177422609752958</v>
      </c>
      <c r="N10" s="117">
        <f>SUM('Rasio NPL_BPR &amp; BU Bulan'!C50:L50)</f>
        <v>0.30047760439000004</v>
      </c>
    </row>
    <row r="11" spans="1:14" ht="13.5">
      <c r="A11" s="48" t="s">
        <v>25</v>
      </c>
      <c r="B11" s="67" t="s">
        <v>26</v>
      </c>
      <c r="C11" s="62">
        <f>('A_NPL BPR'!M10/'A_Kredit BPR'!M10)*100%</f>
        <v>5.3281659134626971E-2</v>
      </c>
      <c r="D11" s="117">
        <f t="array" ref="D11">(INDEX('A_NPL BU'!M:M,ROW(A7)*2+3)/INDEX('A_NPL BU'!M:M,ROW(A7)*2+2))*100%</f>
        <v>1.8979794428445437E-2</v>
      </c>
      <c r="K11" s="48" t="s">
        <v>25</v>
      </c>
      <c r="L11" s="67" t="s">
        <v>26</v>
      </c>
      <c r="M11" s="62">
        <f>SUM('Rasio NPL_BPR &amp; BU Bulan'!C11:L11)</f>
        <v>0.53279303534759059</v>
      </c>
      <c r="N11" s="117">
        <f>SUM('Rasio NPL_BPR &amp; BU Bulan'!C51:L51)</f>
        <v>0.19010507684999997</v>
      </c>
    </row>
    <row r="12" spans="1:14" ht="13.5">
      <c r="A12" s="48" t="s">
        <v>27</v>
      </c>
      <c r="B12" s="67" t="s">
        <v>28</v>
      </c>
      <c r="C12" s="62">
        <f>('A_NPL BPR'!M11/'A_Kredit BPR'!M11)*100%</f>
        <v>0.16177066862494993</v>
      </c>
      <c r="D12" s="117">
        <f t="array" ref="D12">(INDEX('A_NPL BU'!M:M,ROW(A8)*2+3)/INDEX('A_NPL BU'!M:M,ROW(A8)*2+2))*100%</f>
        <v>1.9379213611360288E-2</v>
      </c>
      <c r="K12" s="48" t="s">
        <v>27</v>
      </c>
      <c r="L12" s="67" t="s">
        <v>28</v>
      </c>
      <c r="M12" s="62">
        <f>SUM('Rasio NPL_BPR &amp; BU Bulan'!C12:L12)</f>
        <v>1.6176150741346085</v>
      </c>
      <c r="N12" s="117">
        <f>SUM('Rasio NPL_BPR &amp; BU Bulan'!C52:L52)</f>
        <v>0.19390169500999999</v>
      </c>
    </row>
    <row r="13" spans="1:14" ht="13.5">
      <c r="A13" s="51" t="s">
        <v>29</v>
      </c>
      <c r="B13" s="111" t="s">
        <v>30</v>
      </c>
      <c r="C13" s="62">
        <f>('A_NPL BPR'!M12/'A_Kredit BPR'!M12)*100%</f>
        <v>0.11883598669955209</v>
      </c>
      <c r="D13" s="117">
        <f t="array" ref="D13">(INDEX('A_NPL BU'!M:M,ROW(A9)*2+3)/INDEX('A_NPL BU'!M:M,ROW(A9)*2+2))*100%</f>
        <v>1.6697290372401766E-2</v>
      </c>
      <c r="K13" s="51" t="s">
        <v>29</v>
      </c>
      <c r="L13" s="111" t="s">
        <v>30</v>
      </c>
      <c r="M13" s="62">
        <f>SUM('Rasio NPL_BPR &amp; BU Bulan'!C13:L13)</f>
        <v>1.1955140628296621</v>
      </c>
      <c r="N13" s="117">
        <f>SUM('Rasio NPL_BPR &amp; BU Bulan'!C53:L53)</f>
        <v>0.16695510696999999</v>
      </c>
    </row>
    <row r="14" spans="1:14" ht="13.5">
      <c r="A14" s="51" t="s">
        <v>31</v>
      </c>
      <c r="B14" s="111" t="s">
        <v>32</v>
      </c>
      <c r="C14" s="62">
        <f>('A_NPL BPR'!M13/'A_Kredit BPR'!M13)*100%</f>
        <v>8.4486819877970423E-2</v>
      </c>
      <c r="D14" s="117">
        <f t="array" ref="D14">(INDEX('A_NPL BU'!M:M,ROW(A10)*2+3)/INDEX('A_NPL BU'!M:M,ROW(A10)*2+2))*100%</f>
        <v>2.0132206365999009E-2</v>
      </c>
      <c r="K14" s="51" t="s">
        <v>31</v>
      </c>
      <c r="L14" s="111" t="s">
        <v>32</v>
      </c>
      <c r="M14" s="62">
        <f>SUM('Rasio NPL_BPR &amp; BU Bulan'!C14:L14)</f>
        <v>0.84382183159182389</v>
      </c>
      <c r="N14" s="117">
        <f>SUM('Rasio NPL_BPR &amp; BU Bulan'!C54:L54)</f>
        <v>0.20147234334000003</v>
      </c>
    </row>
    <row r="15" spans="1:14" ht="13.5">
      <c r="A15" s="48" t="s">
        <v>33</v>
      </c>
      <c r="B15" s="67" t="s">
        <v>34</v>
      </c>
      <c r="C15" s="62">
        <f>('A_NPL BPR'!M14/'A_Kredit BPR'!M14)*100%</f>
        <v>0.12127636890684691</v>
      </c>
      <c r="D15" s="117">
        <f t="array" ref="D15">(INDEX('A_NPL BU'!M:M,ROW(A11)*2+3)/INDEX('A_NPL BU'!M:M,ROW(A11)*2+2))*100%</f>
        <v>2.2229822987560845E-2</v>
      </c>
      <c r="K15" s="48" t="s">
        <v>33</v>
      </c>
      <c r="L15" s="67" t="s">
        <v>34</v>
      </c>
      <c r="M15" s="62">
        <f>SUM('Rasio NPL_BPR &amp; BU Bulan'!C15:L15)</f>
        <v>1.2120293341488009</v>
      </c>
      <c r="N15" s="117">
        <f>SUM('Rasio NPL_BPR &amp; BU Bulan'!C55:L55)</f>
        <v>0.22235208402999998</v>
      </c>
    </row>
    <row r="16" spans="1:14" ht="13.5">
      <c r="A16" s="48" t="s">
        <v>35</v>
      </c>
      <c r="B16" s="67" t="s">
        <v>36</v>
      </c>
      <c r="C16" s="62">
        <f>('A_NPL BPR'!M15/'A_Kredit BPR'!M15)*100%</f>
        <v>0.10140757583214426</v>
      </c>
      <c r="D16" s="117">
        <f t="array" ref="D16">(INDEX('A_NPL BU'!M:M,ROW(A12)*2+3)/INDEX('A_NPL BU'!M:M,ROW(A12)*2+2))*100%</f>
        <v>2.4183454430665524E-2</v>
      </c>
      <c r="K16" s="48" t="s">
        <v>35</v>
      </c>
      <c r="L16" s="67" t="s">
        <v>36</v>
      </c>
      <c r="M16" s="62">
        <f>SUM('Rasio NPL_BPR &amp; BU Bulan'!C16:L16)</f>
        <v>1.0122417403141681</v>
      </c>
      <c r="N16" s="117">
        <f>SUM('Rasio NPL_BPR &amp; BU Bulan'!C56:L56)</f>
        <v>0.24187581284999998</v>
      </c>
    </row>
    <row r="17" spans="1:14" ht="13.5">
      <c r="A17" s="48" t="s">
        <v>37</v>
      </c>
      <c r="B17" s="67" t="s">
        <v>38</v>
      </c>
      <c r="C17" s="62">
        <f>('A_NPL BPR'!M16/'A_Kredit BPR'!M16)*100%</f>
        <v>6.2256393840493696E-2</v>
      </c>
      <c r="D17" s="117">
        <f t="array" ref="D17">(INDEX('A_NPL BU'!M:M,ROW(A15)*2+3)/INDEX('A_NPL BU'!M:M,ROW(A15)*2+2))*100%</f>
        <v>3.9495377500415103E-2</v>
      </c>
      <c r="K17" s="48" t="s">
        <v>37</v>
      </c>
      <c r="L17" s="67" t="s">
        <v>38</v>
      </c>
      <c r="M17" s="62">
        <f>SUM('Rasio NPL_BPR &amp; BU Bulan'!C17:L17)</f>
        <v>0.6209223869156002</v>
      </c>
      <c r="N17" s="117">
        <f>SUM('Rasio NPL_BPR &amp; BU Bulan'!C59:L59)</f>
        <v>0.39513204634999999</v>
      </c>
    </row>
    <row r="18" spans="1:14" ht="13.5">
      <c r="A18" s="48" t="s">
        <v>39</v>
      </c>
      <c r="B18" s="67" t="s">
        <v>40</v>
      </c>
      <c r="C18" s="62">
        <f>('A_NPL BPR'!M17/'A_Kredit BPR'!M17)*100%</f>
        <v>6.0146740386139264E-2</v>
      </c>
      <c r="D18" s="117">
        <f t="array" ref="D18">(INDEX('A_NPL BU'!M:M,ROW(A13)*2+3)/INDEX('A_NPL BU'!M:M,ROW(A13)*2+2))*100%</f>
        <v>2.8411067557329764E-2</v>
      </c>
      <c r="K18" s="48" t="s">
        <v>39</v>
      </c>
      <c r="L18" s="67" t="s">
        <v>40</v>
      </c>
      <c r="M18" s="62">
        <f>SUM('Rasio NPL_BPR &amp; BU Bulan'!C18:L18)</f>
        <v>0.6008338351416862</v>
      </c>
      <c r="N18" s="117">
        <f>SUM('Rasio NPL_BPR &amp; BU Bulan'!C57:L57)</f>
        <v>0.28754992946999997</v>
      </c>
    </row>
    <row r="19" spans="1:14" ht="13.5">
      <c r="A19" s="48" t="s">
        <v>41</v>
      </c>
      <c r="B19" s="67" t="s">
        <v>42</v>
      </c>
      <c r="C19" s="62">
        <f>('A_NPL BPR'!M18/'A_Kredit BPR'!M18)*100%</f>
        <v>7.0568946701334415E-2</v>
      </c>
      <c r="D19" s="117">
        <f t="array" ref="D19">(INDEX('A_NPL BU'!M:M,ROW(A14)*2+3)/INDEX('A_NPL BU'!M:M,ROW(A14)*2+2))*100%</f>
        <v>1.8062716332979491E-2</v>
      </c>
      <c r="K19" s="48" t="s">
        <v>41</v>
      </c>
      <c r="L19" s="67" t="s">
        <v>42</v>
      </c>
      <c r="M19" s="62">
        <f>SUM('Rasio NPL_BPR &amp; BU Bulan'!C19:L19)</f>
        <v>0.70948065364309876</v>
      </c>
      <c r="N19" s="117">
        <f>SUM('Rasio NPL_BPR &amp; BU Bulan'!C58:L58)</f>
        <v>0.1808144659</v>
      </c>
    </row>
    <row r="20" spans="1:14" ht="13.5">
      <c r="A20" s="48" t="s">
        <v>43</v>
      </c>
      <c r="B20" s="67" t="s">
        <v>44</v>
      </c>
      <c r="C20" s="62">
        <f>('A_NPL BPR'!M19/'A_Kredit BPR'!M19)*100%</f>
        <v>2.5303524624305566E-2</v>
      </c>
      <c r="D20" s="117">
        <f t="array" ref="D20">(INDEX('A_NPL BU'!M:M,ROW(A16)*2+3)/INDEX('A_NPL BU'!M:M,ROW(A16)*2+2))*100%</f>
        <v>2.666322903460247E-2</v>
      </c>
      <c r="K20" s="48" t="s">
        <v>43</v>
      </c>
      <c r="L20" s="67" t="s">
        <v>44</v>
      </c>
      <c r="M20" s="62">
        <f>SUM('Rasio NPL_BPR &amp; BU Bulan'!C20:L20)</f>
        <v>0.2525042800366547</v>
      </c>
      <c r="N20" s="117">
        <f>SUM('Rasio NPL_BPR &amp; BU Bulan'!C60:L60)</f>
        <v>0.26684954308000003</v>
      </c>
    </row>
    <row r="21" spans="1:14" ht="13.5">
      <c r="A21" s="48" t="s">
        <v>45</v>
      </c>
      <c r="B21" s="67" t="s">
        <v>46</v>
      </c>
      <c r="C21" s="62">
        <f>('A_NPL BPR'!M20/'A_Kredit BPR'!M20)*100%</f>
        <v>4.7904948471462511E-2</v>
      </c>
      <c r="D21" s="117">
        <f t="array" ref="D21">(INDEX('A_NPL BU'!M:M,ROW(A17)*2+3)/INDEX('A_NPL BU'!M:M,ROW(A17)*2+2))*100%</f>
        <v>2.2296946889536103E-2</v>
      </c>
      <c r="K21" s="48" t="s">
        <v>45</v>
      </c>
      <c r="L21" s="67" t="s">
        <v>46</v>
      </c>
      <c r="M21" s="62">
        <f>SUM('Rasio NPL_BPR &amp; BU Bulan'!C21:L21)</f>
        <v>0.47947662345787845</v>
      </c>
      <c r="N21" s="117">
        <f>SUM('Rasio NPL_BPR &amp; BU Bulan'!C61:L61)</f>
        <v>0.2234278556</v>
      </c>
    </row>
    <row r="22" spans="1:14" ht="13.5">
      <c r="A22" s="48" t="s">
        <v>47</v>
      </c>
      <c r="B22" s="67" t="s">
        <v>48</v>
      </c>
      <c r="C22" s="62">
        <f>('A_NPL BPR'!M21/'A_Kredit BPR'!M21)*100%</f>
        <v>0.14437881138655501</v>
      </c>
      <c r="D22" s="117">
        <f t="array" ref="D22">(INDEX('A_NPL BU'!M:M,ROW(A18)*2+3)/INDEX('A_NPL BU'!M:M,ROW(A18)*2+2))*100%</f>
        <v>2.1567868070249869E-2</v>
      </c>
      <c r="K22" s="48" t="s">
        <v>47</v>
      </c>
      <c r="L22" s="67" t="s">
        <v>48</v>
      </c>
      <c r="M22" s="62">
        <f>SUM('Rasio NPL_BPR &amp; BU Bulan'!C22:L22)</f>
        <v>1.4441423361888204</v>
      </c>
      <c r="N22" s="117">
        <f>SUM('Rasio NPL_BPR &amp; BU Bulan'!C62:L62)</f>
        <v>0.21543937734000002</v>
      </c>
    </row>
    <row r="23" spans="1:14" ht="13.5">
      <c r="A23" s="48" t="s">
        <v>49</v>
      </c>
      <c r="B23" s="67" t="s">
        <v>50</v>
      </c>
      <c r="C23" s="62">
        <f>('A_NPL BPR'!M22/'A_Kredit BPR'!M22)*100%</f>
        <v>7.4497739577219349E-2</v>
      </c>
      <c r="D23" s="117">
        <f t="array" ref="D23">(INDEX('A_NPL BU'!M:M,ROW(A19)*2+3)/INDEX('A_NPL BU'!M:M,ROW(A19)*2+2))*100%</f>
        <v>2.0646674427921494E-2</v>
      </c>
      <c r="K23" s="48" t="s">
        <v>49</v>
      </c>
      <c r="L23" s="67" t="s">
        <v>50</v>
      </c>
      <c r="M23" s="62">
        <f>SUM('Rasio NPL_BPR &amp; BU Bulan'!C23:L23)</f>
        <v>0.7407217536342936</v>
      </c>
      <c r="N23" s="117">
        <f>SUM('Rasio NPL_BPR &amp; BU Bulan'!C63:L63)</f>
        <v>0.20658974489999998</v>
      </c>
    </row>
    <row r="24" spans="1:14" ht="13.5">
      <c r="A24" s="48" t="s">
        <v>51</v>
      </c>
      <c r="B24" s="67" t="s">
        <v>52</v>
      </c>
      <c r="C24" s="62">
        <f>('A_NPL BPR'!M23/'A_Kredit BPR'!M23)*100%</f>
        <v>4.6390096650160237E-2</v>
      </c>
      <c r="D24" s="117">
        <f t="array" ref="D24">(INDEX('A_NPL BU'!M:M,ROW(A20)*2+3)/INDEX('A_NPL BU'!M:M,ROW(A20)*2+2))*100%</f>
        <v>1.6609547176054382E-2</v>
      </c>
      <c r="K24" s="48" t="s">
        <v>51</v>
      </c>
      <c r="L24" s="67" t="s">
        <v>52</v>
      </c>
      <c r="M24" s="62">
        <f>SUM('Rasio NPL_BPR &amp; BU Bulan'!C24:L24)</f>
        <v>0.46521229841428102</v>
      </c>
      <c r="N24" s="117">
        <f>SUM('Rasio NPL_BPR &amp; BU Bulan'!C64:L64)</f>
        <v>0.16621443414000001</v>
      </c>
    </row>
    <row r="25" spans="1:14" ht="13.5">
      <c r="A25" s="48" t="s">
        <v>53</v>
      </c>
      <c r="B25" s="67" t="s">
        <v>54</v>
      </c>
      <c r="C25" s="62">
        <f>('A_NPL BPR'!M24/'A_Kredit BPR'!M24)*100%</f>
        <v>8.8825539178265675E-2</v>
      </c>
      <c r="D25" s="118" t="s">
        <v>108</v>
      </c>
      <c r="K25" s="48" t="s">
        <v>53</v>
      </c>
      <c r="L25" s="67" t="s">
        <v>54</v>
      </c>
      <c r="M25" s="62">
        <f>SUM('Rasio NPL_BPR &amp; BU Bulan'!C25:L25)</f>
        <v>0.88233028416629611</v>
      </c>
      <c r="N25" s="118" t="s">
        <v>108</v>
      </c>
    </row>
    <row r="26" spans="1:14" ht="13.5">
      <c r="A26" s="51" t="s">
        <v>55</v>
      </c>
      <c r="B26" s="111" t="s">
        <v>56</v>
      </c>
      <c r="C26" s="62">
        <f>('A_NPL BPR'!M25/'A_Kredit BPR'!M25)*100%</f>
        <v>4.3150748786130073E-3</v>
      </c>
      <c r="D26" s="117">
        <f t="array" ref="D26">(INDEX('A_NPL BU'!M:M,ROW(A21)*2+3)/INDEX('A_NPL BU'!M:M,ROW(A21)*2+2))*100%</f>
        <v>1.6230614116463055E-2</v>
      </c>
      <c r="K26" s="51" t="s">
        <v>55</v>
      </c>
      <c r="L26" s="111" t="s">
        <v>56</v>
      </c>
      <c r="M26" s="62">
        <f>SUM('Rasio NPL_BPR &amp; BU Bulan'!C26:L26)</f>
        <v>4.3131467269066304E-2</v>
      </c>
      <c r="N26" s="117">
        <f>SUM('Rasio NPL_BPR &amp; BU Bulan'!C65:L65)</f>
        <v>0.16292217919000002</v>
      </c>
    </row>
    <row r="27" spans="1:14" ht="13.5">
      <c r="A27" s="51" t="s">
        <v>57</v>
      </c>
      <c r="B27" s="111" t="s">
        <v>58</v>
      </c>
      <c r="C27" s="62">
        <f>('A_NPL BPR'!M26/'A_Kredit BPR'!M26)*100%</f>
        <v>2.8592131042353756E-2</v>
      </c>
      <c r="D27" s="117">
        <f t="array" ref="D27">(INDEX('A_NPL BU'!M:M,ROW(A22)*2+3)/INDEX('A_NPL BU'!M:M,ROW(A22)*2+2))*100%</f>
        <v>3.0466248718963314E-2</v>
      </c>
      <c r="K27" s="51" t="s">
        <v>57</v>
      </c>
      <c r="L27" s="111" t="s">
        <v>58</v>
      </c>
      <c r="M27" s="62">
        <f>SUM('Rasio NPL_BPR &amp; BU Bulan'!C27:L27)</f>
        <v>0.28616653196971825</v>
      </c>
      <c r="N27" s="117">
        <f>SUM('Rasio NPL_BPR &amp; BU Bulan'!C66:L66)</f>
        <v>0.30475353674</v>
      </c>
    </row>
    <row r="28" spans="1:14" ht="13.5">
      <c r="A28" s="51" t="s">
        <v>59</v>
      </c>
      <c r="B28" s="111" t="s">
        <v>60</v>
      </c>
      <c r="C28" s="62">
        <f>('A_NPL BPR'!M27/'A_Kredit BPR'!M27)*100%</f>
        <v>7.5319048435540242E-2</v>
      </c>
      <c r="D28" s="117">
        <f t="array" ref="D28">(INDEX('A_NPL BU'!M:M,ROW(A23)*2+3)/INDEX('A_NPL BU'!M:M,ROW(A23)*2+2))*100%</f>
        <v>2.3171968230402105E-2</v>
      </c>
      <c r="K28" s="51" t="s">
        <v>59</v>
      </c>
      <c r="L28" s="111" t="s">
        <v>60</v>
      </c>
      <c r="M28" s="62">
        <f>SUM('Rasio NPL_BPR &amp; BU Bulan'!C28:L28)</f>
        <v>0.75354660084883318</v>
      </c>
      <c r="N28" s="117">
        <f>SUM('Rasio NPL_BPR &amp; BU Bulan'!C67:L67)</f>
        <v>0.23193755581000003</v>
      </c>
    </row>
    <row r="29" spans="1:14" ht="13.5">
      <c r="A29" s="48" t="s">
        <v>61</v>
      </c>
      <c r="B29" s="67" t="s">
        <v>62</v>
      </c>
      <c r="C29" s="62">
        <f>('A_NPL BPR'!M28/'A_Kredit BPR'!M28)*100%</f>
        <v>7.8818396570796867E-2</v>
      </c>
      <c r="D29" s="117">
        <f t="array" ref="D29">(INDEX('A_NPL BU'!M:M,ROW(A26)*2+3)/INDEX('A_NPL BU'!M:M,ROW(A26)*2+2))*100%</f>
        <v>1.7131527820568784E-2</v>
      </c>
      <c r="K29" s="48" t="s">
        <v>61</v>
      </c>
      <c r="L29" s="67" t="s">
        <v>62</v>
      </c>
      <c r="M29" s="62">
        <f>SUM('Rasio NPL_BPR &amp; BU Bulan'!C29:L29)</f>
        <v>0.78978727918163516</v>
      </c>
      <c r="N29" s="117">
        <f>SUM('Rasio NPL_BPR &amp; BU Bulan'!C70:L70)</f>
        <v>0.17151559921000001</v>
      </c>
    </row>
    <row r="30" spans="1:14" ht="13.5">
      <c r="A30" s="48" t="s">
        <v>63</v>
      </c>
      <c r="B30" s="67" t="s">
        <v>64</v>
      </c>
      <c r="C30" s="62">
        <f>('A_NPL BPR'!M29/'A_Kredit BPR'!M29)*100%</f>
        <v>2.1745798149458765E-2</v>
      </c>
      <c r="D30" s="117">
        <f t="array" ref="D30">(INDEX('A_NPL BU'!M:M,ROW(A25)*2+3)/INDEX('A_NPL BU'!M:M,ROW(A25)*2+2))*100%</f>
        <v>2.4444128830934133E-2</v>
      </c>
      <c r="K30" s="48" t="s">
        <v>63</v>
      </c>
      <c r="L30" s="67" t="s">
        <v>64</v>
      </c>
      <c r="M30" s="62">
        <f>SUM('Rasio NPL_BPR &amp; BU Bulan'!C30:L30)</f>
        <v>0.21765320674575647</v>
      </c>
      <c r="N30" s="117">
        <f>SUM('Rasio NPL_BPR &amp; BU Bulan'!C69:L69)</f>
        <v>0.24445835595000004</v>
      </c>
    </row>
    <row r="31" spans="1:14" ht="13.5">
      <c r="A31" s="48" t="s">
        <v>65</v>
      </c>
      <c r="B31" s="67" t="s">
        <v>66</v>
      </c>
      <c r="C31" s="62">
        <f>('A_NPL BPR'!M30/'A_Kredit BPR'!M30)*100%</f>
        <v>2.5145227625596251E-2</v>
      </c>
      <c r="D31" s="117">
        <f t="array" ref="D31">(INDEX('A_NPL BU'!M:M,ROW(A24)*2+3)/INDEX('A_NPL BU'!M:M,ROW(A24)*2+2))*100%</f>
        <v>4.4224165716893978E-2</v>
      </c>
      <c r="K31" s="48" t="s">
        <v>65</v>
      </c>
      <c r="L31" s="67" t="s">
        <v>66</v>
      </c>
      <c r="M31" s="62">
        <f>SUM('Rasio NPL_BPR &amp; BU Bulan'!C31:L31)</f>
        <v>0.25189180161929459</v>
      </c>
      <c r="N31" s="117">
        <f>SUM('Rasio NPL_BPR &amp; BU Bulan'!C68:L68)</f>
        <v>0.44192595514999994</v>
      </c>
    </row>
    <row r="32" spans="1:14" ht="13.5">
      <c r="A32" s="48" t="s">
        <v>67</v>
      </c>
      <c r="B32" s="67" t="s">
        <v>68</v>
      </c>
      <c r="C32" s="62">
        <f>('A_NPL BPR'!M31/'A_Kredit BPR'!M31)*100%</f>
        <v>0.14108257219647691</v>
      </c>
      <c r="D32" s="117">
        <f t="array" ref="D32">(INDEX('A_NPL BU'!M:M,ROW(A27)*2+3)/INDEX('A_NPL BU'!M:M,ROW(A27)*2+2))*100%</f>
        <v>1.6501728877471041E-2</v>
      </c>
      <c r="K32" s="48" t="s">
        <v>67</v>
      </c>
      <c r="L32" s="67" t="s">
        <v>68</v>
      </c>
      <c r="M32" s="62">
        <f>SUM('Rasio NPL_BPR &amp; BU Bulan'!C32:L32)</f>
        <v>1.410528409602962</v>
      </c>
      <c r="N32" s="117">
        <f>SUM('Rasio NPL_BPR &amp; BU Bulan'!C71:L71)</f>
        <v>0.16484171221999999</v>
      </c>
    </row>
    <row r="33" spans="1:14" ht="13.5">
      <c r="A33" s="48" t="s">
        <v>69</v>
      </c>
      <c r="B33" s="67" t="s">
        <v>70</v>
      </c>
      <c r="C33" s="62">
        <f>('A_NPL BPR'!M32/'A_Kredit BPR'!M32)*100%</f>
        <v>0.15404080741312948</v>
      </c>
      <c r="D33" s="117">
        <f t="array" ref="D33">(INDEX('A_NPL BU'!M:M,ROW(A28)*2+3)/INDEX('A_NPL BU'!M:M,ROW(A28)*2+2))*100%</f>
        <v>1.6644431652101013E-2</v>
      </c>
      <c r="K33" s="48" t="s">
        <v>69</v>
      </c>
      <c r="L33" s="67" t="s">
        <v>70</v>
      </c>
      <c r="M33" s="62">
        <f>SUM('Rasio NPL_BPR &amp; BU Bulan'!C33:L33)</f>
        <v>1.5409808798878688</v>
      </c>
      <c r="N33" s="117">
        <f>SUM('Rasio NPL_BPR &amp; BU Bulan'!C72:L72)</f>
        <v>0.16648459204000002</v>
      </c>
    </row>
    <row r="34" spans="1:14" ht="13.5">
      <c r="A34" s="48" t="s">
        <v>71</v>
      </c>
      <c r="B34" s="67" t="s">
        <v>72</v>
      </c>
      <c r="C34" s="62">
        <f>('A_NPL BPR'!M33/'A_Kredit BPR'!M33)*100%</f>
        <v>8.2534185386691189E-2</v>
      </c>
      <c r="D34" s="117">
        <f t="array" ref="D34">(INDEX('A_NPL BU'!M:M,ROW(A29)*2+3)/INDEX('A_NPL BU'!M:M,ROW(A29)*2+2))*100%</f>
        <v>2.7312694806693631E-2</v>
      </c>
      <c r="K34" s="48" t="s">
        <v>71</v>
      </c>
      <c r="L34" s="67" t="s">
        <v>72</v>
      </c>
      <c r="M34" s="62">
        <f>SUM('Rasio NPL_BPR &amp; BU Bulan'!C34:L34)</f>
        <v>0.8273787375357804</v>
      </c>
      <c r="N34" s="117">
        <f>SUM('Rasio NPL_BPR &amp; BU Bulan'!C73:L73)</f>
        <v>0.27252961247000002</v>
      </c>
    </row>
    <row r="35" spans="1:14" ht="13.5">
      <c r="A35" s="48" t="s">
        <v>73</v>
      </c>
      <c r="B35" s="67" t="s">
        <v>74</v>
      </c>
      <c r="C35" s="62">
        <f>('A_NPL BPR'!M34/'A_Kredit BPR'!M34)*100%</f>
        <v>5.6317261553064782E-2</v>
      </c>
      <c r="D35" s="117">
        <f t="array" ref="D35">(INDEX('A_NPL BU'!M:M,ROW(A31)*2+3)/INDEX('A_NPL BU'!M:M,ROW(A31)*2+2))*100%</f>
        <v>2.842116267511853E-2</v>
      </c>
      <c r="K35" s="48" t="s">
        <v>73</v>
      </c>
      <c r="L35" s="67" t="s">
        <v>74</v>
      </c>
      <c r="M35" s="62">
        <f>SUM('Rasio NPL_BPR &amp; BU Bulan'!C35:L35)</f>
        <v>0.56288410916015308</v>
      </c>
      <c r="N35" s="117">
        <f>SUM('Rasio NPL_BPR &amp; BU Bulan'!C74:L74)</f>
        <v>0.25871554088999998</v>
      </c>
    </row>
    <row r="36" spans="1:14" ht="13.5">
      <c r="A36" s="48" t="s">
        <v>75</v>
      </c>
      <c r="B36" s="67" t="s">
        <v>76</v>
      </c>
      <c r="C36" s="62">
        <f>('A_NPL BPR'!M35/'A_Kredit BPR'!M35)*100%</f>
        <v>1.4967699366848743E-2</v>
      </c>
      <c r="D36" s="117">
        <f t="array" ref="D36">(INDEX('A_NPL BU'!M:M,ROW(A31)*2+3)/INDEX('A_NPL BU'!M:M,ROW(A31)*2+2))*100%</f>
        <v>2.842116267511853E-2</v>
      </c>
      <c r="K36" s="48" t="s">
        <v>75</v>
      </c>
      <c r="L36" s="67" t="s">
        <v>76</v>
      </c>
      <c r="M36" s="62">
        <f>SUM('Rasio NPL_BPR &amp; BU Bulan'!C36:L36)</f>
        <v>0.1490750233469158</v>
      </c>
      <c r="N36" s="117">
        <f>SUM('Rasio NPL_BPR &amp; BU Bulan'!C75:L75)</f>
        <v>0.28426737422000004</v>
      </c>
    </row>
    <row r="37" spans="1:14" ht="13.5">
      <c r="A37" s="48" t="s">
        <v>77</v>
      </c>
      <c r="B37" s="67" t="s">
        <v>78</v>
      </c>
      <c r="C37" s="62">
        <f>('A_NPL BPR'!M36/'A_Kredit BPR'!M36)*100%</f>
        <v>1.4358200167568098E-2</v>
      </c>
      <c r="D37" s="117">
        <f t="array" ref="D37">(INDEX('A_NPL BU'!M:M,ROW(A32)*2+3)/INDEX('A_NPL BU'!M:M,ROW(A32)*2+2))*100%</f>
        <v>2.312310869999543E-2</v>
      </c>
      <c r="K37" s="48" t="s">
        <v>77</v>
      </c>
      <c r="L37" s="67" t="s">
        <v>78</v>
      </c>
      <c r="M37" s="62">
        <f>SUM('Rasio NPL_BPR &amp; BU Bulan'!C37:L37)</f>
        <v>0.14360844358307304</v>
      </c>
      <c r="N37" s="117">
        <f>SUM('Rasio NPL_BPR &amp; BU Bulan'!C76:L76)</f>
        <v>0.22984758860000001</v>
      </c>
    </row>
    <row r="38" spans="1:14" ht="13.5">
      <c r="A38" s="48" t="s">
        <v>79</v>
      </c>
      <c r="B38" s="112" t="s">
        <v>80</v>
      </c>
      <c r="C38" s="119">
        <f>('A_NPL BPR'!M37/'A_Kredit BPR'!M37)*100%</f>
        <v>0.58623894930250142</v>
      </c>
      <c r="D38" s="120">
        <f t="array" ref="D38">(INDEX('A_NPL BU'!M:M,ROW(A33)*2+3)/INDEX('A_NPL BU'!M:M,ROW(A33)*2+2))*100%</f>
        <v>2.8636789892170056E-2</v>
      </c>
      <c r="K38" s="48" t="s">
        <v>79</v>
      </c>
      <c r="L38" s="112" t="s">
        <v>80</v>
      </c>
      <c r="M38" s="119">
        <f>SUM('Rasio NPL_BPR &amp; BU Bulan'!C38:L38)</f>
        <v>5.8656705398394084</v>
      </c>
      <c r="N38" s="120">
        <f>SUM('Rasio NPL_BPR &amp; BU Bulan'!C77:L77)</f>
        <v>0.28626413254999999</v>
      </c>
    </row>
    <row r="39" spans="1:14" ht="12.5">
      <c r="F39" s="63"/>
      <c r="G39" s="63"/>
      <c r="H39" s="63"/>
    </row>
    <row r="41" spans="1:14" ht="12.5">
      <c r="A41" s="311" t="s">
        <v>152</v>
      </c>
      <c r="B41" s="286"/>
      <c r="C41" s="286"/>
    </row>
    <row r="42" spans="1:14" ht="15.75" customHeight="1">
      <c r="A42" s="286"/>
      <c r="B42" s="286"/>
      <c r="C42" s="286"/>
    </row>
    <row r="43" spans="1:14" ht="12.65" customHeight="1">
      <c r="A43" s="297" t="s">
        <v>110</v>
      </c>
      <c r="B43" s="298"/>
      <c r="C43" s="152"/>
    </row>
    <row r="44" spans="1:14" ht="13">
      <c r="A44" s="299"/>
      <c r="B44" s="300"/>
      <c r="C44" s="152"/>
    </row>
    <row r="45" spans="1:14" ht="13">
      <c r="A45" s="153"/>
      <c r="B45" s="154" t="s">
        <v>111</v>
      </c>
      <c r="C45" s="155" t="s">
        <v>145</v>
      </c>
    </row>
    <row r="46" spans="1:14" ht="13">
      <c r="A46" s="59">
        <v>1</v>
      </c>
      <c r="B46" s="109" t="s">
        <v>153</v>
      </c>
      <c r="C46" s="124">
        <f t="shared" ref="C46:C62" ca="1" si="0">INDIRECT("A_UMKM!M"&amp;(ROW(A3)*3+4))/INDIRECT("A_UMKM!M"&amp;(ROW(A3)*3+3))*100%</f>
        <v>3.8052804510851662E-2</v>
      </c>
    </row>
    <row r="47" spans="1:14" ht="13">
      <c r="A47" s="59">
        <v>2</v>
      </c>
      <c r="B47" s="109" t="s">
        <v>154</v>
      </c>
      <c r="C47" s="124">
        <f t="shared" ca="1" si="0"/>
        <v>4.2098528091671229E-2</v>
      </c>
    </row>
    <row r="48" spans="1:14" ht="13">
      <c r="A48" s="59">
        <v>3</v>
      </c>
      <c r="B48" s="109" t="s">
        <v>155</v>
      </c>
      <c r="C48" s="124">
        <f t="shared" ca="1" si="0"/>
        <v>3.1901006936944823E-2</v>
      </c>
    </row>
    <row r="49" spans="1:3" ht="13">
      <c r="A49" s="59">
        <v>4</v>
      </c>
      <c r="B49" s="109" t="s">
        <v>156</v>
      </c>
      <c r="C49" s="124">
        <f t="shared" ca="1" si="0"/>
        <v>0.1017965761586255</v>
      </c>
    </row>
    <row r="50" spans="1:3" ht="13">
      <c r="A50" s="59">
        <v>5</v>
      </c>
      <c r="B50" s="109" t="s">
        <v>157</v>
      </c>
      <c r="C50" s="124">
        <f t="shared" ca="1" si="0"/>
        <v>4.3862234531093849E-2</v>
      </c>
    </row>
    <row r="51" spans="1:3" ht="13">
      <c r="A51" s="59">
        <v>6</v>
      </c>
      <c r="B51" s="109" t="s">
        <v>158</v>
      </c>
      <c r="C51" s="124">
        <f t="shared" ca="1" si="0"/>
        <v>3.3675214835626084E-2</v>
      </c>
    </row>
    <row r="52" spans="1:3" ht="13">
      <c r="A52" s="59">
        <v>7</v>
      </c>
      <c r="B52" s="109" t="s">
        <v>159</v>
      </c>
      <c r="C52" s="124">
        <f t="shared" ca="1" si="0"/>
        <v>3.5200657733771006E-2</v>
      </c>
    </row>
    <row r="53" spans="1:3" ht="13">
      <c r="A53" s="59">
        <v>8</v>
      </c>
      <c r="B53" s="109" t="s">
        <v>160</v>
      </c>
      <c r="C53" s="124">
        <f t="shared" ca="1" si="0"/>
        <v>6.1824004832949399E-2</v>
      </c>
    </row>
    <row r="54" spans="1:3" ht="13">
      <c r="A54" s="59">
        <v>9</v>
      </c>
      <c r="B54" s="109" t="s">
        <v>161</v>
      </c>
      <c r="C54" s="124">
        <f t="shared" ca="1" si="0"/>
        <v>4.7521971148646161E-2</v>
      </c>
    </row>
    <row r="55" spans="1:3" ht="13">
      <c r="A55" s="59">
        <v>10</v>
      </c>
      <c r="B55" s="109" t="s">
        <v>162</v>
      </c>
      <c r="C55" s="124">
        <f t="shared" ca="1" si="0"/>
        <v>1.2061029594142144E-2</v>
      </c>
    </row>
    <row r="56" spans="1:3" ht="13">
      <c r="A56" s="59">
        <v>11</v>
      </c>
      <c r="B56" s="109" t="s">
        <v>163</v>
      </c>
      <c r="C56" s="124">
        <f t="shared" ca="1" si="0"/>
        <v>1.2233581295208204E-2</v>
      </c>
    </row>
    <row r="57" spans="1:3" ht="13">
      <c r="A57" s="59">
        <v>12</v>
      </c>
      <c r="B57" s="109" t="s">
        <v>164</v>
      </c>
      <c r="C57" s="124">
        <f t="shared" ca="1" si="0"/>
        <v>2.0324575454193645E-2</v>
      </c>
    </row>
    <row r="58" spans="1:3" ht="13">
      <c r="A58" s="59">
        <v>13</v>
      </c>
      <c r="B58" s="109" t="s">
        <v>165</v>
      </c>
      <c r="C58" s="124">
        <f t="shared" ca="1" si="0"/>
        <v>3.3758369883969866E-2</v>
      </c>
    </row>
    <row r="59" spans="1:3" ht="13">
      <c r="A59" s="59">
        <v>14</v>
      </c>
      <c r="B59" s="109" t="s">
        <v>166</v>
      </c>
      <c r="C59" s="124">
        <f t="shared" ca="1" si="0"/>
        <v>3.4892161544294482E-2</v>
      </c>
    </row>
    <row r="60" spans="1:3" ht="13">
      <c r="A60" s="59">
        <v>15</v>
      </c>
      <c r="B60" s="109" t="s">
        <v>167</v>
      </c>
      <c r="C60" s="124">
        <f t="shared" ca="1" si="0"/>
        <v>3.1653071506525285E-2</v>
      </c>
    </row>
    <row r="61" spans="1:3" ht="13">
      <c r="A61" s="59">
        <v>16</v>
      </c>
      <c r="B61" s="109" t="s">
        <v>168</v>
      </c>
      <c r="C61" s="124" t="e">
        <f t="shared" ca="1" si="0"/>
        <v>#DIV/0!</v>
      </c>
    </row>
    <row r="62" spans="1:3" ht="13">
      <c r="A62" s="59">
        <v>17</v>
      </c>
      <c r="B62" s="109" t="s">
        <v>169</v>
      </c>
      <c r="C62" s="124" t="e">
        <f t="shared" ca="1" si="0"/>
        <v>#DIV/0!</v>
      </c>
    </row>
    <row r="63" spans="1:3" ht="13">
      <c r="A63" s="59">
        <v>18</v>
      </c>
      <c r="B63" s="109" t="s">
        <v>170</v>
      </c>
      <c r="C63" s="125" t="s">
        <v>108</v>
      </c>
    </row>
    <row r="64" spans="1:3" ht="13">
      <c r="A64" s="59">
        <v>19</v>
      </c>
      <c r="B64" s="109" t="s">
        <v>171</v>
      </c>
      <c r="C64" s="125" t="s">
        <v>108</v>
      </c>
    </row>
    <row r="65" spans="1:4" ht="13">
      <c r="A65" s="59">
        <v>20</v>
      </c>
      <c r="B65" s="126" t="s">
        <v>172</v>
      </c>
      <c r="C65" s="127" t="s">
        <v>182</v>
      </c>
    </row>
    <row r="68" spans="1:4" ht="12.5">
      <c r="A68" s="317" t="s">
        <v>175</v>
      </c>
      <c r="B68" s="286"/>
      <c r="C68" s="286"/>
      <c r="D68" s="286"/>
    </row>
    <row r="69" spans="1:4" ht="15.75" customHeight="1">
      <c r="A69" s="286"/>
      <c r="B69" s="286"/>
      <c r="C69" s="286"/>
      <c r="D69" s="286"/>
    </row>
    <row r="70" spans="1:4" ht="12.65" customHeight="1">
      <c r="A70" s="156"/>
      <c r="B70" s="157" t="s">
        <v>1</v>
      </c>
      <c r="C70" s="158" t="s">
        <v>176</v>
      </c>
      <c r="D70" s="159" t="s">
        <v>177</v>
      </c>
    </row>
    <row r="71" spans="1:4" ht="25.5" customHeight="1">
      <c r="A71" s="48" t="s">
        <v>13</v>
      </c>
      <c r="B71" s="67" t="s">
        <v>14</v>
      </c>
      <c r="C71" s="61">
        <f>SUM('A_KP BPR'!C5:L5)</f>
        <v>2238</v>
      </c>
      <c r="D71" s="121">
        <f>SUM('A_KC BPR'!C5:L5)</f>
        <v>3900</v>
      </c>
    </row>
    <row r="72" spans="1:4" ht="13.5">
      <c r="A72" s="48" t="s">
        <v>15</v>
      </c>
      <c r="B72" s="67" t="s">
        <v>16</v>
      </c>
      <c r="C72" s="61">
        <f>SUM('A_KP BPR'!C6:L6)</f>
        <v>517</v>
      </c>
      <c r="D72" s="121">
        <f>SUM('A_KC BPR'!C6:L6)</f>
        <v>704</v>
      </c>
    </row>
    <row r="73" spans="1:4" ht="13.5">
      <c r="A73" s="48" t="s">
        <v>17</v>
      </c>
      <c r="B73" s="67" t="s">
        <v>18</v>
      </c>
      <c r="C73" s="61">
        <f>SUM('A_KP BPR'!C7:L7)</f>
        <v>289</v>
      </c>
      <c r="D73" s="121">
        <f>SUM('A_KC BPR'!C7:L7)</f>
        <v>151</v>
      </c>
    </row>
    <row r="74" spans="1:4" ht="13.5">
      <c r="A74" s="48" t="s">
        <v>19</v>
      </c>
      <c r="B74" s="67" t="s">
        <v>20</v>
      </c>
      <c r="C74" s="61">
        <f>SUM('A_KP BPR'!C8:L8)</f>
        <v>469</v>
      </c>
      <c r="D74" s="121">
        <f>SUM('A_KC BPR'!C8:L8)</f>
        <v>562</v>
      </c>
    </row>
    <row r="75" spans="1:4" ht="13.5">
      <c r="A75" s="48" t="s">
        <v>21</v>
      </c>
      <c r="B75" s="67" t="s">
        <v>22</v>
      </c>
      <c r="C75" s="61">
        <f>SUM('A_KP BPR'!C9:L9)</f>
        <v>2416</v>
      </c>
      <c r="D75" s="121">
        <f>SUM('A_KC BPR'!C9:L9)</f>
        <v>6126</v>
      </c>
    </row>
    <row r="76" spans="1:4" ht="13.5">
      <c r="A76" s="48" t="s">
        <v>23</v>
      </c>
      <c r="B76" s="67" t="s">
        <v>24</v>
      </c>
      <c r="C76" s="61">
        <f>SUM('A_KP BPR'!C10:L10)</f>
        <v>2463</v>
      </c>
      <c r="D76" s="121">
        <f>SUM('A_KC BPR'!C10:L10)</f>
        <v>2833</v>
      </c>
    </row>
    <row r="77" spans="1:4" ht="13.5">
      <c r="A77" s="48" t="s">
        <v>25</v>
      </c>
      <c r="B77" s="67" t="s">
        <v>26</v>
      </c>
      <c r="C77" s="61">
        <f>SUM('A_KP BPR'!C11:L11)</f>
        <v>50</v>
      </c>
      <c r="D77" s="121">
        <f>SUM('A_KC BPR'!C11:L11)</f>
        <v>68</v>
      </c>
    </row>
    <row r="78" spans="1:4" ht="13.5">
      <c r="A78" s="48" t="s">
        <v>27</v>
      </c>
      <c r="B78" s="67" t="s">
        <v>28</v>
      </c>
      <c r="C78" s="61">
        <f>SUM('A_KP BPR'!C12:L12)</f>
        <v>190</v>
      </c>
      <c r="D78" s="121">
        <f>SUM('A_KC BPR'!C12:L12)</f>
        <v>80</v>
      </c>
    </row>
    <row r="79" spans="1:4" ht="13.5">
      <c r="A79" s="48" t="s">
        <v>29</v>
      </c>
      <c r="B79" s="67" t="s">
        <v>30</v>
      </c>
      <c r="C79" s="61">
        <f>SUM('A_KP BPR'!C13:L13)</f>
        <v>12</v>
      </c>
      <c r="D79" s="121">
        <f>SUM('A_KC BPR'!C13:L13)</f>
        <v>0</v>
      </c>
    </row>
    <row r="80" spans="1:4" ht="13.5">
      <c r="A80" s="48" t="s">
        <v>31</v>
      </c>
      <c r="B80" s="67" t="s">
        <v>32</v>
      </c>
      <c r="C80" s="61">
        <f>SUM('A_KP BPR'!C14:L14)</f>
        <v>450</v>
      </c>
      <c r="D80" s="121">
        <f>SUM('A_KC BPR'!C14:L14)</f>
        <v>560</v>
      </c>
    </row>
    <row r="81" spans="1:4" ht="13.5">
      <c r="A81" s="48" t="s">
        <v>33</v>
      </c>
      <c r="B81" s="67" t="s">
        <v>34</v>
      </c>
      <c r="C81" s="61">
        <f>SUM('A_KP BPR'!C15:L15)</f>
        <v>668</v>
      </c>
      <c r="D81" s="121">
        <f>SUM('A_KC BPR'!C15:L15)</f>
        <v>540</v>
      </c>
    </row>
    <row r="82" spans="1:4" ht="13.5">
      <c r="A82" s="48" t="s">
        <v>35</v>
      </c>
      <c r="B82" s="67" t="s">
        <v>36</v>
      </c>
      <c r="C82" s="61">
        <f>SUM('A_KP BPR'!C16:L16)</f>
        <v>280</v>
      </c>
      <c r="D82" s="121">
        <f>SUM('A_KC BPR'!C16:L16)</f>
        <v>124</v>
      </c>
    </row>
    <row r="83" spans="1:4" ht="13.5">
      <c r="A83" s="48" t="s">
        <v>37</v>
      </c>
      <c r="B83" s="67" t="s">
        <v>38</v>
      </c>
      <c r="C83" s="61">
        <f>SUM('A_KP BPR'!C17:L17)</f>
        <v>440</v>
      </c>
      <c r="D83" s="121">
        <f>SUM('A_KC BPR'!C17:L17)</f>
        <v>310</v>
      </c>
    </row>
    <row r="84" spans="1:4" ht="13.5">
      <c r="A84" s="48" t="s">
        <v>39</v>
      </c>
      <c r="B84" s="67" t="s">
        <v>40</v>
      </c>
      <c r="C84" s="61">
        <f>SUM('A_KP BPR'!C18:L18)</f>
        <v>221</v>
      </c>
      <c r="D84" s="121">
        <f>SUM('A_KC BPR'!C18:L18)</f>
        <v>169</v>
      </c>
    </row>
    <row r="85" spans="1:4" ht="13.5">
      <c r="A85" s="48" t="s">
        <v>41</v>
      </c>
      <c r="B85" s="67" t="s">
        <v>42</v>
      </c>
      <c r="C85" s="61">
        <f>SUM('A_KP BPR'!C19:L19)</f>
        <v>35</v>
      </c>
      <c r="D85" s="121">
        <f>SUM('A_KC BPR'!C19:L19)</f>
        <v>35</v>
      </c>
    </row>
    <row r="86" spans="1:4" ht="13.5">
      <c r="A86" s="48" t="s">
        <v>43</v>
      </c>
      <c r="B86" s="67" t="s">
        <v>44</v>
      </c>
      <c r="C86" s="61">
        <f>SUM('A_KP BPR'!C20:L20)</f>
        <v>230</v>
      </c>
      <c r="D86" s="121">
        <f>SUM('A_KC BPR'!C20:L20)</f>
        <v>366</v>
      </c>
    </row>
    <row r="87" spans="1:4" ht="13.5">
      <c r="A87" s="48" t="s">
        <v>45</v>
      </c>
      <c r="B87" s="67" t="s">
        <v>46</v>
      </c>
      <c r="C87" s="61">
        <f>SUM('A_KP BPR'!C21:L21)</f>
        <v>150</v>
      </c>
      <c r="D87" s="121">
        <f>SUM('A_KC BPR'!C21:L21)</f>
        <v>231</v>
      </c>
    </row>
    <row r="88" spans="1:4" ht="13.5">
      <c r="A88" s="48" t="s">
        <v>47</v>
      </c>
      <c r="B88" s="67" t="s">
        <v>48</v>
      </c>
      <c r="C88" s="61">
        <f>SUM('A_KP BPR'!C22:L22)</f>
        <v>195</v>
      </c>
      <c r="D88" s="121">
        <f>SUM('A_KC BPR'!C22:L22)</f>
        <v>65</v>
      </c>
    </row>
    <row r="89" spans="1:4" ht="13.5">
      <c r="A89" s="48" t="s">
        <v>49</v>
      </c>
      <c r="B89" s="67" t="s">
        <v>50</v>
      </c>
      <c r="C89" s="61">
        <f>SUM('A_KP BPR'!C23:L23)</f>
        <v>140</v>
      </c>
      <c r="D89" s="121">
        <f>SUM('A_KC BPR'!C23:L23)</f>
        <v>123</v>
      </c>
    </row>
    <row r="90" spans="1:4" ht="13.5">
      <c r="A90" s="48" t="s">
        <v>51</v>
      </c>
      <c r="B90" s="67" t="s">
        <v>52</v>
      </c>
      <c r="C90" s="61">
        <f>SUM('A_KP BPR'!C24:L24)</f>
        <v>60</v>
      </c>
      <c r="D90" s="121">
        <f>SUM('A_KC BPR'!C24:L24)</f>
        <v>80</v>
      </c>
    </row>
    <row r="91" spans="1:4" ht="13.5">
      <c r="A91" s="48" t="s">
        <v>53</v>
      </c>
      <c r="B91" s="67" t="s">
        <v>54</v>
      </c>
      <c r="C91" s="61">
        <f>SUM('A_KP BPR'!C25:L25)</f>
        <v>20</v>
      </c>
      <c r="D91" s="121">
        <f>SUM('A_KC BPR'!C25:L25)</f>
        <v>10</v>
      </c>
    </row>
    <row r="92" spans="1:4" ht="13.5">
      <c r="A92" s="48" t="s">
        <v>55</v>
      </c>
      <c r="B92" s="67" t="s">
        <v>56</v>
      </c>
      <c r="C92" s="61">
        <f>SUM('A_KP BPR'!C26:L26)</f>
        <v>60</v>
      </c>
      <c r="D92" s="121">
        <f>SUM('A_KC BPR'!C26:L26)</f>
        <v>172</v>
      </c>
    </row>
    <row r="93" spans="1:4" ht="13.5">
      <c r="A93" s="48" t="s">
        <v>57</v>
      </c>
      <c r="B93" s="67" t="s">
        <v>58</v>
      </c>
      <c r="C93" s="61">
        <f>SUM('A_KP BPR'!C27:L27)</f>
        <v>180</v>
      </c>
      <c r="D93" s="121">
        <f>SUM('A_KC BPR'!C27:L27)</f>
        <v>160</v>
      </c>
    </row>
    <row r="94" spans="1:4" ht="13.5">
      <c r="A94" s="48" t="s">
        <v>59</v>
      </c>
      <c r="B94" s="67" t="s">
        <v>60</v>
      </c>
      <c r="C94" s="61">
        <f>SUM('A_KP BPR'!C28:L28)</f>
        <v>150</v>
      </c>
      <c r="D94" s="121">
        <f>SUM('A_KC BPR'!C28:L28)</f>
        <v>290</v>
      </c>
    </row>
    <row r="95" spans="1:4" ht="13.5">
      <c r="A95" s="48" t="s">
        <v>61</v>
      </c>
      <c r="B95" s="67" t="s">
        <v>62</v>
      </c>
      <c r="C95" s="61">
        <f>SUM('A_KP BPR'!C29:L29)</f>
        <v>150</v>
      </c>
      <c r="D95" s="121">
        <f>SUM('A_KC BPR'!C29:L29)</f>
        <v>58</v>
      </c>
    </row>
    <row r="96" spans="1:4" ht="13.5">
      <c r="A96" s="48" t="s">
        <v>63</v>
      </c>
      <c r="B96" s="67" t="s">
        <v>64</v>
      </c>
      <c r="C96" s="61">
        <f>SUM('A_KP BPR'!C30:L30)</f>
        <v>20</v>
      </c>
      <c r="D96" s="121">
        <f>SUM('A_KC BPR'!C30:L30)</f>
        <v>10</v>
      </c>
    </row>
    <row r="97" spans="1:4" ht="13.5">
      <c r="A97" s="48" t="s">
        <v>65</v>
      </c>
      <c r="B97" s="67" t="s">
        <v>66</v>
      </c>
      <c r="C97" s="61">
        <f>SUM('A_KP BPR'!C31:L31)</f>
        <v>20</v>
      </c>
      <c r="D97" s="121">
        <f>SUM('A_KC BPR'!C31:L31)</f>
        <v>20</v>
      </c>
    </row>
    <row r="98" spans="1:4" ht="13.5">
      <c r="A98" s="48" t="s">
        <v>67</v>
      </c>
      <c r="B98" s="67" t="s">
        <v>68</v>
      </c>
      <c r="C98" s="61">
        <f>SUM('A_KP BPR'!C32:L32)</f>
        <v>190</v>
      </c>
      <c r="D98" s="121">
        <f>SUM('A_KC BPR'!C32:L32)</f>
        <v>580</v>
      </c>
    </row>
    <row r="99" spans="1:4" ht="13.5">
      <c r="A99" s="48" t="s">
        <v>69</v>
      </c>
      <c r="B99" s="67" t="s">
        <v>70</v>
      </c>
      <c r="C99" s="61">
        <f>SUM('A_KP BPR'!C33:L33)</f>
        <v>1298</v>
      </c>
      <c r="D99" s="121">
        <f>SUM('A_KC BPR'!C33:L33)</f>
        <v>613</v>
      </c>
    </row>
    <row r="100" spans="1:4" ht="13.5">
      <c r="A100" s="48" t="s">
        <v>71</v>
      </c>
      <c r="B100" s="67" t="s">
        <v>72</v>
      </c>
      <c r="C100" s="61">
        <f>SUM('A_KP BPR'!C34:L34)</f>
        <v>110</v>
      </c>
      <c r="D100" s="121">
        <f>SUM('A_KC BPR'!C34:L34)</f>
        <v>81</v>
      </c>
    </row>
    <row r="101" spans="1:4" ht="13.5">
      <c r="A101" s="48" t="s">
        <v>73</v>
      </c>
      <c r="B101" s="67" t="s">
        <v>74</v>
      </c>
      <c r="C101" s="61">
        <f>SUM('A_KP BPR'!C35:L35)</f>
        <v>10</v>
      </c>
      <c r="D101" s="121">
        <f>SUM('A_KC BPR'!C35:L35)</f>
        <v>90</v>
      </c>
    </row>
    <row r="102" spans="1:4" ht="13.5">
      <c r="A102" s="48" t="s">
        <v>75</v>
      </c>
      <c r="B102" s="67" t="s">
        <v>76</v>
      </c>
      <c r="C102" s="61">
        <f>SUM('A_KP BPR'!C36:L36)</f>
        <v>70</v>
      </c>
      <c r="D102" s="121">
        <f>SUM('A_KC BPR'!C36:L36)</f>
        <v>180</v>
      </c>
    </row>
    <row r="103" spans="1:4" ht="13.5">
      <c r="A103" s="48" t="s">
        <v>77</v>
      </c>
      <c r="B103" s="67" t="s">
        <v>78</v>
      </c>
      <c r="C103" s="61">
        <f>SUM('A_KP BPR'!C37:L37)</f>
        <v>20</v>
      </c>
      <c r="D103" s="121">
        <f>SUM('A_KC BPR'!C37:L37)</f>
        <v>70</v>
      </c>
    </row>
    <row r="104" spans="1:4" ht="13.5">
      <c r="A104" s="48" t="s">
        <v>79</v>
      </c>
      <c r="B104" s="112" t="s">
        <v>80</v>
      </c>
      <c r="C104" s="122">
        <f>SUM('A_KP BPR'!C38:L38)</f>
        <v>40</v>
      </c>
      <c r="D104" s="123">
        <f>SUM('A_KC BPR'!C38:L38)</f>
        <v>67</v>
      </c>
    </row>
    <row r="105" spans="1:4" ht="12.5"/>
  </sheetData>
  <mergeCells count="7">
    <mergeCell ref="A43:B44"/>
    <mergeCell ref="A68:D69"/>
    <mergeCell ref="A41:C42"/>
    <mergeCell ref="A1:D2"/>
    <mergeCell ref="K1:N2"/>
    <mergeCell ref="C3:D3"/>
    <mergeCell ref="M3:N3"/>
  </mergeCells>
  <pageMargins left="0.75" right="0.75" top="1" bottom="1" header="0.5" footer="0.5"/>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1C550-18CC-4999-9C59-6903C22FE189}">
  <sheetPr>
    <outlinePr summaryBelow="0" summaryRight="0"/>
  </sheetPr>
  <dimension ref="A1:T142"/>
  <sheetViews>
    <sheetView topLeftCell="A149" zoomScale="38" zoomScaleNormal="47" workbookViewId="0">
      <selection activeCell="W1" sqref="W1"/>
    </sheetView>
  </sheetViews>
  <sheetFormatPr defaultColWidth="12.54296875" defaultRowHeight="15.75" customHeight="1"/>
  <cols>
    <col min="2" max="2" width="42.1796875" customWidth="1"/>
    <col min="3" max="3" width="18.453125" customWidth="1"/>
    <col min="7" max="7" width="16.81640625" customWidth="1"/>
    <col min="10" max="10" width="26.54296875" customWidth="1"/>
  </cols>
  <sheetData>
    <row r="1" spans="1:11" ht="15.75" customHeight="1">
      <c r="A1" s="329" t="s">
        <v>183</v>
      </c>
      <c r="B1" s="330"/>
      <c r="C1" s="331"/>
      <c r="I1" s="323" t="s">
        <v>184</v>
      </c>
      <c r="J1" s="324"/>
      <c r="K1" s="325"/>
    </row>
    <row r="2" spans="1:11" ht="13">
      <c r="A2" s="147" t="s">
        <v>149</v>
      </c>
      <c r="B2" s="160" t="s">
        <v>185</v>
      </c>
      <c r="C2" s="151" t="s">
        <v>2</v>
      </c>
      <c r="I2" s="147" t="s">
        <v>186</v>
      </c>
      <c r="J2" s="160" t="s">
        <v>187</v>
      </c>
      <c r="K2" s="151" t="s">
        <v>2</v>
      </c>
    </row>
    <row r="3" spans="1:11" ht="15.75" customHeight="1">
      <c r="A3" s="64" t="s">
        <v>13</v>
      </c>
      <c r="B3" s="65" t="s">
        <v>188</v>
      </c>
      <c r="C3" s="66">
        <f ca="1">SUM('hasil DPK BU-BPR per bulan'!C5:L5)</f>
        <v>11.080725675833001</v>
      </c>
      <c r="I3" s="64" t="s">
        <v>13</v>
      </c>
      <c r="J3" s="67" t="s">
        <v>14</v>
      </c>
      <c r="K3" s="66">
        <f>SUM('hasil DPK BU-BPR per bulan'!C48:L48)</f>
        <v>9.4908171603860296</v>
      </c>
    </row>
    <row r="4" spans="1:11" ht="15.75" customHeight="1">
      <c r="A4" s="64" t="s">
        <v>15</v>
      </c>
      <c r="B4" s="65" t="s">
        <v>16</v>
      </c>
      <c r="C4" s="66">
        <f ca="1">SUM('hasil DPK BU-BPR per bulan'!C6:L6)</f>
        <v>13.631393532368969</v>
      </c>
      <c r="I4" s="64" t="s">
        <v>15</v>
      </c>
      <c r="J4" s="65" t="s">
        <v>16</v>
      </c>
      <c r="K4" s="66">
        <f>SUM('hasil DPK BU-BPR per bulan'!C49:L49)</f>
        <v>7.9171733655398846</v>
      </c>
    </row>
    <row r="5" spans="1:11" ht="15.75" customHeight="1">
      <c r="A5" s="64" t="s">
        <v>17</v>
      </c>
      <c r="B5" s="65" t="s">
        <v>18</v>
      </c>
      <c r="C5" s="66">
        <f ca="1">SUM('hasil DPK BU-BPR per bulan'!C7:L7)</f>
        <v>12.26187551039833</v>
      </c>
      <c r="I5" s="64" t="s">
        <v>17</v>
      </c>
      <c r="J5" s="65" t="s">
        <v>18</v>
      </c>
      <c r="K5" s="66">
        <f>SUM('hasil DPK BU-BPR per bulan'!C50:L50)</f>
        <v>12.47273306926321</v>
      </c>
    </row>
    <row r="6" spans="1:11" ht="15.75" customHeight="1">
      <c r="A6" s="64" t="s">
        <v>19</v>
      </c>
      <c r="B6" s="65" t="s">
        <v>20</v>
      </c>
      <c r="C6" s="66">
        <f ca="1">SUM('hasil DPK BU-BPR per bulan'!C8:L8)</f>
        <v>15.673119877410608</v>
      </c>
      <c r="I6" s="64" t="s">
        <v>19</v>
      </c>
      <c r="J6" s="65" t="s">
        <v>20</v>
      </c>
      <c r="K6" s="66">
        <f>SUM('hasil DPK BU-BPR per bulan'!C51:L51)</f>
        <v>10.357532976688912</v>
      </c>
    </row>
    <row r="7" spans="1:11" ht="15.75" customHeight="1">
      <c r="A7" s="64" t="s">
        <v>21</v>
      </c>
      <c r="B7" s="65" t="s">
        <v>22</v>
      </c>
      <c r="C7" s="66">
        <f ca="1">SUM('hasil DPK BU-BPR per bulan'!C9:L9)</f>
        <v>11.064489350541997</v>
      </c>
      <c r="I7" s="64" t="s">
        <v>21</v>
      </c>
      <c r="J7" s="65" t="s">
        <v>22</v>
      </c>
      <c r="K7" s="66">
        <f>SUM('hasil DPK BU-BPR per bulan'!C52:L52)</f>
        <v>10.443519766874767</v>
      </c>
    </row>
    <row r="8" spans="1:11" ht="15.75" customHeight="1">
      <c r="A8" s="64" t="s">
        <v>23</v>
      </c>
      <c r="B8" s="65" t="s">
        <v>24</v>
      </c>
      <c r="C8" s="66">
        <f ca="1">SUM('hasil DPK BU-BPR per bulan'!C10:L10)</f>
        <v>13.491306040994926</v>
      </c>
      <c r="I8" s="64" t="s">
        <v>23</v>
      </c>
      <c r="J8" s="65" t="s">
        <v>24</v>
      </c>
      <c r="K8" s="66">
        <f>SUM('hasil DPK BU-BPR per bulan'!C53:L53)</f>
        <v>9.8539045417551847</v>
      </c>
    </row>
    <row r="9" spans="1:11" ht="15.75" customHeight="1">
      <c r="A9" s="64" t="s">
        <v>25</v>
      </c>
      <c r="B9" s="65" t="s">
        <v>26</v>
      </c>
      <c r="C9" s="66">
        <f ca="1">SUM('hasil DPK BU-BPR per bulan'!C11:L11)</f>
        <v>6.2439250408960394</v>
      </c>
      <c r="I9" s="64" t="s">
        <v>25</v>
      </c>
      <c r="J9" s="65" t="s">
        <v>26</v>
      </c>
      <c r="K9" s="66">
        <f>SUM('hasil DPK BU-BPR per bulan'!C54:L54)</f>
        <v>7.7697569783073881</v>
      </c>
    </row>
    <row r="10" spans="1:11" ht="15.75" customHeight="1">
      <c r="A10" s="64" t="s">
        <v>27</v>
      </c>
      <c r="B10" s="65" t="s">
        <v>28</v>
      </c>
      <c r="C10" s="66">
        <f ca="1">SUM('hasil DPK BU-BPR per bulan'!C12:L12)</f>
        <v>8.6380293518227695</v>
      </c>
      <c r="I10" s="64" t="s">
        <v>27</v>
      </c>
      <c r="J10" s="65" t="s">
        <v>28</v>
      </c>
      <c r="K10" s="66">
        <f>SUM('hasil DPK BU-BPR per bulan'!C55:L55)</f>
        <v>9.2456068819309039</v>
      </c>
    </row>
    <row r="11" spans="1:11" ht="15.75" customHeight="1">
      <c r="A11" s="68" t="s">
        <v>29</v>
      </c>
      <c r="B11" s="69" t="s">
        <v>30</v>
      </c>
      <c r="C11" s="66">
        <f ca="1">SUM('hasil DPK BU-BPR per bulan'!C13:L13)</f>
        <v>10.633890733448464</v>
      </c>
      <c r="I11" s="68" t="s">
        <v>29</v>
      </c>
      <c r="J11" s="69" t="s">
        <v>30</v>
      </c>
      <c r="K11" s="66">
        <f>SUM('hasil DPK BU-BPR per bulan'!C56:L56)</f>
        <v>8.9542758181928033</v>
      </c>
    </row>
    <row r="12" spans="1:11" ht="15.75" customHeight="1">
      <c r="A12" s="68" t="s">
        <v>31</v>
      </c>
      <c r="B12" s="69" t="s">
        <v>32</v>
      </c>
      <c r="C12" s="66">
        <f ca="1">SUM('hasil DPK BU-BPR per bulan'!C14:L14)</f>
        <v>12.479211610776424</v>
      </c>
      <c r="I12" s="68" t="s">
        <v>31</v>
      </c>
      <c r="J12" s="69" t="s">
        <v>32</v>
      </c>
      <c r="K12" s="66">
        <f>SUM('hasil DPK BU-BPR per bulan'!C57:L57)</f>
        <v>10.528190637911909</v>
      </c>
    </row>
    <row r="13" spans="1:11" ht="15.75" customHeight="1">
      <c r="A13" s="64" t="s">
        <v>33</v>
      </c>
      <c r="B13" s="65" t="s">
        <v>34</v>
      </c>
      <c r="C13" s="66">
        <f ca="1">SUM('hasil DPK BU-BPR per bulan'!C15:L15)</f>
        <v>7.7852769520550922</v>
      </c>
      <c r="I13" s="64" t="s">
        <v>33</v>
      </c>
      <c r="J13" s="65" t="s">
        <v>34</v>
      </c>
      <c r="K13" s="66">
        <f>SUM('hasil DPK BU-BPR per bulan'!C58:L58)</f>
        <v>10.027659488522916</v>
      </c>
    </row>
    <row r="14" spans="1:11" ht="15.75" customHeight="1">
      <c r="A14" s="64" t="s">
        <v>35</v>
      </c>
      <c r="B14" s="65" t="s">
        <v>36</v>
      </c>
      <c r="C14" s="66">
        <f ca="1">SUM('hasil DPK BU-BPR per bulan'!C16:L16)</f>
        <v>12.789955330024325</v>
      </c>
      <c r="I14" s="64" t="s">
        <v>35</v>
      </c>
      <c r="J14" s="65" t="s">
        <v>36</v>
      </c>
      <c r="K14" s="66">
        <f>SUM('hasil DPK BU-BPR per bulan'!C59:L59)</f>
        <v>8.7061776900068342</v>
      </c>
    </row>
    <row r="15" spans="1:11" ht="15.75" customHeight="1">
      <c r="A15" s="64" t="s">
        <v>37</v>
      </c>
      <c r="B15" s="65" t="s">
        <v>38</v>
      </c>
      <c r="C15" s="66">
        <f ca="1">SUM('hasil DPK BU-BPR per bulan'!C17:L17)</f>
        <v>9.6273711211135122</v>
      </c>
      <c r="I15" s="64" t="s">
        <v>37</v>
      </c>
      <c r="J15" s="65" t="s">
        <v>38</v>
      </c>
      <c r="K15" s="66">
        <f>SUM('hasil DPK BU-BPR per bulan'!C60:L60)</f>
        <v>10.670671915609274</v>
      </c>
    </row>
    <row r="16" spans="1:11" ht="15.75" customHeight="1">
      <c r="A16" s="64" t="s">
        <v>39</v>
      </c>
      <c r="B16" s="65" t="s">
        <v>40</v>
      </c>
      <c r="C16" s="66">
        <f ca="1">SUM('hasil DPK BU-BPR per bulan'!C18:L18)</f>
        <v>14.262021127118198</v>
      </c>
      <c r="I16" s="64" t="s">
        <v>39</v>
      </c>
      <c r="J16" s="65" t="s">
        <v>40</v>
      </c>
      <c r="K16" s="66">
        <f>SUM('hasil DPK BU-BPR per bulan'!C61:L61)</f>
        <v>7.2972384047972172</v>
      </c>
    </row>
    <row r="17" spans="1:11" ht="15.75" customHeight="1">
      <c r="A17" s="64" t="s">
        <v>41</v>
      </c>
      <c r="B17" s="65" t="s">
        <v>42</v>
      </c>
      <c r="C17" s="66">
        <f ca="1">SUM('hasil DPK BU-BPR per bulan'!C19:L19)</f>
        <v>17.406324159652062</v>
      </c>
      <c r="I17" s="64" t="s">
        <v>41</v>
      </c>
      <c r="J17" s="65" t="s">
        <v>42</v>
      </c>
      <c r="K17" s="66">
        <f>SUM('hasil DPK BU-BPR per bulan'!C62:L62)</f>
        <v>9.8834788118854853</v>
      </c>
    </row>
    <row r="18" spans="1:11" ht="15.75" customHeight="1">
      <c r="A18" s="64" t="s">
        <v>43</v>
      </c>
      <c r="B18" s="65" t="s">
        <v>44</v>
      </c>
      <c r="C18" s="66">
        <f ca="1">SUM('hasil DPK BU-BPR per bulan'!C20:L20)</f>
        <v>9.1467103785251798</v>
      </c>
      <c r="I18" s="64" t="s">
        <v>43</v>
      </c>
      <c r="J18" s="65" t="s">
        <v>44</v>
      </c>
      <c r="K18" s="66">
        <f>SUM('hasil DPK BU-BPR per bulan'!C63:L63)</f>
        <v>6.1989059486189859</v>
      </c>
    </row>
    <row r="19" spans="1:11" ht="15.75" customHeight="1">
      <c r="A19" s="64" t="s">
        <v>45</v>
      </c>
      <c r="B19" s="65" t="s">
        <v>46</v>
      </c>
      <c r="C19" s="66">
        <f ca="1">SUM('hasil DPK BU-BPR per bulan'!C21:L21)</f>
        <v>12.360461195925607</v>
      </c>
      <c r="I19" s="64" t="s">
        <v>45</v>
      </c>
      <c r="J19" s="65" t="s">
        <v>46</v>
      </c>
      <c r="K19" s="66">
        <f>SUM('hasil DPK BU-BPR per bulan'!C64:L64)</f>
        <v>9.0125070505163336</v>
      </c>
    </row>
    <row r="20" spans="1:11" ht="13.5">
      <c r="A20" s="64" t="s">
        <v>47</v>
      </c>
      <c r="B20" s="65" t="s">
        <v>48</v>
      </c>
      <c r="C20" s="66">
        <f ca="1">SUM('hasil DPK BU-BPR per bulan'!C22:L22)</f>
        <v>10.93736625159236</v>
      </c>
      <c r="I20" s="64" t="s">
        <v>47</v>
      </c>
      <c r="J20" s="65" t="s">
        <v>48</v>
      </c>
      <c r="K20" s="66">
        <f>SUM('hasil DPK BU-BPR per bulan'!C65:L65)</f>
        <v>13.150801097509403</v>
      </c>
    </row>
    <row r="21" spans="1:11" ht="13.5">
      <c r="A21" s="64" t="s">
        <v>49</v>
      </c>
      <c r="B21" s="65" t="s">
        <v>50</v>
      </c>
      <c r="C21" s="66">
        <f ca="1">SUM('hasil DPK BU-BPR per bulan'!C23:L23)</f>
        <v>18.168873495640742</v>
      </c>
      <c r="I21" s="64" t="s">
        <v>49</v>
      </c>
      <c r="J21" s="65" t="s">
        <v>50</v>
      </c>
      <c r="K21" s="66">
        <f>SUM('hasil DPK BU-BPR per bulan'!C66:L66)</f>
        <v>7.6122009706019567</v>
      </c>
    </row>
    <row r="22" spans="1:11" ht="13.5">
      <c r="A22" s="64" t="s">
        <v>51</v>
      </c>
      <c r="B22" s="65" t="s">
        <v>52</v>
      </c>
      <c r="C22" s="66">
        <f ca="1">SUM('hasil DPK BU-BPR per bulan'!C24:L24)</f>
        <v>9.262436555147989</v>
      </c>
      <c r="I22" s="64" t="s">
        <v>51</v>
      </c>
      <c r="J22" s="65" t="s">
        <v>52</v>
      </c>
      <c r="K22" s="66">
        <f>SUM('hasil DPK BU-BPR per bulan'!C67:L67)</f>
        <v>7.3476572427849725</v>
      </c>
    </row>
    <row r="23" spans="1:11" ht="13.5">
      <c r="A23" s="64" t="s">
        <v>53</v>
      </c>
      <c r="B23" s="65" t="s">
        <v>54</v>
      </c>
      <c r="C23" s="66">
        <f ca="1">SUM('hasil DPK BU-BPR per bulan'!C25:L25)</f>
        <v>6.4770490785181671</v>
      </c>
      <c r="I23" s="64" t="s">
        <v>53</v>
      </c>
      <c r="J23" s="65" t="s">
        <v>54</v>
      </c>
      <c r="K23" s="66">
        <f>SUM('hasil DPK BU-BPR per bulan'!C68:L68)</f>
        <v>11.414008706497631</v>
      </c>
    </row>
    <row r="24" spans="1:11" ht="13.5">
      <c r="A24" s="68" t="s">
        <v>55</v>
      </c>
      <c r="B24" s="69" t="s">
        <v>56</v>
      </c>
      <c r="C24" s="66">
        <f ca="1">SUM('hasil DPK BU-BPR per bulan'!C26:L26)</f>
        <v>8.1462918700329467</v>
      </c>
      <c r="I24" s="68" t="s">
        <v>55</v>
      </c>
      <c r="J24" s="69" t="s">
        <v>56</v>
      </c>
      <c r="K24" s="66">
        <f>SUM('hasil DPK BU-BPR per bulan'!C69:L69)</f>
        <v>4.885384888815822</v>
      </c>
    </row>
    <row r="25" spans="1:11" ht="13.5">
      <c r="A25" s="68" t="s">
        <v>57</v>
      </c>
      <c r="B25" s="69" t="s">
        <v>58</v>
      </c>
      <c r="C25" s="66">
        <f ca="1">SUM('hasil DPK BU-BPR per bulan'!C27:L27)</f>
        <v>6.0693805600382245</v>
      </c>
      <c r="I25" s="68" t="s">
        <v>57</v>
      </c>
      <c r="J25" s="69" t="s">
        <v>58</v>
      </c>
      <c r="K25" s="66">
        <f>SUM('hasil DPK BU-BPR per bulan'!C70:L70)</f>
        <v>8.2677903175639624</v>
      </c>
    </row>
    <row r="26" spans="1:11" ht="13.5">
      <c r="A26" s="68" t="s">
        <v>59</v>
      </c>
      <c r="B26" s="69" t="s">
        <v>60</v>
      </c>
      <c r="C26" s="66">
        <f ca="1">SUM('hasil DPK BU-BPR per bulan'!C28:L28)</f>
        <v>3.8166527516180513</v>
      </c>
      <c r="I26" s="68" t="s">
        <v>59</v>
      </c>
      <c r="J26" s="69" t="s">
        <v>60</v>
      </c>
      <c r="K26" s="66">
        <f>SUM('hasil DPK BU-BPR per bulan'!C71:L71)</f>
        <v>11.346491680931489</v>
      </c>
    </row>
    <row r="27" spans="1:11" ht="13.5">
      <c r="A27" s="64" t="s">
        <v>61</v>
      </c>
      <c r="B27" s="65" t="s">
        <v>62</v>
      </c>
      <c r="C27" s="66">
        <f ca="1">SUM('hasil DPK BU-BPR per bulan'!C29:L29)</f>
        <v>5.0139669150676376</v>
      </c>
      <c r="I27" s="64" t="s">
        <v>61</v>
      </c>
      <c r="J27" s="65" t="s">
        <v>62</v>
      </c>
      <c r="K27" s="66">
        <f>SUM('hasil DPK BU-BPR per bulan'!C72:L72)</f>
        <v>5.4743234782500219</v>
      </c>
    </row>
    <row r="28" spans="1:11" ht="13.5">
      <c r="A28" s="64" t="s">
        <v>63</v>
      </c>
      <c r="B28" s="65" t="s">
        <v>64</v>
      </c>
      <c r="C28" s="66">
        <f ca="1">SUM('hasil DPK BU-BPR per bulan'!C30:L30)</f>
        <v>8.3169086677101092</v>
      </c>
      <c r="I28" s="64" t="s">
        <v>63</v>
      </c>
      <c r="J28" s="65" t="s">
        <v>64</v>
      </c>
      <c r="K28" s="66">
        <f>SUM('hasil DPK BU-BPR per bulan'!C73:L73)</f>
        <v>11.626730860356727</v>
      </c>
    </row>
    <row r="29" spans="1:11" ht="13.5">
      <c r="A29" s="64" t="s">
        <v>65</v>
      </c>
      <c r="B29" s="65" t="s">
        <v>66</v>
      </c>
      <c r="C29" s="66">
        <f ca="1">SUM('hasil DPK BU-BPR per bulan'!C31:L31)</f>
        <v>7.0157174771984847</v>
      </c>
      <c r="I29" s="64" t="s">
        <v>65</v>
      </c>
      <c r="J29" s="65" t="s">
        <v>66</v>
      </c>
      <c r="K29" s="66">
        <f>SUM('hasil DPK BU-BPR per bulan'!C74:L74)</f>
        <v>3.9170506408950905</v>
      </c>
    </row>
    <row r="30" spans="1:11" ht="13.5">
      <c r="A30" s="64" t="s">
        <v>67</v>
      </c>
      <c r="B30" s="65" t="s">
        <v>68</v>
      </c>
      <c r="C30" s="66">
        <f ca="1">SUM('hasil DPK BU-BPR per bulan'!C32:L32)</f>
        <v>17.25257462307933</v>
      </c>
      <c r="I30" s="64" t="s">
        <v>67</v>
      </c>
      <c r="J30" s="65" t="s">
        <v>68</v>
      </c>
      <c r="K30" s="66">
        <f>SUM('hasil DPK BU-BPR per bulan'!C75:L75)</f>
        <v>9.0343242594266666</v>
      </c>
    </row>
    <row r="31" spans="1:11" ht="13.5">
      <c r="A31" s="64" t="s">
        <v>69</v>
      </c>
      <c r="B31" s="65" t="s">
        <v>70</v>
      </c>
      <c r="C31" s="66">
        <f ca="1">SUM('hasil DPK BU-BPR per bulan'!C33:L33)</f>
        <v>8.0088469239269067</v>
      </c>
      <c r="I31" s="64" t="s">
        <v>69</v>
      </c>
      <c r="J31" s="65" t="s">
        <v>70</v>
      </c>
      <c r="K31" s="66">
        <f>SUM('hasil DPK BU-BPR per bulan'!C76:L76)</f>
        <v>12.957317145753199</v>
      </c>
    </row>
    <row r="32" spans="1:11" ht="13.5">
      <c r="A32" s="64" t="s">
        <v>71</v>
      </c>
      <c r="B32" s="65" t="s">
        <v>72</v>
      </c>
      <c r="C32" s="66">
        <f ca="1">SUM('hasil DPK BU-BPR per bulan'!C34:L34)</f>
        <v>8.9753215216940951</v>
      </c>
      <c r="I32" s="64" t="s">
        <v>71</v>
      </c>
      <c r="J32" s="65" t="s">
        <v>72</v>
      </c>
      <c r="K32" s="66">
        <f>SUM('hasil DPK BU-BPR per bulan'!C77:L77)</f>
        <v>8.1800630641952683</v>
      </c>
    </row>
    <row r="33" spans="1:11" ht="13.5">
      <c r="A33" s="64" t="s">
        <v>73</v>
      </c>
      <c r="B33" s="65" t="s">
        <v>74</v>
      </c>
      <c r="C33" s="66">
        <f ca="1">SUM('hasil DPK BU-BPR per bulan'!C35:L35)</f>
        <v>12.762478065642542</v>
      </c>
      <c r="I33" s="64" t="s">
        <v>73</v>
      </c>
      <c r="J33" s="65" t="s">
        <v>74</v>
      </c>
      <c r="K33" s="66">
        <f>SUM('hasil DPK BU-BPR per bulan'!C78:L78)</f>
        <v>7.1286616486115779</v>
      </c>
    </row>
    <row r="34" spans="1:11" ht="13.5">
      <c r="A34" s="64" t="s">
        <v>75</v>
      </c>
      <c r="B34" s="65" t="s">
        <v>76</v>
      </c>
      <c r="C34" s="66">
        <f ca="1">SUM('hasil DPK BU-BPR per bulan'!C36:L36)</f>
        <v>8.7119228221895675</v>
      </c>
      <c r="I34" s="64" t="s">
        <v>75</v>
      </c>
      <c r="J34" s="65" t="s">
        <v>76</v>
      </c>
      <c r="K34" s="66">
        <f>SUM('hasil DPK BU-BPR per bulan'!C79:L79)</f>
        <v>5.1099742616851005</v>
      </c>
    </row>
    <row r="35" spans="1:11" ht="13.5">
      <c r="A35" s="64" t="s">
        <v>77</v>
      </c>
      <c r="B35" s="65" t="s">
        <v>78</v>
      </c>
      <c r="C35" s="66">
        <f ca="1">SUM('hasil DPK BU-BPR per bulan'!C37:L37)</f>
        <v>10.209376442889052</v>
      </c>
      <c r="I35" s="64" t="s">
        <v>77</v>
      </c>
      <c r="J35" s="65" t="s">
        <v>78</v>
      </c>
      <c r="K35" s="66">
        <f>SUM('hasil DPK BU-BPR per bulan'!C80:L80)</f>
        <v>3.866015831057787</v>
      </c>
    </row>
    <row r="36" spans="1:11" ht="13.5">
      <c r="A36" s="64" t="s">
        <v>79</v>
      </c>
      <c r="B36" s="70" t="s">
        <v>80</v>
      </c>
      <c r="C36" s="71">
        <f>SUM('hasil DPK BU-BPR per bulan'!C38:L38)</f>
        <v>0</v>
      </c>
      <c r="I36" s="64" t="s">
        <v>79</v>
      </c>
      <c r="J36" s="70" t="s">
        <v>80</v>
      </c>
      <c r="K36" s="71">
        <f>SUM('hasil DPK BU-BPR per bulan'!C81:L81)</f>
        <v>7.6598243175393357</v>
      </c>
    </row>
    <row r="39" spans="1:11" ht="13">
      <c r="A39" s="329" t="s">
        <v>189</v>
      </c>
      <c r="B39" s="330"/>
      <c r="C39" s="331"/>
      <c r="I39" s="326" t="s">
        <v>190</v>
      </c>
      <c r="J39" s="327"/>
      <c r="K39" s="328"/>
    </row>
    <row r="40" spans="1:11" ht="13">
      <c r="A40" s="147" t="s">
        <v>149</v>
      </c>
      <c r="B40" s="160" t="s">
        <v>191</v>
      </c>
      <c r="C40" s="151" t="s">
        <v>2</v>
      </c>
      <c r="I40" s="147" t="s">
        <v>149</v>
      </c>
      <c r="J40" s="160" t="s">
        <v>192</v>
      </c>
      <c r="K40" s="151" t="s">
        <v>2</v>
      </c>
    </row>
    <row r="41" spans="1:11" ht="13.5">
      <c r="A41" s="64" t="s">
        <v>13</v>
      </c>
      <c r="B41" s="65" t="s">
        <v>14</v>
      </c>
      <c r="C41" s="66" t="e">
        <f>SUM(#REF!)</f>
        <v>#REF!</v>
      </c>
      <c r="I41" s="64" t="s">
        <v>13</v>
      </c>
      <c r="J41" s="65" t="s">
        <v>14</v>
      </c>
      <c r="K41" s="66" t="e">
        <f>SUM(#REF!)</f>
        <v>#REF!</v>
      </c>
    </row>
    <row r="42" spans="1:11" ht="13.5">
      <c r="A42" s="64" t="s">
        <v>15</v>
      </c>
      <c r="B42" s="65" t="s">
        <v>16</v>
      </c>
      <c r="C42" s="66" t="e">
        <f>SUM(#REF!)</f>
        <v>#REF!</v>
      </c>
      <c r="I42" s="64" t="s">
        <v>15</v>
      </c>
      <c r="J42" s="65" t="s">
        <v>16</v>
      </c>
      <c r="K42" s="66" t="e">
        <f>SUM(#REF!)</f>
        <v>#REF!</v>
      </c>
    </row>
    <row r="43" spans="1:11" ht="13.5">
      <c r="A43" s="64" t="s">
        <v>17</v>
      </c>
      <c r="B43" s="65" t="s">
        <v>18</v>
      </c>
      <c r="C43" s="66" t="e">
        <f>SUM(#REF!)</f>
        <v>#REF!</v>
      </c>
      <c r="I43" s="64" t="s">
        <v>17</v>
      </c>
      <c r="J43" s="65" t="s">
        <v>18</v>
      </c>
      <c r="K43" s="66" t="e">
        <f>SUM(#REF!)</f>
        <v>#REF!</v>
      </c>
    </row>
    <row r="44" spans="1:11" ht="13.5">
      <c r="A44" s="64" t="s">
        <v>19</v>
      </c>
      <c r="B44" s="65" t="s">
        <v>20</v>
      </c>
      <c r="C44" s="66" t="e">
        <f>SUM(#REF!)</f>
        <v>#REF!</v>
      </c>
      <c r="I44" s="64" t="s">
        <v>19</v>
      </c>
      <c r="J44" s="65" t="s">
        <v>20</v>
      </c>
      <c r="K44" s="66" t="e">
        <f>SUM(#REF!)</f>
        <v>#REF!</v>
      </c>
    </row>
    <row r="45" spans="1:11" ht="13.5">
      <c r="A45" s="64" t="s">
        <v>21</v>
      </c>
      <c r="B45" s="65" t="s">
        <v>22</v>
      </c>
      <c r="C45" s="66" t="e">
        <f>SUM(#REF!)</f>
        <v>#REF!</v>
      </c>
      <c r="I45" s="64" t="s">
        <v>21</v>
      </c>
      <c r="J45" s="65" t="s">
        <v>22</v>
      </c>
      <c r="K45" s="66" t="e">
        <f>SUM(#REF!)</f>
        <v>#REF!</v>
      </c>
    </row>
    <row r="46" spans="1:11" ht="13.5">
      <c r="A46" s="64" t="s">
        <v>23</v>
      </c>
      <c r="B46" s="65" t="s">
        <v>24</v>
      </c>
      <c r="C46" s="66" t="e">
        <f>SUM(#REF!)</f>
        <v>#REF!</v>
      </c>
      <c r="I46" s="64" t="s">
        <v>23</v>
      </c>
      <c r="J46" s="65" t="s">
        <v>24</v>
      </c>
      <c r="K46" s="66" t="e">
        <f>SUM(#REF!)</f>
        <v>#REF!</v>
      </c>
    </row>
    <row r="47" spans="1:11" ht="13.5">
      <c r="A47" s="64" t="s">
        <v>25</v>
      </c>
      <c r="B47" s="65" t="s">
        <v>26</v>
      </c>
      <c r="C47" s="66" t="e">
        <f>SUM(#REF!)</f>
        <v>#REF!</v>
      </c>
      <c r="I47" s="64" t="s">
        <v>25</v>
      </c>
      <c r="J47" s="65" t="s">
        <v>26</v>
      </c>
      <c r="K47" s="66" t="e">
        <f>SUM(#REF!)</f>
        <v>#REF!</v>
      </c>
    </row>
    <row r="48" spans="1:11" ht="13.5">
      <c r="A48" s="64" t="s">
        <v>27</v>
      </c>
      <c r="B48" s="65" t="s">
        <v>28</v>
      </c>
      <c r="C48" s="66" t="e">
        <f>SUM(#REF!)</f>
        <v>#REF!</v>
      </c>
      <c r="I48" s="64" t="s">
        <v>27</v>
      </c>
      <c r="J48" s="65" t="s">
        <v>28</v>
      </c>
      <c r="K48" s="66" t="e">
        <f>SUM(#REF!)</f>
        <v>#REF!</v>
      </c>
    </row>
    <row r="49" spans="1:11" ht="13.5">
      <c r="A49" s="68" t="s">
        <v>29</v>
      </c>
      <c r="B49" s="69" t="s">
        <v>30</v>
      </c>
      <c r="C49" s="66" t="e">
        <f>SUM(#REF!)</f>
        <v>#REF!</v>
      </c>
      <c r="I49" s="68" t="s">
        <v>29</v>
      </c>
      <c r="J49" s="69" t="s">
        <v>30</v>
      </c>
      <c r="K49" s="66" t="e">
        <f>SUM(#REF!)</f>
        <v>#REF!</v>
      </c>
    </row>
    <row r="50" spans="1:11" ht="13.5">
      <c r="A50" s="68" t="s">
        <v>31</v>
      </c>
      <c r="B50" s="69" t="s">
        <v>32</v>
      </c>
      <c r="C50" s="66" t="e">
        <f>SUM(#REF!)</f>
        <v>#REF!</v>
      </c>
      <c r="I50" s="68" t="s">
        <v>31</v>
      </c>
      <c r="J50" s="69" t="s">
        <v>32</v>
      </c>
      <c r="K50" s="66" t="e">
        <f>SUM(#REF!)</f>
        <v>#REF!</v>
      </c>
    </row>
    <row r="51" spans="1:11" ht="13.5">
      <c r="A51" s="64" t="s">
        <v>33</v>
      </c>
      <c r="B51" s="65" t="s">
        <v>34</v>
      </c>
      <c r="C51" s="66" t="e">
        <f>SUM(#REF!)</f>
        <v>#REF!</v>
      </c>
      <c r="I51" s="64" t="s">
        <v>33</v>
      </c>
      <c r="J51" s="65" t="s">
        <v>34</v>
      </c>
      <c r="K51" s="66" t="e">
        <f>SUM(#REF!)</f>
        <v>#REF!</v>
      </c>
    </row>
    <row r="52" spans="1:11" ht="13.5">
      <c r="A52" s="64" t="s">
        <v>35</v>
      </c>
      <c r="B52" s="65" t="s">
        <v>36</v>
      </c>
      <c r="C52" s="66" t="e">
        <f>SUM(#REF!)</f>
        <v>#REF!</v>
      </c>
      <c r="I52" s="64" t="s">
        <v>35</v>
      </c>
      <c r="J52" s="65" t="s">
        <v>36</v>
      </c>
      <c r="K52" s="66" t="e">
        <f>SUM(#REF!)</f>
        <v>#REF!</v>
      </c>
    </row>
    <row r="53" spans="1:11" ht="13.5">
      <c r="A53" s="64" t="s">
        <v>37</v>
      </c>
      <c r="B53" s="65" t="s">
        <v>38</v>
      </c>
      <c r="C53" s="66" t="e">
        <f>SUM(#REF!)</f>
        <v>#REF!</v>
      </c>
      <c r="I53" s="64" t="s">
        <v>37</v>
      </c>
      <c r="J53" s="65" t="s">
        <v>38</v>
      </c>
      <c r="K53" s="66" t="e">
        <f>SUM(#REF!)</f>
        <v>#REF!</v>
      </c>
    </row>
    <row r="54" spans="1:11" ht="13.5">
      <c r="A54" s="64" t="s">
        <v>39</v>
      </c>
      <c r="B54" s="65" t="s">
        <v>40</v>
      </c>
      <c r="C54" s="66" t="e">
        <f>SUM(#REF!)</f>
        <v>#REF!</v>
      </c>
      <c r="I54" s="64" t="s">
        <v>39</v>
      </c>
      <c r="J54" s="65" t="s">
        <v>40</v>
      </c>
      <c r="K54" s="66" t="e">
        <f>SUM(#REF!)</f>
        <v>#REF!</v>
      </c>
    </row>
    <row r="55" spans="1:11" ht="13.5">
      <c r="A55" s="64" t="s">
        <v>41</v>
      </c>
      <c r="B55" s="65" t="s">
        <v>42</v>
      </c>
      <c r="C55" s="66" t="e">
        <f>SUM(#REF!)</f>
        <v>#REF!</v>
      </c>
      <c r="I55" s="64" t="s">
        <v>41</v>
      </c>
      <c r="J55" s="65" t="s">
        <v>42</v>
      </c>
      <c r="K55" s="66" t="e">
        <f>SUM(#REF!)</f>
        <v>#REF!</v>
      </c>
    </row>
    <row r="56" spans="1:11" ht="13.5">
      <c r="A56" s="64" t="s">
        <v>43</v>
      </c>
      <c r="B56" s="65" t="s">
        <v>44</v>
      </c>
      <c r="C56" s="66" t="e">
        <f>SUM(#REF!)</f>
        <v>#REF!</v>
      </c>
      <c r="I56" s="64" t="s">
        <v>43</v>
      </c>
      <c r="J56" s="65" t="s">
        <v>44</v>
      </c>
      <c r="K56" s="66" t="e">
        <f>SUM(#REF!)</f>
        <v>#REF!</v>
      </c>
    </row>
    <row r="57" spans="1:11" ht="13.5">
      <c r="A57" s="64" t="s">
        <v>45</v>
      </c>
      <c r="B57" s="65" t="s">
        <v>46</v>
      </c>
      <c r="C57" s="66" t="e">
        <f>SUM(#REF!)</f>
        <v>#REF!</v>
      </c>
      <c r="I57" s="64" t="s">
        <v>45</v>
      </c>
      <c r="J57" s="65" t="s">
        <v>46</v>
      </c>
      <c r="K57" s="66" t="e">
        <f>SUM(#REF!)</f>
        <v>#REF!</v>
      </c>
    </row>
    <row r="58" spans="1:11" ht="13.5">
      <c r="A58" s="64" t="s">
        <v>47</v>
      </c>
      <c r="B58" s="65" t="s">
        <v>48</v>
      </c>
      <c r="C58" s="66" t="e">
        <f>SUM(#REF!)</f>
        <v>#REF!</v>
      </c>
      <c r="I58" s="64" t="s">
        <v>47</v>
      </c>
      <c r="J58" s="65" t="s">
        <v>48</v>
      </c>
      <c r="K58" s="66" t="e">
        <f>SUM(#REF!)</f>
        <v>#REF!</v>
      </c>
    </row>
    <row r="59" spans="1:11" ht="13.5">
      <c r="A59" s="64" t="s">
        <v>49</v>
      </c>
      <c r="B59" s="65" t="s">
        <v>50</v>
      </c>
      <c r="C59" s="66" t="e">
        <f>SUM(#REF!)</f>
        <v>#REF!</v>
      </c>
      <c r="I59" s="64" t="s">
        <v>49</v>
      </c>
      <c r="J59" s="65" t="s">
        <v>50</v>
      </c>
      <c r="K59" s="66" t="e">
        <f>SUM(#REF!)</f>
        <v>#REF!</v>
      </c>
    </row>
    <row r="60" spans="1:11" ht="13.5">
      <c r="A60" s="64" t="s">
        <v>51</v>
      </c>
      <c r="B60" s="65" t="s">
        <v>52</v>
      </c>
      <c r="C60" s="66" t="e">
        <f>SUM(#REF!)</f>
        <v>#REF!</v>
      </c>
      <c r="I60" s="64" t="s">
        <v>51</v>
      </c>
      <c r="J60" s="65" t="s">
        <v>52</v>
      </c>
      <c r="K60" s="66" t="e">
        <f>SUM(#REF!)</f>
        <v>#REF!</v>
      </c>
    </row>
    <row r="61" spans="1:11" ht="13.5">
      <c r="A61" s="64" t="s">
        <v>53</v>
      </c>
      <c r="B61" s="65" t="s">
        <v>54</v>
      </c>
      <c r="C61" s="66" t="e">
        <f>SUM(#REF!)</f>
        <v>#REF!</v>
      </c>
      <c r="I61" s="64" t="s">
        <v>53</v>
      </c>
      <c r="J61" s="65" t="s">
        <v>54</v>
      </c>
      <c r="K61" s="66" t="e">
        <f>SUM(#REF!)</f>
        <v>#REF!</v>
      </c>
    </row>
    <row r="62" spans="1:11" ht="13.5">
      <c r="A62" s="68" t="s">
        <v>55</v>
      </c>
      <c r="B62" s="69" t="s">
        <v>56</v>
      </c>
      <c r="C62" s="66" t="e">
        <f>SUM(#REF!)</f>
        <v>#REF!</v>
      </c>
      <c r="I62" s="68" t="s">
        <v>55</v>
      </c>
      <c r="J62" s="69" t="s">
        <v>56</v>
      </c>
      <c r="K62" s="66" t="e">
        <f>SUM(#REF!)</f>
        <v>#REF!</v>
      </c>
    </row>
    <row r="63" spans="1:11" ht="13.5">
      <c r="A63" s="68" t="s">
        <v>57</v>
      </c>
      <c r="B63" s="69" t="s">
        <v>58</v>
      </c>
      <c r="C63" s="66" t="e">
        <f>SUM(#REF!)</f>
        <v>#REF!</v>
      </c>
      <c r="I63" s="68" t="s">
        <v>57</v>
      </c>
      <c r="J63" s="69" t="s">
        <v>58</v>
      </c>
      <c r="K63" s="66" t="e">
        <f>SUM(#REF!)</f>
        <v>#REF!</v>
      </c>
    </row>
    <row r="64" spans="1:11" ht="13.5">
      <c r="A64" s="68" t="s">
        <v>59</v>
      </c>
      <c r="B64" s="69" t="s">
        <v>60</v>
      </c>
      <c r="C64" s="66" t="e">
        <f>SUM(#REF!)</f>
        <v>#REF!</v>
      </c>
      <c r="I64" s="68" t="s">
        <v>59</v>
      </c>
      <c r="J64" s="69" t="s">
        <v>60</v>
      </c>
      <c r="K64" s="66" t="e">
        <f>SUM(#REF!)</f>
        <v>#REF!</v>
      </c>
    </row>
    <row r="65" spans="1:11" ht="13.5">
      <c r="A65" s="64" t="s">
        <v>61</v>
      </c>
      <c r="B65" s="65" t="s">
        <v>62</v>
      </c>
      <c r="C65" s="66" t="e">
        <f>SUM(#REF!)</f>
        <v>#REF!</v>
      </c>
      <c r="I65" s="64" t="s">
        <v>61</v>
      </c>
      <c r="J65" s="65" t="s">
        <v>62</v>
      </c>
      <c r="K65" s="66" t="e">
        <f>SUM(#REF!)</f>
        <v>#REF!</v>
      </c>
    </row>
    <row r="66" spans="1:11" ht="13.5">
      <c r="A66" s="64" t="s">
        <v>63</v>
      </c>
      <c r="B66" s="65" t="s">
        <v>64</v>
      </c>
      <c r="C66" s="66" t="e">
        <f>SUM(#REF!)</f>
        <v>#REF!</v>
      </c>
      <c r="I66" s="64" t="s">
        <v>63</v>
      </c>
      <c r="J66" s="65" t="s">
        <v>64</v>
      </c>
      <c r="K66" s="66" t="e">
        <f>SUM(#REF!)</f>
        <v>#REF!</v>
      </c>
    </row>
    <row r="67" spans="1:11" ht="13.5">
      <c r="A67" s="64" t="s">
        <v>65</v>
      </c>
      <c r="B67" s="65" t="s">
        <v>66</v>
      </c>
      <c r="C67" s="66" t="e">
        <f>SUM(#REF!)</f>
        <v>#REF!</v>
      </c>
      <c r="I67" s="64" t="s">
        <v>65</v>
      </c>
      <c r="J67" s="65" t="s">
        <v>66</v>
      </c>
      <c r="K67" s="66" t="e">
        <f>SUM(#REF!)</f>
        <v>#REF!</v>
      </c>
    </row>
    <row r="68" spans="1:11" ht="13.5">
      <c r="A68" s="64" t="s">
        <v>67</v>
      </c>
      <c r="B68" s="65" t="s">
        <v>68</v>
      </c>
      <c r="C68" s="66" t="e">
        <f>SUM(#REF!)</f>
        <v>#REF!</v>
      </c>
      <c r="I68" s="64" t="s">
        <v>67</v>
      </c>
      <c r="J68" s="65" t="s">
        <v>68</v>
      </c>
      <c r="K68" s="66" t="e">
        <f>SUM(#REF!)</f>
        <v>#REF!</v>
      </c>
    </row>
    <row r="69" spans="1:11" ht="13.5">
      <c r="A69" s="64" t="s">
        <v>69</v>
      </c>
      <c r="B69" s="65" t="s">
        <v>70</v>
      </c>
      <c r="C69" s="66" t="e">
        <f>SUM(#REF!)</f>
        <v>#REF!</v>
      </c>
      <c r="I69" s="64" t="s">
        <v>69</v>
      </c>
      <c r="J69" s="65" t="s">
        <v>70</v>
      </c>
      <c r="K69" s="66" t="e">
        <f>SUM(#REF!)</f>
        <v>#REF!</v>
      </c>
    </row>
    <row r="70" spans="1:11" ht="13.5">
      <c r="A70" s="64" t="s">
        <v>71</v>
      </c>
      <c r="B70" s="65" t="s">
        <v>72</v>
      </c>
      <c r="C70" s="66" t="e">
        <f>SUM(#REF!)</f>
        <v>#REF!</v>
      </c>
      <c r="I70" s="64" t="s">
        <v>71</v>
      </c>
      <c r="J70" s="65" t="s">
        <v>72</v>
      </c>
      <c r="K70" s="66" t="e">
        <f>SUM(#REF!)</f>
        <v>#REF!</v>
      </c>
    </row>
    <row r="71" spans="1:11" ht="13.5">
      <c r="A71" s="64" t="s">
        <v>73</v>
      </c>
      <c r="B71" s="65" t="s">
        <v>74</v>
      </c>
      <c r="C71" s="66" t="e">
        <f>SUM(#REF!)</f>
        <v>#REF!</v>
      </c>
      <c r="I71" s="64" t="s">
        <v>73</v>
      </c>
      <c r="J71" s="65" t="s">
        <v>74</v>
      </c>
      <c r="K71" s="66" t="e">
        <f>SUM(#REF!)</f>
        <v>#REF!</v>
      </c>
    </row>
    <row r="72" spans="1:11" ht="13.5">
      <c r="A72" s="64" t="s">
        <v>75</v>
      </c>
      <c r="B72" s="65" t="s">
        <v>76</v>
      </c>
      <c r="C72" s="66" t="e">
        <f>SUM(#REF!)</f>
        <v>#REF!</v>
      </c>
      <c r="I72" s="64" t="s">
        <v>75</v>
      </c>
      <c r="J72" s="65" t="s">
        <v>76</v>
      </c>
      <c r="K72" s="66" t="e">
        <f>SUM(#REF!)</f>
        <v>#REF!</v>
      </c>
    </row>
    <row r="73" spans="1:11" ht="13.5">
      <c r="A73" s="64" t="s">
        <v>77</v>
      </c>
      <c r="B73" s="65" t="s">
        <v>78</v>
      </c>
      <c r="C73" s="66" t="e">
        <f>SUM(#REF!)</f>
        <v>#REF!</v>
      </c>
      <c r="I73" s="64" t="s">
        <v>77</v>
      </c>
      <c r="J73" s="65" t="s">
        <v>78</v>
      </c>
      <c r="K73" s="66" t="e">
        <f>SUM(#REF!)</f>
        <v>#REF!</v>
      </c>
    </row>
    <row r="74" spans="1:11" ht="13.5">
      <c r="A74" s="64" t="s">
        <v>79</v>
      </c>
      <c r="B74" s="70" t="s">
        <v>80</v>
      </c>
      <c r="C74" s="71" t="e">
        <f>SUM(#REF!)</f>
        <v>#REF!</v>
      </c>
      <c r="I74" s="64" t="s">
        <v>79</v>
      </c>
      <c r="J74" s="70" t="s">
        <v>80</v>
      </c>
      <c r="K74" s="71" t="e">
        <f>SUM(#REF!)</f>
        <v>#REF!</v>
      </c>
    </row>
    <row r="79" spans="1:11" ht="13">
      <c r="A79" s="332" t="s">
        <v>193</v>
      </c>
      <c r="B79" s="286"/>
      <c r="C79" s="286"/>
    </row>
    <row r="80" spans="1:11" ht="13">
      <c r="A80" s="147" t="s">
        <v>149</v>
      </c>
      <c r="B80" s="160" t="s">
        <v>194</v>
      </c>
      <c r="C80" s="151" t="s">
        <v>195</v>
      </c>
    </row>
    <row r="81" spans="1:3" ht="12.5">
      <c r="A81" s="72">
        <v>1</v>
      </c>
      <c r="B81" s="73" t="s">
        <v>196</v>
      </c>
      <c r="C81" s="66" t="e">
        <f>SUM(#REF!)</f>
        <v>#REF!</v>
      </c>
    </row>
    <row r="82" spans="1:3" ht="12.5">
      <c r="A82" s="72">
        <v>2</v>
      </c>
      <c r="B82" s="73" t="s">
        <v>197</v>
      </c>
      <c r="C82" s="66" t="e">
        <f>SUM(#REF!)</f>
        <v>#REF!</v>
      </c>
    </row>
    <row r="83" spans="1:3" ht="12.5">
      <c r="A83" s="72">
        <v>3</v>
      </c>
      <c r="B83" s="73" t="s">
        <v>198</v>
      </c>
      <c r="C83" s="66" t="e">
        <f>SUM(#REF!)</f>
        <v>#REF!</v>
      </c>
    </row>
    <row r="84" spans="1:3" ht="12.5">
      <c r="A84" s="72">
        <v>4</v>
      </c>
      <c r="B84" s="73" t="s">
        <v>199</v>
      </c>
      <c r="C84" s="66" t="e">
        <f>SUM(#REF!)</f>
        <v>#REF!</v>
      </c>
    </row>
    <row r="85" spans="1:3" ht="12.5">
      <c r="A85" s="72">
        <v>5</v>
      </c>
      <c r="B85" s="73" t="s">
        <v>200</v>
      </c>
      <c r="C85" s="66" t="e">
        <f>SUM(#REF!)</f>
        <v>#REF!</v>
      </c>
    </row>
    <row r="86" spans="1:3" ht="12.5">
      <c r="A86" s="72">
        <v>6</v>
      </c>
      <c r="B86" s="73" t="s">
        <v>201</v>
      </c>
      <c r="C86" s="66" t="e">
        <f>SUM(#REF!)</f>
        <v>#REF!</v>
      </c>
    </row>
    <row r="87" spans="1:3" ht="12.5">
      <c r="A87" s="72">
        <v>7</v>
      </c>
      <c r="B87" s="73" t="s">
        <v>202</v>
      </c>
      <c r="C87" s="66" t="e">
        <f>SUM(#REF!)</f>
        <v>#REF!</v>
      </c>
    </row>
    <row r="88" spans="1:3" ht="12.5">
      <c r="A88" s="72">
        <v>8</v>
      </c>
      <c r="B88" s="73" t="s">
        <v>203</v>
      </c>
      <c r="C88" s="66" t="e">
        <f>SUM(#REF!)</f>
        <v>#REF!</v>
      </c>
    </row>
    <row r="89" spans="1:3" ht="12.5">
      <c r="A89" s="72">
        <v>9</v>
      </c>
      <c r="B89" s="73" t="s">
        <v>204</v>
      </c>
      <c r="C89" s="66" t="e">
        <f>SUM(#REF!)</f>
        <v>#REF!</v>
      </c>
    </row>
    <row r="90" spans="1:3" ht="12.5">
      <c r="A90" s="72">
        <v>10</v>
      </c>
      <c r="B90" s="73" t="s">
        <v>205</v>
      </c>
      <c r="C90" s="66" t="e">
        <f>SUM(#REF!)</f>
        <v>#REF!</v>
      </c>
    </row>
    <row r="91" spans="1:3" ht="12.5">
      <c r="A91" s="72">
        <v>11</v>
      </c>
      <c r="B91" s="73" t="s">
        <v>206</v>
      </c>
      <c r="C91" s="66" t="e">
        <f>SUM(#REF!)</f>
        <v>#REF!</v>
      </c>
    </row>
    <row r="92" spans="1:3" ht="12.5">
      <c r="A92" s="72">
        <v>12</v>
      </c>
      <c r="B92" s="73" t="s">
        <v>207</v>
      </c>
      <c r="C92" s="66" t="e">
        <f>SUM(#REF!)</f>
        <v>#REF!</v>
      </c>
    </row>
    <row r="93" spans="1:3" ht="12.5">
      <c r="A93" s="72">
        <v>13</v>
      </c>
      <c r="B93" s="73" t="s">
        <v>208</v>
      </c>
      <c r="C93" s="66" t="e">
        <f>SUM(#REF!)</f>
        <v>#REF!</v>
      </c>
    </row>
    <row r="94" spans="1:3" ht="12.5">
      <c r="A94" s="72">
        <v>14</v>
      </c>
      <c r="B94" s="73" t="s">
        <v>209</v>
      </c>
      <c r="C94" s="66" t="e">
        <f>SUM(#REF!)</f>
        <v>#REF!</v>
      </c>
    </row>
    <row r="95" spans="1:3" ht="12.5">
      <c r="A95" s="72">
        <v>15</v>
      </c>
      <c r="B95" s="73" t="s">
        <v>210</v>
      </c>
      <c r="C95" s="66" t="e">
        <f>SUM(#REF!)</f>
        <v>#REF!</v>
      </c>
    </row>
    <row r="96" spans="1:3" ht="12.5">
      <c r="A96" s="72">
        <v>16</v>
      </c>
      <c r="B96" s="73" t="s">
        <v>211</v>
      </c>
      <c r="C96" s="66" t="e">
        <f>SUM(#REF!)</f>
        <v>#REF!</v>
      </c>
    </row>
    <row r="97" spans="1:20" ht="12.5">
      <c r="A97" s="72">
        <v>17</v>
      </c>
      <c r="B97" s="73" t="s">
        <v>212</v>
      </c>
      <c r="C97" s="66" t="e">
        <f>SUM(#REF!)</f>
        <v>#REF!</v>
      </c>
    </row>
    <row r="98" spans="1:20" ht="12.5">
      <c r="A98" s="72">
        <v>18</v>
      </c>
      <c r="B98" s="74" t="s">
        <v>213</v>
      </c>
      <c r="C98" s="71" t="e">
        <f>SUM(#REF!)</f>
        <v>#REF!</v>
      </c>
    </row>
    <row r="102" spans="1:20" ht="15.75" customHeight="1">
      <c r="A102" s="322" t="s">
        <v>214</v>
      </c>
      <c r="B102" s="322"/>
      <c r="C102" s="322"/>
      <c r="D102" s="322"/>
      <c r="E102" s="322"/>
      <c r="F102" s="322"/>
      <c r="G102" s="322"/>
      <c r="H102" s="322"/>
      <c r="I102" s="322"/>
      <c r="J102" s="322"/>
      <c r="K102" s="322"/>
      <c r="L102" s="322"/>
      <c r="M102" s="322"/>
    </row>
    <row r="103" spans="1:20" ht="15.75" customHeight="1">
      <c r="A103" s="322"/>
      <c r="B103" s="322"/>
      <c r="C103" s="322"/>
      <c r="D103" s="322"/>
      <c r="E103" s="322"/>
      <c r="F103" s="322"/>
      <c r="G103" s="322"/>
      <c r="H103" s="322"/>
      <c r="I103" s="322"/>
      <c r="J103" s="322"/>
      <c r="K103" s="322"/>
      <c r="L103" s="322"/>
      <c r="M103" s="322"/>
    </row>
    <row r="104" spans="1:20" ht="15.75" customHeight="1">
      <c r="A104" s="322"/>
      <c r="B104" s="322"/>
      <c r="C104" s="322"/>
      <c r="D104" s="322"/>
      <c r="E104" s="322"/>
      <c r="F104" s="322"/>
      <c r="G104" s="322"/>
      <c r="H104" s="322"/>
      <c r="I104" s="322"/>
      <c r="J104" s="322"/>
      <c r="K104" s="322"/>
      <c r="L104" s="322"/>
      <c r="M104" s="322"/>
      <c r="N104" s="75"/>
      <c r="O104" s="75"/>
      <c r="P104" s="75"/>
      <c r="Q104" s="75"/>
      <c r="R104" s="75"/>
      <c r="S104" s="75"/>
      <c r="T104" s="75"/>
    </row>
    <row r="105" spans="1:20" ht="15.75" customHeight="1">
      <c r="A105" s="76"/>
      <c r="B105" s="77"/>
      <c r="C105" s="320">
        <v>2024</v>
      </c>
      <c r="D105" s="320"/>
      <c r="E105" s="320"/>
      <c r="F105" s="320"/>
      <c r="G105" s="320"/>
      <c r="H105" s="320"/>
      <c r="I105" s="320"/>
      <c r="J105" s="320"/>
      <c r="K105" s="320"/>
      <c r="L105" s="320"/>
      <c r="M105" s="320"/>
      <c r="N105" s="78"/>
      <c r="O105" s="78"/>
      <c r="P105" s="78"/>
      <c r="Q105" s="78"/>
      <c r="R105" s="78"/>
      <c r="S105" s="78"/>
      <c r="T105" s="78"/>
    </row>
    <row r="106" spans="1:20" ht="15.75" customHeight="1">
      <c r="A106" s="77"/>
      <c r="B106" s="77"/>
      <c r="C106" s="321"/>
      <c r="D106" s="321"/>
      <c r="E106" s="321"/>
      <c r="F106" s="321"/>
      <c r="G106" s="321"/>
      <c r="H106" s="321"/>
      <c r="I106" s="321"/>
      <c r="J106" s="321"/>
      <c r="K106" s="321"/>
      <c r="L106" s="321"/>
      <c r="M106" s="321"/>
      <c r="T106" s="79"/>
    </row>
    <row r="107" spans="1:20" ht="15.75" customHeight="1">
      <c r="A107" s="77"/>
      <c r="B107" s="80" t="s">
        <v>215</v>
      </c>
      <c r="C107" s="81" t="s">
        <v>3</v>
      </c>
      <c r="D107" s="81" t="s">
        <v>4</v>
      </c>
      <c r="E107" s="81" t="s">
        <v>5</v>
      </c>
      <c r="F107" s="81" t="s">
        <v>6</v>
      </c>
      <c r="G107" s="81" t="s">
        <v>7</v>
      </c>
      <c r="H107" s="81" t="s">
        <v>8</v>
      </c>
      <c r="I107" s="81" t="s">
        <v>9</v>
      </c>
      <c r="J107" s="81" t="s">
        <v>10</v>
      </c>
      <c r="K107" s="81" t="s">
        <v>11</v>
      </c>
      <c r="L107" s="81" t="s">
        <v>12</v>
      </c>
      <c r="M107" s="81" t="s">
        <v>2</v>
      </c>
      <c r="T107" s="82"/>
    </row>
    <row r="108" spans="1:20" ht="15.75" customHeight="1">
      <c r="A108" s="83" t="s">
        <v>13</v>
      </c>
      <c r="B108" s="84" t="s">
        <v>14</v>
      </c>
      <c r="C108" s="82">
        <v>372</v>
      </c>
      <c r="D108" s="82">
        <v>372</v>
      </c>
      <c r="E108" s="82">
        <v>372</v>
      </c>
      <c r="F108" s="82">
        <v>373</v>
      </c>
      <c r="G108" s="82">
        <v>373</v>
      </c>
      <c r="H108" s="82">
        <v>373</v>
      </c>
      <c r="I108" s="82">
        <v>374</v>
      </c>
      <c r="J108" s="82">
        <v>374</v>
      </c>
      <c r="K108" s="82">
        <v>372</v>
      </c>
      <c r="L108" s="82">
        <v>373</v>
      </c>
      <c r="M108" s="85">
        <f>SUM(C108,L108)</f>
        <v>745</v>
      </c>
      <c r="T108" s="82"/>
    </row>
    <row r="109" spans="1:20" ht="15.75" customHeight="1">
      <c r="A109" s="83" t="s">
        <v>15</v>
      </c>
      <c r="B109" s="84" t="s">
        <v>16</v>
      </c>
      <c r="C109" s="82">
        <v>96</v>
      </c>
      <c r="D109" s="82">
        <v>96</v>
      </c>
      <c r="E109" s="82">
        <v>96</v>
      </c>
      <c r="F109" s="82">
        <v>96</v>
      </c>
      <c r="G109" s="82">
        <v>96</v>
      </c>
      <c r="H109" s="82">
        <v>96</v>
      </c>
      <c r="I109" s="82">
        <v>96</v>
      </c>
      <c r="J109" s="82">
        <v>96</v>
      </c>
      <c r="K109" s="82">
        <v>96</v>
      </c>
      <c r="L109" s="82">
        <v>96</v>
      </c>
      <c r="M109" s="85">
        <f>SUM(C109,L109)</f>
        <v>192</v>
      </c>
      <c r="T109" s="82"/>
    </row>
    <row r="110" spans="1:20" ht="15.75" customHeight="1">
      <c r="A110" s="83" t="s">
        <v>17</v>
      </c>
      <c r="B110" s="84" t="s">
        <v>18</v>
      </c>
      <c r="C110" s="82">
        <v>444</v>
      </c>
      <c r="D110" s="82">
        <v>444</v>
      </c>
      <c r="E110" s="82">
        <v>444</v>
      </c>
      <c r="F110" s="82">
        <v>444</v>
      </c>
      <c r="G110" s="82">
        <v>445</v>
      </c>
      <c r="H110" s="82">
        <v>446</v>
      </c>
      <c r="I110" s="82">
        <v>446</v>
      </c>
      <c r="J110" s="82">
        <v>446</v>
      </c>
      <c r="K110" s="82">
        <v>446</v>
      </c>
      <c r="L110" s="82">
        <v>447</v>
      </c>
      <c r="M110" s="85">
        <f t="shared" ref="M110:M141" si="0">SUM(C110,L110)</f>
        <v>891</v>
      </c>
      <c r="T110" s="82"/>
    </row>
    <row r="111" spans="1:20" ht="15.75" customHeight="1">
      <c r="A111" s="83" t="s">
        <v>19</v>
      </c>
      <c r="B111" s="84" t="s">
        <v>216</v>
      </c>
      <c r="C111" s="82">
        <v>59</v>
      </c>
      <c r="D111" s="82">
        <v>59</v>
      </c>
      <c r="E111" s="82">
        <v>59</v>
      </c>
      <c r="F111" s="82">
        <v>59</v>
      </c>
      <c r="G111" s="82">
        <v>59</v>
      </c>
      <c r="H111" s="82">
        <v>59</v>
      </c>
      <c r="I111" s="82">
        <v>59</v>
      </c>
      <c r="J111" s="82">
        <v>59</v>
      </c>
      <c r="K111" s="82">
        <v>58</v>
      </c>
      <c r="L111" s="82">
        <v>58</v>
      </c>
      <c r="M111" s="85">
        <f t="shared" si="0"/>
        <v>117</v>
      </c>
      <c r="T111" s="82"/>
    </row>
    <row r="112" spans="1:20" ht="15.75" customHeight="1">
      <c r="A112" s="83" t="s">
        <v>21</v>
      </c>
      <c r="B112" s="84" t="s">
        <v>22</v>
      </c>
      <c r="C112" s="82">
        <v>318</v>
      </c>
      <c r="D112" s="82">
        <v>318</v>
      </c>
      <c r="E112" s="82">
        <v>318</v>
      </c>
      <c r="F112" s="82">
        <v>318</v>
      </c>
      <c r="G112" s="82">
        <v>318</v>
      </c>
      <c r="H112" s="82">
        <v>318</v>
      </c>
      <c r="I112" s="82">
        <v>317</v>
      </c>
      <c r="J112" s="82">
        <v>317</v>
      </c>
      <c r="K112" s="82">
        <v>315</v>
      </c>
      <c r="L112" s="82">
        <v>315</v>
      </c>
      <c r="M112" s="85">
        <f t="shared" si="0"/>
        <v>633</v>
      </c>
      <c r="T112" s="82"/>
    </row>
    <row r="113" spans="1:20" ht="15.75" customHeight="1">
      <c r="A113" s="83" t="s">
        <v>23</v>
      </c>
      <c r="B113" s="84" t="s">
        <v>24</v>
      </c>
      <c r="C113" s="82">
        <v>383</v>
      </c>
      <c r="D113" s="82">
        <v>383</v>
      </c>
      <c r="E113" s="82">
        <v>383</v>
      </c>
      <c r="F113" s="82">
        <v>380</v>
      </c>
      <c r="G113" s="82">
        <v>380</v>
      </c>
      <c r="H113" s="82">
        <v>380</v>
      </c>
      <c r="I113" s="82">
        <v>379</v>
      </c>
      <c r="J113" s="82">
        <v>379</v>
      </c>
      <c r="K113" s="82">
        <v>377</v>
      </c>
      <c r="L113" s="82">
        <v>377</v>
      </c>
      <c r="M113" s="85">
        <f t="shared" si="0"/>
        <v>760</v>
      </c>
      <c r="T113" s="82"/>
    </row>
    <row r="114" spans="1:20" ht="15.75" customHeight="1">
      <c r="A114" s="83" t="s">
        <v>25</v>
      </c>
      <c r="B114" s="84" t="s">
        <v>26</v>
      </c>
      <c r="C114" s="82">
        <v>32</v>
      </c>
      <c r="D114" s="82">
        <v>32</v>
      </c>
      <c r="E114" s="82">
        <v>32</v>
      </c>
      <c r="F114" s="82">
        <v>32</v>
      </c>
      <c r="G114" s="82">
        <v>32</v>
      </c>
      <c r="H114" s="82">
        <v>32</v>
      </c>
      <c r="I114" s="82">
        <v>32</v>
      </c>
      <c r="J114" s="82">
        <v>32</v>
      </c>
      <c r="K114" s="82">
        <v>32</v>
      </c>
      <c r="L114" s="82">
        <v>32</v>
      </c>
      <c r="M114" s="85">
        <f t="shared" si="0"/>
        <v>64</v>
      </c>
      <c r="T114" s="82"/>
    </row>
    <row r="115" spans="1:20" ht="15.75" customHeight="1">
      <c r="A115" s="83" t="s">
        <v>27</v>
      </c>
      <c r="B115" s="84" t="s">
        <v>28</v>
      </c>
      <c r="C115" s="82">
        <v>58</v>
      </c>
      <c r="D115" s="82">
        <v>58</v>
      </c>
      <c r="E115" s="82">
        <v>58</v>
      </c>
      <c r="F115" s="82">
        <v>58</v>
      </c>
      <c r="G115" s="82">
        <v>58</v>
      </c>
      <c r="H115" s="82">
        <v>58</v>
      </c>
      <c r="I115" s="82">
        <v>58</v>
      </c>
      <c r="J115" s="82">
        <v>58</v>
      </c>
      <c r="K115" s="82">
        <v>57</v>
      </c>
      <c r="L115" s="82">
        <v>57</v>
      </c>
      <c r="M115" s="85">
        <f t="shared" si="0"/>
        <v>115</v>
      </c>
      <c r="T115" s="82"/>
    </row>
    <row r="116" spans="1:20" ht="15.75" customHeight="1">
      <c r="A116" s="83" t="s">
        <v>29</v>
      </c>
      <c r="B116" s="86" t="s">
        <v>217</v>
      </c>
      <c r="C116" s="82">
        <v>52</v>
      </c>
      <c r="D116" s="82">
        <v>52</v>
      </c>
      <c r="E116" s="82">
        <v>52</v>
      </c>
      <c r="F116" s="82">
        <v>52</v>
      </c>
      <c r="G116" s="82">
        <v>52</v>
      </c>
      <c r="H116" s="82">
        <v>52</v>
      </c>
      <c r="I116" s="82">
        <v>52</v>
      </c>
      <c r="J116" s="82">
        <v>52</v>
      </c>
      <c r="K116" s="82">
        <v>52</v>
      </c>
      <c r="L116" s="82">
        <v>52</v>
      </c>
      <c r="M116" s="85">
        <f t="shared" si="0"/>
        <v>104</v>
      </c>
      <c r="T116" s="82"/>
    </row>
    <row r="117" spans="1:20" ht="15.75" customHeight="1">
      <c r="A117" s="83" t="s">
        <v>31</v>
      </c>
      <c r="B117" s="86" t="s">
        <v>32</v>
      </c>
      <c r="C117" s="82">
        <v>193</v>
      </c>
      <c r="D117" s="82">
        <v>193</v>
      </c>
      <c r="E117" s="82">
        <v>193</v>
      </c>
      <c r="F117" s="82">
        <v>193</v>
      </c>
      <c r="G117" s="82">
        <v>193</v>
      </c>
      <c r="H117" s="82">
        <v>193</v>
      </c>
      <c r="I117" s="82">
        <v>192</v>
      </c>
      <c r="J117" s="82">
        <v>192</v>
      </c>
      <c r="K117" s="82">
        <v>191</v>
      </c>
      <c r="L117" s="82">
        <v>191</v>
      </c>
      <c r="M117" s="85">
        <f t="shared" si="0"/>
        <v>384</v>
      </c>
      <c r="T117" s="82"/>
    </row>
    <row r="118" spans="1:20" ht="15.75" customHeight="1">
      <c r="A118" s="83" t="s">
        <v>33</v>
      </c>
      <c r="B118" s="84" t="s">
        <v>34</v>
      </c>
      <c r="C118" s="82">
        <v>84</v>
      </c>
      <c r="D118" s="82">
        <v>84</v>
      </c>
      <c r="E118" s="82">
        <v>84</v>
      </c>
      <c r="F118" s="82">
        <v>84</v>
      </c>
      <c r="G118" s="82">
        <v>84</v>
      </c>
      <c r="H118" s="82">
        <v>84</v>
      </c>
      <c r="I118" s="82">
        <v>83</v>
      </c>
      <c r="J118" s="82">
        <v>83</v>
      </c>
      <c r="K118" s="82">
        <v>83</v>
      </c>
      <c r="L118" s="82">
        <v>83</v>
      </c>
      <c r="M118" s="85">
        <f t="shared" si="0"/>
        <v>167</v>
      </c>
      <c r="T118" s="82"/>
    </row>
    <row r="119" spans="1:20" ht="15.75" customHeight="1">
      <c r="A119" s="83" t="s">
        <v>35</v>
      </c>
      <c r="B119" s="84" t="s">
        <v>36</v>
      </c>
      <c r="C119" s="82">
        <v>87</v>
      </c>
      <c r="D119" s="82">
        <v>87</v>
      </c>
      <c r="E119" s="82">
        <v>87</v>
      </c>
      <c r="F119" s="82">
        <v>87</v>
      </c>
      <c r="G119" s="82">
        <v>87</v>
      </c>
      <c r="H119" s="82">
        <v>87</v>
      </c>
      <c r="I119" s="82">
        <v>87</v>
      </c>
      <c r="J119" s="82">
        <v>87</v>
      </c>
      <c r="K119" s="82">
        <v>85</v>
      </c>
      <c r="L119" s="82">
        <v>85</v>
      </c>
      <c r="M119" s="85">
        <f t="shared" si="0"/>
        <v>172</v>
      </c>
      <c r="T119" s="82"/>
    </row>
    <row r="120" spans="1:20" ht="15.75" customHeight="1">
      <c r="A120" s="83" t="s">
        <v>37</v>
      </c>
      <c r="B120" s="84" t="s">
        <v>40</v>
      </c>
      <c r="C120" s="82">
        <v>98</v>
      </c>
      <c r="D120" s="82">
        <v>98</v>
      </c>
      <c r="E120" s="82">
        <v>98</v>
      </c>
      <c r="F120" s="82">
        <v>98</v>
      </c>
      <c r="G120" s="82">
        <v>98</v>
      </c>
      <c r="H120" s="82">
        <v>98</v>
      </c>
      <c r="I120" s="82">
        <v>98</v>
      </c>
      <c r="J120" s="82">
        <v>98</v>
      </c>
      <c r="K120" s="82">
        <v>97</v>
      </c>
      <c r="L120" s="82">
        <v>97</v>
      </c>
      <c r="M120" s="85">
        <f t="shared" si="0"/>
        <v>195</v>
      </c>
      <c r="T120" s="82"/>
    </row>
    <row r="121" spans="1:20" ht="15.75" customHeight="1">
      <c r="A121" s="83" t="s">
        <v>39</v>
      </c>
      <c r="B121" s="84" t="s">
        <v>42</v>
      </c>
      <c r="C121" s="82">
        <v>30</v>
      </c>
      <c r="D121" s="82">
        <v>30</v>
      </c>
      <c r="E121" s="82">
        <v>30</v>
      </c>
      <c r="F121" s="82">
        <v>30</v>
      </c>
      <c r="G121" s="82">
        <v>30</v>
      </c>
      <c r="H121" s="82">
        <v>30</v>
      </c>
      <c r="I121" s="82">
        <v>30</v>
      </c>
      <c r="J121" s="82">
        <v>30</v>
      </c>
      <c r="K121" s="82">
        <v>30</v>
      </c>
      <c r="L121" s="82">
        <v>30</v>
      </c>
      <c r="M121" s="85">
        <f t="shared" si="0"/>
        <v>60</v>
      </c>
      <c r="T121" s="82"/>
    </row>
    <row r="122" spans="1:20" ht="15.75" customHeight="1">
      <c r="A122" s="83" t="s">
        <v>41</v>
      </c>
      <c r="B122" s="84" t="s">
        <v>38</v>
      </c>
      <c r="C122" s="82">
        <v>59</v>
      </c>
      <c r="D122" s="82">
        <v>59</v>
      </c>
      <c r="E122" s="82">
        <v>59</v>
      </c>
      <c r="F122" s="82">
        <v>59</v>
      </c>
      <c r="G122" s="82">
        <v>59</v>
      </c>
      <c r="H122" s="82">
        <v>59</v>
      </c>
      <c r="I122" s="82">
        <v>59</v>
      </c>
      <c r="J122" s="82">
        <v>59</v>
      </c>
      <c r="K122" s="82">
        <v>58</v>
      </c>
      <c r="L122" s="82">
        <v>58</v>
      </c>
      <c r="M122" s="85">
        <f t="shared" si="0"/>
        <v>117</v>
      </c>
      <c r="T122" s="82"/>
    </row>
    <row r="123" spans="1:20" ht="15.75" customHeight="1">
      <c r="A123" s="83" t="s">
        <v>43</v>
      </c>
      <c r="B123" s="84" t="s">
        <v>44</v>
      </c>
      <c r="C123" s="82">
        <v>65</v>
      </c>
      <c r="D123" s="82">
        <v>65</v>
      </c>
      <c r="E123" s="82">
        <v>65</v>
      </c>
      <c r="F123" s="82">
        <v>65</v>
      </c>
      <c r="G123" s="82">
        <v>65</v>
      </c>
      <c r="H123" s="82">
        <v>65</v>
      </c>
      <c r="I123" s="82">
        <v>65</v>
      </c>
      <c r="J123" s="82">
        <v>65</v>
      </c>
      <c r="K123" s="82">
        <v>64</v>
      </c>
      <c r="L123" s="82">
        <v>64</v>
      </c>
      <c r="M123" s="85">
        <f t="shared" si="0"/>
        <v>129</v>
      </c>
      <c r="T123" s="82"/>
    </row>
    <row r="124" spans="1:20" ht="15.75" customHeight="1">
      <c r="A124" s="83" t="s">
        <v>45</v>
      </c>
      <c r="B124" s="84" t="s">
        <v>46</v>
      </c>
      <c r="C124" s="82">
        <v>71</v>
      </c>
      <c r="D124" s="82">
        <v>71</v>
      </c>
      <c r="E124" s="82">
        <v>71</v>
      </c>
      <c r="F124" s="82">
        <v>71</v>
      </c>
      <c r="G124" s="82">
        <v>71</v>
      </c>
      <c r="H124" s="82">
        <v>71</v>
      </c>
      <c r="I124" s="82">
        <v>71</v>
      </c>
      <c r="J124" s="82">
        <v>71</v>
      </c>
      <c r="K124" s="82">
        <v>70</v>
      </c>
      <c r="L124" s="82">
        <v>70</v>
      </c>
      <c r="M124" s="85">
        <f t="shared" si="0"/>
        <v>141</v>
      </c>
      <c r="T124" s="82"/>
    </row>
    <row r="125" spans="1:20" ht="15.75" customHeight="1">
      <c r="A125" s="83" t="s">
        <v>47</v>
      </c>
      <c r="B125" s="84" t="s">
        <v>48</v>
      </c>
      <c r="C125" s="82">
        <v>77</v>
      </c>
      <c r="D125" s="82">
        <v>77</v>
      </c>
      <c r="E125" s="82">
        <v>77</v>
      </c>
      <c r="F125" s="82">
        <v>77</v>
      </c>
      <c r="G125" s="82">
        <v>77</v>
      </c>
      <c r="H125" s="82">
        <v>77</v>
      </c>
      <c r="I125" s="82">
        <v>77</v>
      </c>
      <c r="J125" s="82">
        <v>77</v>
      </c>
      <c r="K125" s="82">
        <v>76</v>
      </c>
      <c r="L125" s="82">
        <v>75</v>
      </c>
      <c r="M125" s="85">
        <f t="shared" si="0"/>
        <v>152</v>
      </c>
      <c r="T125" s="82"/>
    </row>
    <row r="126" spans="1:20" ht="15.75" customHeight="1">
      <c r="A126" s="83" t="s">
        <v>49</v>
      </c>
      <c r="B126" s="84" t="s">
        <v>50</v>
      </c>
      <c r="C126" s="82">
        <v>112</v>
      </c>
      <c r="D126" s="82">
        <v>112</v>
      </c>
      <c r="E126" s="82">
        <v>112</v>
      </c>
      <c r="F126" s="82">
        <v>112</v>
      </c>
      <c r="G126" s="82">
        <v>112</v>
      </c>
      <c r="H126" s="82">
        <v>112</v>
      </c>
      <c r="I126" s="82">
        <v>111</v>
      </c>
      <c r="J126" s="82">
        <v>111</v>
      </c>
      <c r="K126" s="82">
        <v>109</v>
      </c>
      <c r="L126" s="82">
        <v>109</v>
      </c>
      <c r="M126" s="85">
        <f t="shared" si="0"/>
        <v>221</v>
      </c>
      <c r="T126" s="82"/>
    </row>
    <row r="127" spans="1:20" ht="15.75" customHeight="1">
      <c r="A127" s="83" t="s">
        <v>51</v>
      </c>
      <c r="B127" s="84" t="s">
        <v>52</v>
      </c>
      <c r="C127" s="82">
        <v>44</v>
      </c>
      <c r="D127" s="82">
        <v>44</v>
      </c>
      <c r="E127" s="82">
        <v>44</v>
      </c>
      <c r="F127" s="82">
        <v>44</v>
      </c>
      <c r="G127" s="82">
        <v>44</v>
      </c>
      <c r="H127" s="82">
        <v>44</v>
      </c>
      <c r="I127" s="82">
        <v>44</v>
      </c>
      <c r="J127" s="82">
        <v>44</v>
      </c>
      <c r="K127" s="82">
        <v>44</v>
      </c>
      <c r="L127" s="82">
        <v>44</v>
      </c>
      <c r="M127" s="85">
        <f t="shared" si="0"/>
        <v>88</v>
      </c>
      <c r="T127" s="82"/>
    </row>
    <row r="128" spans="1:20" ht="15.75" customHeight="1">
      <c r="A128" s="83" t="s">
        <v>53</v>
      </c>
      <c r="B128" s="86" t="s">
        <v>56</v>
      </c>
      <c r="C128" s="82">
        <v>48</v>
      </c>
      <c r="D128" s="82">
        <v>48</v>
      </c>
      <c r="E128" s="82">
        <v>48</v>
      </c>
      <c r="F128" s="82">
        <v>48</v>
      </c>
      <c r="G128" s="82">
        <v>48</v>
      </c>
      <c r="H128" s="82">
        <v>48</v>
      </c>
      <c r="I128" s="82">
        <v>48</v>
      </c>
      <c r="J128" s="82">
        <v>48</v>
      </c>
      <c r="K128" s="82">
        <v>48</v>
      </c>
      <c r="L128" s="82">
        <v>48</v>
      </c>
      <c r="M128" s="85">
        <f t="shared" si="0"/>
        <v>96</v>
      </c>
      <c r="T128" s="82"/>
    </row>
    <row r="129" spans="1:20" ht="15.75" customHeight="1">
      <c r="A129" s="83" t="s">
        <v>55</v>
      </c>
      <c r="B129" s="86" t="s">
        <v>58</v>
      </c>
      <c r="C129" s="82">
        <v>133</v>
      </c>
      <c r="D129" s="82">
        <v>133</v>
      </c>
      <c r="E129" s="82">
        <v>133</v>
      </c>
      <c r="F129" s="82">
        <v>133</v>
      </c>
      <c r="G129" s="82">
        <v>133</v>
      </c>
      <c r="H129" s="82">
        <v>133</v>
      </c>
      <c r="I129" s="82">
        <v>133</v>
      </c>
      <c r="J129" s="82">
        <v>133</v>
      </c>
      <c r="K129" s="82">
        <v>132</v>
      </c>
      <c r="L129" s="82">
        <v>132</v>
      </c>
      <c r="M129" s="85">
        <f t="shared" si="0"/>
        <v>265</v>
      </c>
      <c r="T129" s="82"/>
    </row>
    <row r="130" spans="1:20" ht="15.75" customHeight="1">
      <c r="A130" s="83" t="s">
        <v>57</v>
      </c>
      <c r="B130" s="86" t="s">
        <v>60</v>
      </c>
      <c r="C130" s="82">
        <v>61</v>
      </c>
      <c r="D130" s="82">
        <v>61</v>
      </c>
      <c r="E130" s="82">
        <v>61</v>
      </c>
      <c r="F130" s="82">
        <v>61</v>
      </c>
      <c r="G130" s="82">
        <v>61</v>
      </c>
      <c r="H130" s="82">
        <v>61</v>
      </c>
      <c r="I130" s="82">
        <v>61</v>
      </c>
      <c r="J130" s="82">
        <v>61</v>
      </c>
      <c r="K130" s="82">
        <v>61</v>
      </c>
      <c r="L130" s="82">
        <v>61</v>
      </c>
      <c r="M130" s="85">
        <f t="shared" si="0"/>
        <v>122</v>
      </c>
      <c r="T130" s="82"/>
    </row>
    <row r="131" spans="1:20" ht="15.75" customHeight="1">
      <c r="A131" s="83" t="s">
        <v>59</v>
      </c>
      <c r="B131" s="84" t="s">
        <v>66</v>
      </c>
      <c r="C131" s="82">
        <v>19</v>
      </c>
      <c r="D131" s="82">
        <v>19</v>
      </c>
      <c r="E131" s="82">
        <v>19</v>
      </c>
      <c r="F131" s="82">
        <v>19</v>
      </c>
      <c r="G131" s="82">
        <v>19</v>
      </c>
      <c r="H131" s="82">
        <v>19</v>
      </c>
      <c r="I131" s="82">
        <v>19</v>
      </c>
      <c r="J131" s="82">
        <v>19</v>
      </c>
      <c r="K131" s="82">
        <v>19</v>
      </c>
      <c r="L131" s="82">
        <v>19</v>
      </c>
      <c r="M131" s="85">
        <f t="shared" si="0"/>
        <v>38</v>
      </c>
      <c r="T131" s="82"/>
    </row>
    <row r="132" spans="1:20" ht="15.75" customHeight="1">
      <c r="A132" s="83" t="s">
        <v>61</v>
      </c>
      <c r="B132" s="84" t="s">
        <v>64</v>
      </c>
      <c r="C132" s="82">
        <v>17</v>
      </c>
      <c r="D132" s="82">
        <v>17</v>
      </c>
      <c r="E132" s="82">
        <v>17</v>
      </c>
      <c r="F132" s="82">
        <v>17</v>
      </c>
      <c r="G132" s="82">
        <v>17</v>
      </c>
      <c r="H132" s="82">
        <v>17</v>
      </c>
      <c r="I132" s="82">
        <v>17</v>
      </c>
      <c r="J132" s="82">
        <v>17</v>
      </c>
      <c r="K132" s="82">
        <v>17</v>
      </c>
      <c r="L132" s="82">
        <v>17</v>
      </c>
      <c r="M132" s="85">
        <f t="shared" si="0"/>
        <v>34</v>
      </c>
      <c r="T132" s="82"/>
    </row>
    <row r="133" spans="1:20" ht="15.75" customHeight="1">
      <c r="A133" s="83" t="s">
        <v>63</v>
      </c>
      <c r="B133" s="86" t="s">
        <v>62</v>
      </c>
      <c r="C133" s="82">
        <v>44</v>
      </c>
      <c r="D133" s="82">
        <v>44</v>
      </c>
      <c r="E133" s="82">
        <v>44</v>
      </c>
      <c r="F133" s="82">
        <v>44</v>
      </c>
      <c r="G133" s="82">
        <v>44</v>
      </c>
      <c r="H133" s="82">
        <v>44</v>
      </c>
      <c r="I133" s="82">
        <v>44</v>
      </c>
      <c r="J133" s="82">
        <v>44</v>
      </c>
      <c r="K133" s="82">
        <v>44</v>
      </c>
      <c r="L133" s="82">
        <v>44</v>
      </c>
      <c r="M133" s="85">
        <f t="shared" si="0"/>
        <v>88</v>
      </c>
      <c r="T133" s="82"/>
    </row>
    <row r="134" spans="1:20" ht="15.75" customHeight="1">
      <c r="A134" s="83" t="s">
        <v>65</v>
      </c>
      <c r="B134" s="84" t="s">
        <v>68</v>
      </c>
      <c r="C134" s="82">
        <v>48</v>
      </c>
      <c r="D134" s="82">
        <v>48</v>
      </c>
      <c r="E134" s="82">
        <v>48</v>
      </c>
      <c r="F134" s="82">
        <v>48</v>
      </c>
      <c r="G134" s="82">
        <v>48</v>
      </c>
      <c r="H134" s="82">
        <v>48</v>
      </c>
      <c r="I134" s="82">
        <v>48</v>
      </c>
      <c r="J134" s="82">
        <v>48</v>
      </c>
      <c r="K134" s="82">
        <v>47</v>
      </c>
      <c r="L134" s="82">
        <v>47</v>
      </c>
      <c r="M134" s="85">
        <f t="shared" si="0"/>
        <v>95</v>
      </c>
      <c r="T134" s="82"/>
    </row>
    <row r="135" spans="1:20" ht="15.75" customHeight="1">
      <c r="A135" s="83" t="s">
        <v>67</v>
      </c>
      <c r="B135" s="84" t="s">
        <v>70</v>
      </c>
      <c r="C135" s="82">
        <v>88</v>
      </c>
      <c r="D135" s="82">
        <v>88</v>
      </c>
      <c r="E135" s="82">
        <v>88</v>
      </c>
      <c r="F135" s="82">
        <v>88</v>
      </c>
      <c r="G135" s="82">
        <v>88</v>
      </c>
      <c r="H135" s="82">
        <v>88</v>
      </c>
      <c r="I135" s="82">
        <v>88</v>
      </c>
      <c r="J135" s="82">
        <v>88</v>
      </c>
      <c r="K135" s="82">
        <v>87</v>
      </c>
      <c r="L135" s="82">
        <v>87</v>
      </c>
      <c r="M135" s="85">
        <f t="shared" si="0"/>
        <v>175</v>
      </c>
      <c r="T135" s="82"/>
    </row>
    <row r="136" spans="1:20" ht="15.75" customHeight="1">
      <c r="A136" s="83" t="s">
        <v>69</v>
      </c>
      <c r="B136" s="84" t="s">
        <v>72</v>
      </c>
      <c r="C136" s="82">
        <v>60</v>
      </c>
      <c r="D136" s="82">
        <v>60</v>
      </c>
      <c r="E136" s="82">
        <v>60</v>
      </c>
      <c r="F136" s="82">
        <v>60</v>
      </c>
      <c r="G136" s="82">
        <v>60</v>
      </c>
      <c r="H136" s="82">
        <v>60</v>
      </c>
      <c r="I136" s="82">
        <v>60</v>
      </c>
      <c r="J136" s="82">
        <v>60</v>
      </c>
      <c r="K136" s="82">
        <v>60</v>
      </c>
      <c r="L136" s="82">
        <v>60</v>
      </c>
      <c r="M136" s="85">
        <f t="shared" si="0"/>
        <v>120</v>
      </c>
      <c r="T136" s="82"/>
    </row>
    <row r="137" spans="1:20" ht="15.75" customHeight="1">
      <c r="A137" s="83" t="s">
        <v>71</v>
      </c>
      <c r="B137" s="84" t="s">
        <v>146</v>
      </c>
      <c r="C137" s="82">
        <v>36</v>
      </c>
      <c r="D137" s="82">
        <v>36</v>
      </c>
      <c r="E137" s="82">
        <v>36</v>
      </c>
      <c r="F137" s="82">
        <v>36</v>
      </c>
      <c r="G137" s="82">
        <v>36</v>
      </c>
      <c r="H137" s="82">
        <v>36</v>
      </c>
      <c r="I137" s="82">
        <v>36</v>
      </c>
      <c r="J137" s="82">
        <v>36</v>
      </c>
      <c r="K137" s="82">
        <v>36</v>
      </c>
      <c r="L137" s="82">
        <v>36</v>
      </c>
      <c r="M137" s="85">
        <f t="shared" si="0"/>
        <v>72</v>
      </c>
      <c r="T137" s="82"/>
    </row>
    <row r="138" spans="1:20" ht="15.75" customHeight="1">
      <c r="A138" s="83" t="s">
        <v>73</v>
      </c>
      <c r="B138" s="84" t="s">
        <v>76</v>
      </c>
      <c r="C138" s="82">
        <v>65</v>
      </c>
      <c r="D138" s="82">
        <v>65</v>
      </c>
      <c r="E138" s="82">
        <v>65</v>
      </c>
      <c r="F138" s="82">
        <v>65</v>
      </c>
      <c r="G138" s="82">
        <v>65</v>
      </c>
      <c r="H138" s="82">
        <v>65</v>
      </c>
      <c r="I138" s="82">
        <v>65</v>
      </c>
      <c r="J138" s="82">
        <v>65</v>
      </c>
      <c r="K138" s="82">
        <v>65</v>
      </c>
      <c r="L138" s="82">
        <v>65</v>
      </c>
      <c r="M138" s="85">
        <f t="shared" si="0"/>
        <v>130</v>
      </c>
      <c r="T138" s="82"/>
    </row>
    <row r="139" spans="1:20" ht="15.75" customHeight="1">
      <c r="A139" s="83" t="s">
        <v>75</v>
      </c>
      <c r="B139" s="86" t="s">
        <v>78</v>
      </c>
      <c r="C139" s="82">
        <v>22</v>
      </c>
      <c r="D139" s="82">
        <v>22</v>
      </c>
      <c r="E139" s="82">
        <v>22</v>
      </c>
      <c r="F139" s="82">
        <v>22</v>
      </c>
      <c r="G139" s="82">
        <v>22</v>
      </c>
      <c r="H139" s="82">
        <v>22</v>
      </c>
      <c r="I139" s="82">
        <v>22</v>
      </c>
      <c r="J139" s="82">
        <v>22</v>
      </c>
      <c r="K139" s="82">
        <v>22</v>
      </c>
      <c r="L139" s="82">
        <v>22</v>
      </c>
      <c r="M139" s="85">
        <f t="shared" si="0"/>
        <v>44</v>
      </c>
      <c r="T139" s="82"/>
    </row>
    <row r="140" spans="1:20" ht="15.75" customHeight="1">
      <c r="A140" s="83" t="s">
        <v>77</v>
      </c>
      <c r="B140" s="86" t="s">
        <v>104</v>
      </c>
      <c r="C140" s="82">
        <v>29</v>
      </c>
      <c r="D140" s="82">
        <v>29</v>
      </c>
      <c r="E140" s="82">
        <v>29</v>
      </c>
      <c r="F140" s="82">
        <v>29</v>
      </c>
      <c r="G140" s="82">
        <v>29</v>
      </c>
      <c r="H140" s="82">
        <v>29</v>
      </c>
      <c r="I140" s="82">
        <v>29</v>
      </c>
      <c r="J140" s="82">
        <v>29</v>
      </c>
      <c r="K140" s="82">
        <v>29</v>
      </c>
      <c r="L140" s="82">
        <v>29</v>
      </c>
      <c r="M140" s="85">
        <f t="shared" si="0"/>
        <v>58</v>
      </c>
      <c r="T140" s="82"/>
    </row>
    <row r="141" spans="1:20" ht="15.75" customHeight="1">
      <c r="A141" s="83" t="s">
        <v>79</v>
      </c>
      <c r="B141" s="86" t="s">
        <v>218</v>
      </c>
      <c r="C141" s="82">
        <v>19</v>
      </c>
      <c r="D141" s="82">
        <v>19</v>
      </c>
      <c r="E141" s="82">
        <v>19</v>
      </c>
      <c r="F141" s="82">
        <v>19</v>
      </c>
      <c r="G141" s="82">
        <v>19</v>
      </c>
      <c r="H141" s="82">
        <v>19</v>
      </c>
      <c r="I141" s="82">
        <v>19</v>
      </c>
      <c r="J141" s="82">
        <v>19</v>
      </c>
      <c r="K141" s="82">
        <v>19</v>
      </c>
      <c r="L141" s="82">
        <v>19</v>
      </c>
      <c r="M141" s="85">
        <f t="shared" si="0"/>
        <v>38</v>
      </c>
      <c r="T141" s="87"/>
    </row>
    <row r="142" spans="1:20" ht="15.75" customHeight="1">
      <c r="A142" s="88"/>
      <c r="B142" s="88"/>
      <c r="C142" s="87"/>
      <c r="D142" s="87"/>
      <c r="E142" s="87"/>
      <c r="F142" s="87"/>
      <c r="G142" s="87"/>
      <c r="H142" s="87"/>
      <c r="I142" s="87"/>
      <c r="J142" s="87"/>
      <c r="K142" s="87"/>
      <c r="L142" s="87"/>
      <c r="M142" s="89"/>
    </row>
  </sheetData>
  <mergeCells count="7">
    <mergeCell ref="C105:M106"/>
    <mergeCell ref="A102:M104"/>
    <mergeCell ref="I1:K1"/>
    <mergeCell ref="I39:K39"/>
    <mergeCell ref="A1:C1"/>
    <mergeCell ref="A39:C39"/>
    <mergeCell ref="A79:C79"/>
  </mergeCells>
  <pageMargins left="0.7" right="0.7" top="0.75" bottom="0.75" header="0.3" footer="0.3"/>
  <tableParts count="6">
    <tablePart r:id="rId1"/>
    <tablePart r:id="rId2"/>
    <tablePart r:id="rId3"/>
    <tablePart r:id="rId4"/>
    <tablePart r:id="rId5"/>
    <tablePart r:id="rId6"/>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2E30E-E8D9-4D85-A386-BD91F60B08E3}">
  <sheetPr>
    <outlinePr summaryBelow="0" summaryRight="0"/>
  </sheetPr>
  <dimension ref="A1:S38"/>
  <sheetViews>
    <sheetView topLeftCell="A20" zoomScale="96" workbookViewId="0">
      <selection activeCell="A33" sqref="A33:XFD33"/>
    </sheetView>
  </sheetViews>
  <sheetFormatPr defaultColWidth="12.54296875" defaultRowHeight="15.75" customHeight="1"/>
  <cols>
    <col min="1" max="1" width="11" customWidth="1"/>
  </cols>
  <sheetData>
    <row r="1" spans="1:19" ht="15.75" customHeight="1">
      <c r="A1" s="333" t="s">
        <v>219</v>
      </c>
      <c r="B1" s="330"/>
      <c r="C1" s="330"/>
      <c r="D1" s="330"/>
      <c r="E1" s="330"/>
      <c r="F1" s="330"/>
      <c r="G1" s="330"/>
      <c r="H1" s="330"/>
      <c r="I1" s="330"/>
      <c r="J1" s="330"/>
      <c r="K1" s="330"/>
      <c r="L1" s="330"/>
      <c r="M1" s="330"/>
      <c r="N1" s="90"/>
      <c r="O1" s="90"/>
      <c r="P1" s="90"/>
      <c r="Q1" s="90"/>
      <c r="R1" s="90"/>
      <c r="S1" s="90"/>
    </row>
    <row r="2" spans="1:19" ht="14">
      <c r="A2" s="334" t="s">
        <v>148</v>
      </c>
      <c r="B2" s="286"/>
      <c r="C2" s="161" t="s">
        <v>3</v>
      </c>
      <c r="D2" s="161" t="s">
        <v>4</v>
      </c>
      <c r="E2" s="161" t="s">
        <v>5</v>
      </c>
      <c r="F2" s="161" t="s">
        <v>6</v>
      </c>
      <c r="G2" s="161" t="s">
        <v>7</v>
      </c>
      <c r="H2" s="161" t="s">
        <v>8</v>
      </c>
      <c r="I2" s="161" t="s">
        <v>9</v>
      </c>
      <c r="J2" s="161" t="s">
        <v>10</v>
      </c>
      <c r="K2" s="161" t="s">
        <v>11</v>
      </c>
      <c r="L2" s="161" t="s">
        <v>12</v>
      </c>
      <c r="M2" s="162" t="s">
        <v>2</v>
      </c>
      <c r="N2" s="91"/>
      <c r="O2" s="91"/>
      <c r="P2" s="91"/>
      <c r="Q2" s="91"/>
      <c r="R2" s="91"/>
      <c r="S2" s="92"/>
    </row>
    <row r="3" spans="1:19" ht="14">
      <c r="A3" s="93">
        <v>1</v>
      </c>
      <c r="B3" s="94" t="s">
        <v>14</v>
      </c>
      <c r="C3" s="95">
        <v>654219</v>
      </c>
      <c r="D3" s="95">
        <v>652345</v>
      </c>
      <c r="E3" s="95">
        <v>669478</v>
      </c>
      <c r="F3" s="95">
        <v>681320</v>
      </c>
      <c r="G3" s="95">
        <v>674072</v>
      </c>
      <c r="H3" s="95">
        <v>668951</v>
      </c>
      <c r="I3" s="95">
        <v>669299</v>
      </c>
      <c r="J3" s="95">
        <v>672033</v>
      </c>
      <c r="K3" s="95">
        <v>674580</v>
      </c>
      <c r="L3" s="95">
        <v>676249</v>
      </c>
      <c r="M3" s="4">
        <f t="shared" ref="M3:M35" si="0">SUM(C3:L3)</f>
        <v>6692546</v>
      </c>
      <c r="S3" s="91"/>
    </row>
    <row r="4" spans="1:19" ht="15.75" customHeight="1">
      <c r="A4" s="93">
        <v>2</v>
      </c>
      <c r="B4" s="94" t="s">
        <v>16</v>
      </c>
      <c r="C4" s="95">
        <v>264774</v>
      </c>
      <c r="D4" s="95">
        <v>266763</v>
      </c>
      <c r="E4" s="95">
        <v>275134</v>
      </c>
      <c r="F4" s="95">
        <v>274645</v>
      </c>
      <c r="G4" s="95">
        <v>272168</v>
      </c>
      <c r="H4" s="95">
        <v>280190</v>
      </c>
      <c r="I4" s="95">
        <v>280801</v>
      </c>
      <c r="J4" s="95">
        <v>283050</v>
      </c>
      <c r="K4" s="95">
        <v>290500</v>
      </c>
      <c r="L4" s="95">
        <v>286973</v>
      </c>
      <c r="M4" s="4">
        <f t="shared" si="0"/>
        <v>2774998</v>
      </c>
      <c r="S4" s="32"/>
    </row>
    <row r="5" spans="1:19" ht="15.75" customHeight="1">
      <c r="A5" s="93">
        <v>3</v>
      </c>
      <c r="B5" s="94" t="s">
        <v>18</v>
      </c>
      <c r="C5" s="95">
        <v>4457434</v>
      </c>
      <c r="D5" s="95">
        <v>4471875</v>
      </c>
      <c r="E5" s="95">
        <v>4576871</v>
      </c>
      <c r="F5" s="95">
        <v>4572527</v>
      </c>
      <c r="G5" s="95">
        <v>4616917</v>
      </c>
      <c r="H5" s="95">
        <v>4599624</v>
      </c>
      <c r="I5" s="95">
        <v>4552099</v>
      </c>
      <c r="J5" s="95">
        <v>4500957</v>
      </c>
      <c r="K5" s="95">
        <v>4545484</v>
      </c>
      <c r="L5" s="95">
        <v>4535543</v>
      </c>
      <c r="M5" s="4">
        <f t="shared" si="0"/>
        <v>45429331</v>
      </c>
      <c r="S5" s="32"/>
    </row>
    <row r="6" spans="1:19" ht="15.75" customHeight="1">
      <c r="A6" s="93">
        <v>4</v>
      </c>
      <c r="B6" s="94" t="s">
        <v>20</v>
      </c>
      <c r="C6" s="95">
        <v>81619</v>
      </c>
      <c r="D6" s="95">
        <v>81428</v>
      </c>
      <c r="E6" s="95">
        <v>81445</v>
      </c>
      <c r="F6" s="95">
        <v>82040</v>
      </c>
      <c r="G6" s="95">
        <v>83055</v>
      </c>
      <c r="H6" s="95">
        <v>83705</v>
      </c>
      <c r="I6" s="95">
        <v>84040</v>
      </c>
      <c r="J6" s="95">
        <v>84512</v>
      </c>
      <c r="K6" s="95">
        <v>84274</v>
      </c>
      <c r="L6" s="95">
        <v>83875</v>
      </c>
      <c r="M6" s="4">
        <f t="shared" si="0"/>
        <v>829993</v>
      </c>
      <c r="S6" s="32"/>
    </row>
    <row r="7" spans="1:19" ht="15.75" customHeight="1">
      <c r="A7" s="93">
        <v>5</v>
      </c>
      <c r="B7" s="94" t="s">
        <v>22</v>
      </c>
      <c r="C7" s="95">
        <v>401541</v>
      </c>
      <c r="D7" s="95">
        <v>403441</v>
      </c>
      <c r="E7" s="95">
        <v>402942</v>
      </c>
      <c r="F7" s="95">
        <v>421809</v>
      </c>
      <c r="G7" s="95">
        <v>422006</v>
      </c>
      <c r="H7" s="95">
        <v>422536</v>
      </c>
      <c r="I7" s="95">
        <v>421890</v>
      </c>
      <c r="J7" s="95">
        <v>424521</v>
      </c>
      <c r="K7" s="95">
        <v>428495</v>
      </c>
      <c r="L7" s="95">
        <v>430205</v>
      </c>
      <c r="M7" s="4">
        <f t="shared" si="0"/>
        <v>4179386</v>
      </c>
      <c r="S7" s="32"/>
    </row>
    <row r="8" spans="1:19" ht="15.75" customHeight="1">
      <c r="A8" s="93">
        <v>6</v>
      </c>
      <c r="B8" s="94" t="s">
        <v>24</v>
      </c>
      <c r="C8" s="95">
        <v>743608</v>
      </c>
      <c r="D8" s="95">
        <v>743866</v>
      </c>
      <c r="E8" s="95">
        <v>752817</v>
      </c>
      <c r="F8" s="95">
        <v>754789</v>
      </c>
      <c r="G8" s="95">
        <v>760419</v>
      </c>
      <c r="H8" s="95">
        <v>766653</v>
      </c>
      <c r="I8" s="95">
        <v>768869</v>
      </c>
      <c r="J8" s="95">
        <v>767078</v>
      </c>
      <c r="K8" s="95">
        <v>768466</v>
      </c>
      <c r="L8" s="95">
        <v>774878</v>
      </c>
      <c r="M8" s="4">
        <f t="shared" si="0"/>
        <v>7601443</v>
      </c>
      <c r="S8" s="32"/>
    </row>
    <row r="9" spans="1:19" ht="15.75" customHeight="1">
      <c r="A9" s="93">
        <v>7</v>
      </c>
      <c r="B9" s="94" t="s">
        <v>26</v>
      </c>
      <c r="C9" s="95">
        <v>16872</v>
      </c>
      <c r="D9" s="95">
        <v>16826</v>
      </c>
      <c r="E9" s="95">
        <v>17086</v>
      </c>
      <c r="F9" s="95">
        <v>17231</v>
      </c>
      <c r="G9" s="95">
        <v>17499</v>
      </c>
      <c r="H9" s="95">
        <v>17761</v>
      </c>
      <c r="I9" s="95">
        <v>18428</v>
      </c>
      <c r="J9" s="95">
        <v>18687</v>
      </c>
      <c r="K9" s="95">
        <v>18782</v>
      </c>
      <c r="L9" s="95">
        <v>19245</v>
      </c>
      <c r="M9" s="4">
        <f t="shared" si="0"/>
        <v>178417</v>
      </c>
      <c r="S9" s="32"/>
    </row>
    <row r="10" spans="1:19" ht="15.75" customHeight="1">
      <c r="A10" s="93">
        <v>8</v>
      </c>
      <c r="B10" s="94" t="s">
        <v>28</v>
      </c>
      <c r="C10" s="95">
        <v>43230</v>
      </c>
      <c r="D10" s="95">
        <v>45536</v>
      </c>
      <c r="E10" s="95">
        <v>45299</v>
      </c>
      <c r="F10" s="95">
        <v>44935</v>
      </c>
      <c r="G10" s="95">
        <v>44849</v>
      </c>
      <c r="H10" s="95">
        <v>44497</v>
      </c>
      <c r="I10" s="95">
        <v>44873</v>
      </c>
      <c r="J10" s="95">
        <v>45021</v>
      </c>
      <c r="K10" s="95">
        <v>45318</v>
      </c>
      <c r="L10" s="95">
        <v>46844</v>
      </c>
      <c r="M10" s="4">
        <f t="shared" si="0"/>
        <v>450402</v>
      </c>
      <c r="S10" s="32"/>
    </row>
    <row r="11" spans="1:19" ht="15.75" customHeight="1">
      <c r="A11" s="93">
        <v>9</v>
      </c>
      <c r="B11" s="94" t="s">
        <v>30</v>
      </c>
      <c r="C11" s="95">
        <v>40022</v>
      </c>
      <c r="D11" s="95">
        <v>40031</v>
      </c>
      <c r="E11" s="95">
        <v>41393</v>
      </c>
      <c r="F11" s="95">
        <v>42982</v>
      </c>
      <c r="G11" s="95">
        <v>43272</v>
      </c>
      <c r="H11" s="95">
        <v>43351</v>
      </c>
      <c r="I11" s="95">
        <v>45038</v>
      </c>
      <c r="J11" s="95">
        <v>44633</v>
      </c>
      <c r="K11" s="95">
        <v>44696</v>
      </c>
      <c r="L11" s="95">
        <v>45225</v>
      </c>
      <c r="M11" s="4">
        <f t="shared" si="0"/>
        <v>430643</v>
      </c>
      <c r="S11" s="32"/>
    </row>
    <row r="12" spans="1:19" ht="15.75" customHeight="1">
      <c r="A12" s="93">
        <v>10</v>
      </c>
      <c r="B12" s="94" t="s">
        <v>32</v>
      </c>
      <c r="C12" s="95">
        <v>319963</v>
      </c>
      <c r="D12" s="95">
        <v>320300</v>
      </c>
      <c r="E12" s="95">
        <v>320702</v>
      </c>
      <c r="F12" s="95">
        <v>320025</v>
      </c>
      <c r="G12" s="95">
        <v>317374</v>
      </c>
      <c r="H12" s="95">
        <v>324225</v>
      </c>
      <c r="I12" s="95">
        <v>325064</v>
      </c>
      <c r="J12" s="95">
        <v>322730</v>
      </c>
      <c r="K12" s="95">
        <v>324880</v>
      </c>
      <c r="L12" s="95">
        <v>328372</v>
      </c>
      <c r="M12" s="4">
        <f t="shared" si="0"/>
        <v>3223635</v>
      </c>
      <c r="S12" s="32"/>
    </row>
    <row r="13" spans="1:19" ht="15.75" customHeight="1">
      <c r="A13" s="93">
        <v>11</v>
      </c>
      <c r="B13" s="94" t="s">
        <v>34</v>
      </c>
      <c r="C13" s="95">
        <v>52374</v>
      </c>
      <c r="D13" s="95">
        <v>52191</v>
      </c>
      <c r="E13" s="95">
        <v>52891</v>
      </c>
      <c r="F13" s="95">
        <v>53975</v>
      </c>
      <c r="G13" s="95">
        <v>53963</v>
      </c>
      <c r="H13" s="95">
        <v>54845</v>
      </c>
      <c r="I13" s="95">
        <v>54687</v>
      </c>
      <c r="J13" s="95">
        <v>54646</v>
      </c>
      <c r="K13" s="95">
        <v>54621</v>
      </c>
      <c r="L13" s="95">
        <v>55189</v>
      </c>
      <c r="M13" s="4">
        <f t="shared" si="0"/>
        <v>539382</v>
      </c>
      <c r="S13" s="32"/>
    </row>
    <row r="14" spans="1:19" ht="15.75" customHeight="1">
      <c r="A14" s="93">
        <v>12</v>
      </c>
      <c r="B14" s="94" t="s">
        <v>36</v>
      </c>
      <c r="C14" s="95">
        <v>118879</v>
      </c>
      <c r="D14" s="95">
        <v>117894</v>
      </c>
      <c r="E14" s="95">
        <v>120809</v>
      </c>
      <c r="F14" s="95">
        <v>119176</v>
      </c>
      <c r="G14" s="95">
        <v>120320</v>
      </c>
      <c r="H14" s="95">
        <v>122367</v>
      </c>
      <c r="I14" s="95">
        <v>122533</v>
      </c>
      <c r="J14" s="95">
        <v>125479</v>
      </c>
      <c r="K14" s="95">
        <v>125836</v>
      </c>
      <c r="L14" s="95">
        <v>127329</v>
      </c>
      <c r="M14" s="4">
        <f t="shared" si="0"/>
        <v>1220622</v>
      </c>
      <c r="S14" s="32"/>
    </row>
    <row r="15" spans="1:19" ht="15.75" customHeight="1">
      <c r="A15" s="93">
        <v>13</v>
      </c>
      <c r="B15" s="94" t="s">
        <v>40</v>
      </c>
      <c r="C15" s="95">
        <v>100817</v>
      </c>
      <c r="D15" s="95">
        <v>100128</v>
      </c>
      <c r="E15" s="95">
        <v>101793</v>
      </c>
      <c r="F15" s="95">
        <v>103258</v>
      </c>
      <c r="G15" s="95">
        <v>105886</v>
      </c>
      <c r="H15" s="95">
        <v>105953</v>
      </c>
      <c r="I15" s="95">
        <v>107147</v>
      </c>
      <c r="J15" s="95">
        <v>108093</v>
      </c>
      <c r="K15" s="95">
        <v>109101</v>
      </c>
      <c r="L15" s="95">
        <v>110888</v>
      </c>
      <c r="M15" s="4">
        <f t="shared" si="0"/>
        <v>1053064</v>
      </c>
      <c r="S15" s="32"/>
    </row>
    <row r="16" spans="1:19" ht="15.75" customHeight="1">
      <c r="A16" s="93">
        <v>14</v>
      </c>
      <c r="B16" s="94" t="s">
        <v>42</v>
      </c>
      <c r="C16" s="95">
        <v>24059</v>
      </c>
      <c r="D16" s="95">
        <v>23610</v>
      </c>
      <c r="E16" s="95">
        <v>23230</v>
      </c>
      <c r="F16" s="95">
        <v>23156</v>
      </c>
      <c r="G16" s="95">
        <v>22945</v>
      </c>
      <c r="H16" s="95">
        <v>23238</v>
      </c>
      <c r="I16" s="95">
        <v>23525</v>
      </c>
      <c r="J16" s="95">
        <v>23873</v>
      </c>
      <c r="K16" s="95">
        <v>24424</v>
      </c>
      <c r="L16" s="95">
        <v>25280</v>
      </c>
      <c r="M16" s="4">
        <f t="shared" si="0"/>
        <v>237340</v>
      </c>
      <c r="S16" s="32"/>
    </row>
    <row r="17" spans="1:19" ht="15.75" customHeight="1">
      <c r="A17" s="93">
        <v>15</v>
      </c>
      <c r="B17" s="94" t="s">
        <v>38</v>
      </c>
      <c r="C17" s="95">
        <v>81977</v>
      </c>
      <c r="D17" s="95">
        <v>84303</v>
      </c>
      <c r="E17" s="95">
        <v>85051</v>
      </c>
      <c r="F17" s="95">
        <v>86673</v>
      </c>
      <c r="G17" s="95">
        <v>86420</v>
      </c>
      <c r="H17" s="95">
        <v>88917</v>
      </c>
      <c r="I17" s="95">
        <v>88938</v>
      </c>
      <c r="J17" s="95">
        <v>89696</v>
      </c>
      <c r="K17" s="95">
        <v>91129</v>
      </c>
      <c r="L17" s="95">
        <v>92955</v>
      </c>
      <c r="M17" s="4">
        <f t="shared" si="0"/>
        <v>876059</v>
      </c>
      <c r="S17" s="32"/>
    </row>
    <row r="18" spans="1:19" ht="15.75" customHeight="1">
      <c r="A18" s="93">
        <v>16</v>
      </c>
      <c r="B18" s="94" t="s">
        <v>44</v>
      </c>
      <c r="C18" s="95">
        <v>54952</v>
      </c>
      <c r="D18" s="95">
        <v>55426</v>
      </c>
      <c r="E18" s="95">
        <v>55880</v>
      </c>
      <c r="F18" s="95">
        <v>56610</v>
      </c>
      <c r="G18" s="95">
        <v>56689</v>
      </c>
      <c r="H18" s="95">
        <v>58287</v>
      </c>
      <c r="I18" s="95">
        <v>58616</v>
      </c>
      <c r="J18" s="95">
        <v>59379</v>
      </c>
      <c r="K18" s="95">
        <v>60126</v>
      </c>
      <c r="L18" s="95">
        <v>60664</v>
      </c>
      <c r="M18" s="4">
        <f t="shared" si="0"/>
        <v>576629</v>
      </c>
      <c r="S18" s="32"/>
    </row>
    <row r="19" spans="1:19" ht="15.75" customHeight="1">
      <c r="A19" s="93">
        <v>17</v>
      </c>
      <c r="B19" s="94" t="s">
        <v>46</v>
      </c>
      <c r="C19" s="95">
        <v>83080</v>
      </c>
      <c r="D19" s="95">
        <v>83141</v>
      </c>
      <c r="E19" s="95">
        <v>82345</v>
      </c>
      <c r="F19" s="95">
        <v>87429</v>
      </c>
      <c r="G19" s="95">
        <v>85075</v>
      </c>
      <c r="H19" s="95">
        <v>86081</v>
      </c>
      <c r="I19" s="95">
        <v>86189</v>
      </c>
      <c r="J19" s="95">
        <v>86917</v>
      </c>
      <c r="K19" s="95">
        <v>87945</v>
      </c>
      <c r="L19" s="95">
        <v>92382</v>
      </c>
      <c r="M19" s="4">
        <f t="shared" si="0"/>
        <v>860584</v>
      </c>
      <c r="S19" s="32"/>
    </row>
    <row r="20" spans="1:19" ht="12.5">
      <c r="A20" s="93">
        <v>18</v>
      </c>
      <c r="B20" s="94" t="s">
        <v>48</v>
      </c>
      <c r="C20" s="95">
        <v>77605</v>
      </c>
      <c r="D20" s="95">
        <v>78517</v>
      </c>
      <c r="E20" s="95">
        <v>78854</v>
      </c>
      <c r="F20" s="95">
        <v>78998</v>
      </c>
      <c r="G20" s="95">
        <v>80353</v>
      </c>
      <c r="H20" s="95">
        <v>81291</v>
      </c>
      <c r="I20" s="95">
        <v>81895</v>
      </c>
      <c r="J20" s="95">
        <v>81752</v>
      </c>
      <c r="K20" s="95">
        <v>82372</v>
      </c>
      <c r="L20" s="95">
        <v>82764</v>
      </c>
      <c r="M20" s="4">
        <f t="shared" si="0"/>
        <v>804401</v>
      </c>
      <c r="S20" s="32"/>
    </row>
    <row r="21" spans="1:19" ht="12.5">
      <c r="A21" s="93">
        <v>19</v>
      </c>
      <c r="B21" s="94" t="s">
        <v>50</v>
      </c>
      <c r="C21" s="95">
        <v>176060</v>
      </c>
      <c r="D21" s="95">
        <v>175252</v>
      </c>
      <c r="E21" s="95">
        <v>176059</v>
      </c>
      <c r="F21" s="95">
        <v>180275</v>
      </c>
      <c r="G21" s="95">
        <v>183830</v>
      </c>
      <c r="H21" s="95">
        <v>184800</v>
      </c>
      <c r="I21" s="95">
        <v>184318</v>
      </c>
      <c r="J21" s="95">
        <v>184734</v>
      </c>
      <c r="K21" s="95">
        <v>186481</v>
      </c>
      <c r="L21" s="95">
        <v>190848</v>
      </c>
      <c r="M21" s="4">
        <f t="shared" si="0"/>
        <v>1822657</v>
      </c>
      <c r="S21" s="32"/>
    </row>
    <row r="22" spans="1:19" ht="12.5">
      <c r="A22" s="93">
        <v>20</v>
      </c>
      <c r="B22" s="94" t="s">
        <v>52</v>
      </c>
      <c r="C22" s="95">
        <v>42621</v>
      </c>
      <c r="D22" s="95">
        <v>42307</v>
      </c>
      <c r="E22" s="95">
        <v>42438</v>
      </c>
      <c r="F22" s="95">
        <v>43027</v>
      </c>
      <c r="G22" s="95">
        <v>42076</v>
      </c>
      <c r="H22" s="95">
        <v>44491</v>
      </c>
      <c r="I22" s="95">
        <v>45725</v>
      </c>
      <c r="J22" s="95">
        <v>45096</v>
      </c>
      <c r="K22" s="95">
        <v>46303</v>
      </c>
      <c r="L22" s="95">
        <v>47292</v>
      </c>
      <c r="M22" s="4">
        <f t="shared" si="0"/>
        <v>441376</v>
      </c>
      <c r="S22" s="32"/>
    </row>
    <row r="23" spans="1:19" ht="12.5">
      <c r="A23" s="93">
        <v>21</v>
      </c>
      <c r="B23" s="94" t="s">
        <v>56</v>
      </c>
      <c r="C23" s="95">
        <v>31595</v>
      </c>
      <c r="D23" s="95">
        <v>32364</v>
      </c>
      <c r="E23" s="95">
        <v>34721</v>
      </c>
      <c r="F23" s="95">
        <v>34266</v>
      </c>
      <c r="G23" s="95">
        <v>35917</v>
      </c>
      <c r="H23" s="95">
        <v>36087</v>
      </c>
      <c r="I23" s="95">
        <v>35417</v>
      </c>
      <c r="J23" s="95">
        <v>34948</v>
      </c>
      <c r="K23" s="95">
        <v>35736</v>
      </c>
      <c r="L23" s="95">
        <v>36541</v>
      </c>
      <c r="M23" s="4">
        <f t="shared" si="0"/>
        <v>347592</v>
      </c>
      <c r="S23" s="32"/>
    </row>
    <row r="24" spans="1:19" ht="12.5">
      <c r="A24" s="93">
        <v>22</v>
      </c>
      <c r="B24" s="94" t="s">
        <v>58</v>
      </c>
      <c r="C24" s="95">
        <v>124571</v>
      </c>
      <c r="D24" s="95">
        <v>124744</v>
      </c>
      <c r="E24" s="95">
        <v>126369</v>
      </c>
      <c r="F24" s="95">
        <v>126965</v>
      </c>
      <c r="G24" s="95">
        <v>127530</v>
      </c>
      <c r="H24" s="95">
        <v>128966</v>
      </c>
      <c r="I24" s="95">
        <v>129604</v>
      </c>
      <c r="J24" s="95">
        <v>131133</v>
      </c>
      <c r="K24" s="95">
        <v>131247</v>
      </c>
      <c r="L24" s="95">
        <v>133285</v>
      </c>
      <c r="M24" s="4">
        <f t="shared" si="0"/>
        <v>1284414</v>
      </c>
      <c r="S24" s="32"/>
    </row>
    <row r="25" spans="1:19" ht="12.5">
      <c r="A25" s="93">
        <v>23</v>
      </c>
      <c r="B25" s="94" t="s">
        <v>60</v>
      </c>
      <c r="C25" s="95">
        <v>29889</v>
      </c>
      <c r="D25" s="95">
        <v>30079</v>
      </c>
      <c r="E25" s="95">
        <v>30388</v>
      </c>
      <c r="F25" s="95">
        <v>30256</v>
      </c>
      <c r="G25" s="95">
        <v>30187</v>
      </c>
      <c r="H25" s="95">
        <v>30963</v>
      </c>
      <c r="I25" s="95">
        <v>30230</v>
      </c>
      <c r="J25" s="95">
        <v>30248</v>
      </c>
      <c r="K25" s="95">
        <v>30423</v>
      </c>
      <c r="L25" s="95">
        <v>30703</v>
      </c>
      <c r="M25" s="4">
        <f t="shared" si="0"/>
        <v>303366</v>
      </c>
      <c r="S25" s="32"/>
    </row>
    <row r="26" spans="1:19" ht="12.5">
      <c r="A26" s="93">
        <v>24</v>
      </c>
      <c r="B26" s="94" t="s">
        <v>66</v>
      </c>
      <c r="C26" s="95">
        <v>6372</v>
      </c>
      <c r="D26" s="95">
        <v>6370</v>
      </c>
      <c r="E26" s="95">
        <v>6667</v>
      </c>
      <c r="F26" s="95">
        <v>6723</v>
      </c>
      <c r="G26" s="95">
        <v>6702</v>
      </c>
      <c r="H26" s="95">
        <v>6720</v>
      </c>
      <c r="I26" s="95">
        <v>6721</v>
      </c>
      <c r="J26" s="95">
        <v>6678</v>
      </c>
      <c r="K26" s="95">
        <v>6943</v>
      </c>
      <c r="L26" s="95">
        <v>6937</v>
      </c>
      <c r="M26" s="4">
        <f t="shared" si="0"/>
        <v>66833</v>
      </c>
      <c r="S26" s="32"/>
    </row>
    <row r="27" spans="1:19" ht="12.5">
      <c r="A27" s="93">
        <v>25</v>
      </c>
      <c r="B27" s="94" t="s">
        <v>64</v>
      </c>
      <c r="C27" s="95">
        <v>5755</v>
      </c>
      <c r="D27" s="95">
        <v>5750</v>
      </c>
      <c r="E27" s="95">
        <v>5767</v>
      </c>
      <c r="F27" s="95">
        <v>5941</v>
      </c>
      <c r="G27" s="95">
        <v>5979</v>
      </c>
      <c r="H27" s="95">
        <v>6308</v>
      </c>
      <c r="I27" s="95">
        <v>6245</v>
      </c>
      <c r="J27" s="95">
        <v>6329</v>
      </c>
      <c r="K27" s="95">
        <v>6284</v>
      </c>
      <c r="L27" s="95">
        <v>6496</v>
      </c>
      <c r="M27" s="4">
        <f t="shared" si="0"/>
        <v>60854</v>
      </c>
      <c r="S27" s="32"/>
    </row>
    <row r="28" spans="1:19" ht="12.5">
      <c r="A28" s="93">
        <v>26</v>
      </c>
      <c r="B28" s="94" t="s">
        <v>62</v>
      </c>
      <c r="C28" s="95">
        <v>30006</v>
      </c>
      <c r="D28" s="95">
        <v>29656</v>
      </c>
      <c r="E28" s="95">
        <v>29994</v>
      </c>
      <c r="F28" s="95">
        <v>30701</v>
      </c>
      <c r="G28" s="95">
        <v>30462</v>
      </c>
      <c r="H28" s="95">
        <v>33147</v>
      </c>
      <c r="I28" s="95">
        <v>32444</v>
      </c>
      <c r="J28" s="95">
        <v>31706</v>
      </c>
      <c r="K28" s="95">
        <v>31848</v>
      </c>
      <c r="L28" s="95">
        <v>32102</v>
      </c>
      <c r="M28" s="4">
        <f t="shared" si="0"/>
        <v>312066</v>
      </c>
      <c r="S28" s="32"/>
    </row>
    <row r="29" spans="1:19" ht="12.5">
      <c r="A29" s="93">
        <v>27</v>
      </c>
      <c r="B29" s="94" t="s">
        <v>68</v>
      </c>
      <c r="C29" s="95">
        <v>42851</v>
      </c>
      <c r="D29" s="95">
        <v>43861</v>
      </c>
      <c r="E29" s="95">
        <v>44660</v>
      </c>
      <c r="F29" s="95">
        <v>45811</v>
      </c>
      <c r="G29" s="95">
        <v>44744</v>
      </c>
      <c r="H29" s="95">
        <v>46849</v>
      </c>
      <c r="I29" s="95">
        <v>45291</v>
      </c>
      <c r="J29" s="95">
        <v>48444</v>
      </c>
      <c r="K29" s="95">
        <v>47684</v>
      </c>
      <c r="L29" s="95">
        <v>46724</v>
      </c>
      <c r="M29" s="4">
        <f t="shared" si="0"/>
        <v>456919</v>
      </c>
      <c r="S29" s="32"/>
    </row>
    <row r="30" spans="1:19" ht="12.5">
      <c r="A30" s="93">
        <v>28</v>
      </c>
      <c r="B30" s="94" t="s">
        <v>70</v>
      </c>
      <c r="C30" s="95">
        <v>154702</v>
      </c>
      <c r="D30" s="95">
        <v>156178</v>
      </c>
      <c r="E30" s="95">
        <v>157966</v>
      </c>
      <c r="F30" s="95">
        <v>160210</v>
      </c>
      <c r="G30" s="95">
        <v>162758</v>
      </c>
      <c r="H30" s="95">
        <v>165643</v>
      </c>
      <c r="I30" s="95">
        <v>168619</v>
      </c>
      <c r="J30" s="95">
        <v>170917</v>
      </c>
      <c r="K30" s="95">
        <v>172195</v>
      </c>
      <c r="L30" s="95">
        <v>173658</v>
      </c>
      <c r="M30" s="4">
        <f t="shared" si="0"/>
        <v>1642846</v>
      </c>
      <c r="S30" s="32"/>
    </row>
    <row r="31" spans="1:19" ht="12.5">
      <c r="A31" s="93">
        <v>29</v>
      </c>
      <c r="B31" s="94" t="s">
        <v>72</v>
      </c>
      <c r="C31" s="95">
        <v>34515</v>
      </c>
      <c r="D31" s="95">
        <v>35237</v>
      </c>
      <c r="E31" s="95">
        <v>36152</v>
      </c>
      <c r="F31" s="95">
        <v>36603</v>
      </c>
      <c r="G31" s="95">
        <v>36326</v>
      </c>
      <c r="H31" s="95">
        <v>35605</v>
      </c>
      <c r="I31" s="95">
        <v>36383</v>
      </c>
      <c r="J31" s="95">
        <v>36158</v>
      </c>
      <c r="K31" s="95">
        <v>36252</v>
      </c>
      <c r="L31" s="95">
        <v>36770</v>
      </c>
      <c r="M31" s="4">
        <f t="shared" si="0"/>
        <v>360001</v>
      </c>
      <c r="S31" s="32"/>
    </row>
    <row r="32" spans="1:19" ht="12.5">
      <c r="A32" s="93">
        <v>30</v>
      </c>
      <c r="B32" s="94" t="s">
        <v>146</v>
      </c>
      <c r="C32" s="95">
        <v>14698</v>
      </c>
      <c r="D32" s="95">
        <v>14625</v>
      </c>
      <c r="E32" s="95">
        <v>14738</v>
      </c>
      <c r="F32" s="95">
        <v>14755</v>
      </c>
      <c r="G32" s="95">
        <v>14800</v>
      </c>
      <c r="H32" s="95">
        <v>14964</v>
      </c>
      <c r="I32" s="95">
        <v>14921</v>
      </c>
      <c r="J32" s="95">
        <v>14991</v>
      </c>
      <c r="K32" s="95">
        <v>15046</v>
      </c>
      <c r="L32" s="95">
        <v>15228</v>
      </c>
      <c r="M32" s="4">
        <f t="shared" si="0"/>
        <v>148766</v>
      </c>
      <c r="S32" s="32"/>
    </row>
    <row r="33" spans="1:19" ht="12.5">
      <c r="A33" s="93">
        <v>31</v>
      </c>
      <c r="B33" s="94" t="s">
        <v>76</v>
      </c>
      <c r="C33" s="95">
        <v>48864</v>
      </c>
      <c r="D33" s="95">
        <v>47398</v>
      </c>
      <c r="E33" s="95">
        <v>47130</v>
      </c>
      <c r="F33" s="95">
        <v>50699</v>
      </c>
      <c r="G33" s="95">
        <v>51097</v>
      </c>
      <c r="H33" s="95">
        <v>51788</v>
      </c>
      <c r="I33" s="95">
        <v>51343</v>
      </c>
      <c r="J33" s="95">
        <v>51387</v>
      </c>
      <c r="K33" s="95">
        <v>51300</v>
      </c>
      <c r="L33" s="95">
        <v>52649</v>
      </c>
      <c r="M33" s="4">
        <f t="shared" si="0"/>
        <v>503655</v>
      </c>
      <c r="S33" s="32"/>
    </row>
    <row r="34" spans="1:19" ht="12.5">
      <c r="A34" s="93">
        <v>32</v>
      </c>
      <c r="B34" s="94" t="s">
        <v>78</v>
      </c>
      <c r="C34" s="95">
        <v>12523</v>
      </c>
      <c r="D34" s="95">
        <v>12040</v>
      </c>
      <c r="E34" s="95">
        <v>12897</v>
      </c>
      <c r="F34" s="95">
        <v>13728</v>
      </c>
      <c r="G34" s="95">
        <v>13769</v>
      </c>
      <c r="H34" s="95">
        <v>13424</v>
      </c>
      <c r="I34" s="95">
        <v>14085</v>
      </c>
      <c r="J34" s="95">
        <v>14479</v>
      </c>
      <c r="K34" s="95">
        <v>12624</v>
      </c>
      <c r="L34" s="95">
        <v>13465</v>
      </c>
      <c r="M34" s="4">
        <f t="shared" si="0"/>
        <v>133034</v>
      </c>
      <c r="S34" s="32"/>
    </row>
    <row r="35" spans="1:19" ht="12.5">
      <c r="A35" s="93">
        <v>33</v>
      </c>
      <c r="B35" s="94" t="s">
        <v>80</v>
      </c>
      <c r="C35" s="95">
        <v>17452</v>
      </c>
      <c r="D35" s="95">
        <v>17266</v>
      </c>
      <c r="E35" s="95">
        <v>17499</v>
      </c>
      <c r="F35" s="95">
        <v>16833</v>
      </c>
      <c r="G35" s="95">
        <v>16611</v>
      </c>
      <c r="H35" s="95">
        <v>17407</v>
      </c>
      <c r="I35" s="95">
        <v>17402</v>
      </c>
      <c r="J35" s="95">
        <v>17353</v>
      </c>
      <c r="K35" s="95">
        <v>17591</v>
      </c>
      <c r="L35" s="95">
        <v>17537</v>
      </c>
      <c r="M35" s="4">
        <f t="shared" si="0"/>
        <v>172951</v>
      </c>
      <c r="S35" s="32"/>
    </row>
    <row r="36" spans="1:19" ht="13">
      <c r="A36" s="335" t="s">
        <v>2</v>
      </c>
      <c r="B36" s="336"/>
      <c r="C36" s="96">
        <v>8415282</v>
      </c>
      <c r="D36" s="96">
        <v>8440845</v>
      </c>
      <c r="E36" s="96">
        <v>8601220</v>
      </c>
      <c r="F36" s="96">
        <v>8653014</v>
      </c>
      <c r="G36" s="96">
        <v>8698703</v>
      </c>
      <c r="H36" s="96">
        <v>8722035</v>
      </c>
      <c r="I36" s="96">
        <v>8686720</v>
      </c>
      <c r="J36" s="96">
        <v>8649871</v>
      </c>
      <c r="K36" s="96">
        <v>8720782</v>
      </c>
      <c r="L36" s="96">
        <v>8751160</v>
      </c>
      <c r="M36" s="97">
        <f>SUM(M3:M35)</f>
        <v>86016205</v>
      </c>
      <c r="S36" s="32"/>
    </row>
    <row r="38" spans="1:19" ht="12.5">
      <c r="C38" s="98"/>
      <c r="D38" s="98"/>
      <c r="E38" s="98"/>
      <c r="F38" s="98"/>
      <c r="G38" s="98"/>
      <c r="H38" s="98"/>
      <c r="S38" s="99"/>
    </row>
  </sheetData>
  <mergeCells count="3">
    <mergeCell ref="A1:M1"/>
    <mergeCell ref="A2:B2"/>
    <mergeCell ref="A36:B3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D6A33-779F-4538-92BD-AD251EBB6F54}">
  <sheetPr>
    <outlinePr summaryBelow="0" summaryRight="0"/>
  </sheetPr>
  <dimension ref="A1:Z46"/>
  <sheetViews>
    <sheetView topLeftCell="C23" workbookViewId="0">
      <selection activeCell="E15" sqref="E15"/>
    </sheetView>
  </sheetViews>
  <sheetFormatPr defaultColWidth="12.54296875" defaultRowHeight="15.75" customHeight="1"/>
  <sheetData>
    <row r="1" spans="1:26" ht="15.75" customHeight="1">
      <c r="A1" s="337" t="s">
        <v>220</v>
      </c>
      <c r="B1" s="338"/>
      <c r="C1" s="338"/>
      <c r="D1" s="338"/>
      <c r="E1" s="338"/>
      <c r="F1" s="338"/>
      <c r="G1" s="338"/>
      <c r="H1" s="338"/>
      <c r="I1" s="338"/>
      <c r="J1" s="338"/>
      <c r="K1" s="338"/>
      <c r="L1" s="338"/>
      <c r="M1" s="338"/>
      <c r="N1" s="100"/>
      <c r="O1" s="100"/>
      <c r="P1" s="100"/>
      <c r="Q1" s="100"/>
      <c r="R1" s="100"/>
      <c r="S1" s="100"/>
      <c r="T1" s="100"/>
      <c r="U1" s="100"/>
      <c r="V1" s="100"/>
      <c r="W1" s="100"/>
      <c r="X1" s="100"/>
      <c r="Y1" s="100"/>
      <c r="Z1" s="100"/>
    </row>
    <row r="2" spans="1:26" ht="14">
      <c r="A2" s="334" t="s">
        <v>148</v>
      </c>
      <c r="B2" s="286"/>
      <c r="C2" s="340">
        <v>2024</v>
      </c>
      <c r="D2" s="336"/>
      <c r="E2" s="336"/>
      <c r="F2" s="336"/>
      <c r="G2" s="336"/>
      <c r="H2" s="336"/>
      <c r="I2" s="336"/>
      <c r="J2" s="336"/>
      <c r="K2" s="336"/>
      <c r="L2" s="336"/>
      <c r="M2" s="341"/>
    </row>
    <row r="3" spans="1:26" ht="14">
      <c r="A3" s="339"/>
      <c r="B3" s="286"/>
      <c r="C3" s="161" t="s">
        <v>3</v>
      </c>
      <c r="D3" s="161" t="s">
        <v>4</v>
      </c>
      <c r="E3" s="161" t="s">
        <v>5</v>
      </c>
      <c r="F3" s="161" t="s">
        <v>6</v>
      </c>
      <c r="G3" s="161" t="s">
        <v>7</v>
      </c>
      <c r="H3" s="161" t="s">
        <v>8</v>
      </c>
      <c r="I3" s="161" t="s">
        <v>9</v>
      </c>
      <c r="J3" s="161" t="s">
        <v>10</v>
      </c>
      <c r="K3" s="161" t="s">
        <v>11</v>
      </c>
      <c r="L3" s="161" t="s">
        <v>12</v>
      </c>
      <c r="M3" s="163" t="s">
        <v>2</v>
      </c>
    </row>
    <row r="4" spans="1:26" ht="15.75" customHeight="1">
      <c r="A4" s="93">
        <v>1</v>
      </c>
      <c r="B4" s="94" t="s">
        <v>14</v>
      </c>
      <c r="C4" s="95">
        <v>16165</v>
      </c>
      <c r="D4" s="95">
        <v>16254</v>
      </c>
      <c r="E4" s="95">
        <v>16163</v>
      </c>
      <c r="F4" s="95">
        <v>16383</v>
      </c>
      <c r="G4" s="95">
        <v>16229</v>
      </c>
      <c r="H4" s="95">
        <v>16130</v>
      </c>
      <c r="I4" s="95">
        <v>16345</v>
      </c>
      <c r="J4" s="95">
        <v>16528</v>
      </c>
      <c r="K4" s="95">
        <v>16651</v>
      </c>
      <c r="L4" s="95">
        <v>16768</v>
      </c>
      <c r="M4" s="101">
        <f t="shared" ref="M4:M37" si="0">SUM(C4:L4)</f>
        <v>163616</v>
      </c>
    </row>
    <row r="5" spans="1:26" ht="15.75" customHeight="1">
      <c r="A5" s="93">
        <v>2</v>
      </c>
      <c r="B5" s="94" t="s">
        <v>16</v>
      </c>
      <c r="C5" s="95">
        <v>4536</v>
      </c>
      <c r="D5" s="95">
        <v>4496</v>
      </c>
      <c r="E5" s="95">
        <v>4513</v>
      </c>
      <c r="F5" s="95">
        <v>4578</v>
      </c>
      <c r="G5" s="95">
        <v>4636</v>
      </c>
      <c r="H5" s="95">
        <v>4665</v>
      </c>
      <c r="I5" s="95">
        <v>4731</v>
      </c>
      <c r="J5" s="95">
        <v>4735</v>
      </c>
      <c r="K5" s="95">
        <v>4825</v>
      </c>
      <c r="L5" s="95">
        <v>4770</v>
      </c>
      <c r="M5" s="101">
        <f t="shared" si="0"/>
        <v>46485</v>
      </c>
    </row>
    <row r="6" spans="1:26" ht="15.75" customHeight="1">
      <c r="A6" s="93">
        <v>3</v>
      </c>
      <c r="B6" s="94" t="s">
        <v>18</v>
      </c>
      <c r="C6" s="95">
        <v>4348</v>
      </c>
      <c r="D6" s="95">
        <v>4361</v>
      </c>
      <c r="E6" s="95">
        <v>4403</v>
      </c>
      <c r="F6" s="95">
        <v>4422</v>
      </c>
      <c r="G6" s="95">
        <v>4410</v>
      </c>
      <c r="H6" s="95">
        <v>4431</v>
      </c>
      <c r="I6" s="95">
        <v>4426</v>
      </c>
      <c r="J6" s="95">
        <v>4495</v>
      </c>
      <c r="K6" s="95">
        <v>4460</v>
      </c>
      <c r="L6" s="95">
        <v>4605</v>
      </c>
      <c r="M6" s="101">
        <f t="shared" si="0"/>
        <v>44361</v>
      </c>
    </row>
    <row r="7" spans="1:26" ht="15.75" customHeight="1">
      <c r="A7" s="93">
        <v>4</v>
      </c>
      <c r="B7" s="94" t="s">
        <v>20</v>
      </c>
      <c r="C7" s="95">
        <v>6845</v>
      </c>
      <c r="D7" s="95">
        <v>6852</v>
      </c>
      <c r="E7" s="95">
        <v>6851</v>
      </c>
      <c r="F7" s="95">
        <v>6885</v>
      </c>
      <c r="G7" s="95">
        <v>6953</v>
      </c>
      <c r="H7" s="95">
        <v>6974</v>
      </c>
      <c r="I7" s="95">
        <v>7057</v>
      </c>
      <c r="J7" s="95">
        <v>7038</v>
      </c>
      <c r="K7" s="95">
        <v>7000</v>
      </c>
      <c r="L7" s="95">
        <v>7015</v>
      </c>
      <c r="M7" s="101">
        <f t="shared" si="0"/>
        <v>69470</v>
      </c>
    </row>
    <row r="8" spans="1:26" ht="15.75" customHeight="1">
      <c r="A8" s="93">
        <v>5</v>
      </c>
      <c r="B8" s="94" t="s">
        <v>22</v>
      </c>
      <c r="C8" s="95">
        <v>36288</v>
      </c>
      <c r="D8" s="95">
        <v>36067</v>
      </c>
      <c r="E8" s="95">
        <v>35564</v>
      </c>
      <c r="F8" s="95">
        <v>35929</v>
      </c>
      <c r="G8" s="95">
        <v>35878</v>
      </c>
      <c r="H8" s="95">
        <v>35942</v>
      </c>
      <c r="I8" s="95">
        <v>36360</v>
      </c>
      <c r="J8" s="95">
        <v>36676</v>
      </c>
      <c r="K8" s="95">
        <v>36899</v>
      </c>
      <c r="L8" s="95">
        <v>37135</v>
      </c>
      <c r="M8" s="101">
        <f t="shared" si="0"/>
        <v>362738</v>
      </c>
    </row>
    <row r="9" spans="1:26" ht="15.75" customHeight="1">
      <c r="A9" s="93">
        <v>6</v>
      </c>
      <c r="B9" s="94" t="s">
        <v>24</v>
      </c>
      <c r="C9" s="95">
        <v>15388</v>
      </c>
      <c r="D9" s="95">
        <v>15444</v>
      </c>
      <c r="E9" s="95">
        <v>15289</v>
      </c>
      <c r="F9" s="95">
        <v>15471</v>
      </c>
      <c r="G9" s="95">
        <v>15562</v>
      </c>
      <c r="H9" s="95">
        <v>15713</v>
      </c>
      <c r="I9" s="95">
        <v>15844</v>
      </c>
      <c r="J9" s="95">
        <v>15965</v>
      </c>
      <c r="K9" s="95">
        <v>16050</v>
      </c>
      <c r="L9" s="95">
        <v>16003</v>
      </c>
      <c r="M9" s="101">
        <f t="shared" si="0"/>
        <v>156729</v>
      </c>
    </row>
    <row r="10" spans="1:26" ht="15.75" customHeight="1">
      <c r="A10" s="93">
        <v>7</v>
      </c>
      <c r="B10" s="94" t="s">
        <v>26</v>
      </c>
      <c r="C10" s="32">
        <v>113</v>
      </c>
      <c r="D10" s="32">
        <v>113</v>
      </c>
      <c r="E10" s="32">
        <v>116</v>
      </c>
      <c r="F10" s="32">
        <v>110</v>
      </c>
      <c r="G10" s="32">
        <v>112</v>
      </c>
      <c r="H10" s="32">
        <v>114</v>
      </c>
      <c r="I10" s="32">
        <v>118</v>
      </c>
      <c r="J10" s="32">
        <v>119</v>
      </c>
      <c r="K10" s="32">
        <v>117</v>
      </c>
      <c r="L10" s="32">
        <v>117</v>
      </c>
      <c r="M10" s="102">
        <f t="shared" si="0"/>
        <v>1149</v>
      </c>
    </row>
    <row r="11" spans="1:26" ht="15.75" customHeight="1">
      <c r="A11" s="93">
        <v>8</v>
      </c>
      <c r="B11" s="94" t="s">
        <v>28</v>
      </c>
      <c r="C11" s="95">
        <v>1015</v>
      </c>
      <c r="D11" s="95">
        <v>1017</v>
      </c>
      <c r="E11" s="95">
        <v>1014</v>
      </c>
      <c r="F11" s="95">
        <v>1019</v>
      </c>
      <c r="G11" s="95">
        <v>1023</v>
      </c>
      <c r="H11" s="95">
        <v>1038</v>
      </c>
      <c r="I11" s="95">
        <v>1027</v>
      </c>
      <c r="J11" s="95">
        <v>1039</v>
      </c>
      <c r="K11" s="95">
        <v>1036</v>
      </c>
      <c r="L11" s="95">
        <v>1026</v>
      </c>
      <c r="M11" s="101">
        <f t="shared" si="0"/>
        <v>10254</v>
      </c>
    </row>
    <row r="12" spans="1:26" ht="15.75" customHeight="1">
      <c r="A12" s="93">
        <v>9</v>
      </c>
      <c r="B12" s="94" t="s">
        <v>30</v>
      </c>
      <c r="C12" s="32">
        <v>29</v>
      </c>
      <c r="D12" s="32">
        <v>28</v>
      </c>
      <c r="E12" s="32">
        <v>29</v>
      </c>
      <c r="F12" s="32">
        <v>28</v>
      </c>
      <c r="G12" s="32">
        <v>28</v>
      </c>
      <c r="H12" s="32">
        <v>28</v>
      </c>
      <c r="I12" s="32">
        <v>29</v>
      </c>
      <c r="J12" s="32">
        <v>29</v>
      </c>
      <c r="K12" s="32">
        <v>29</v>
      </c>
      <c r="L12" s="32">
        <v>30</v>
      </c>
      <c r="M12" s="102">
        <f t="shared" si="0"/>
        <v>287</v>
      </c>
    </row>
    <row r="13" spans="1:26" ht="15.75" customHeight="1">
      <c r="A13" s="93">
        <v>10</v>
      </c>
      <c r="B13" s="94" t="s">
        <v>32</v>
      </c>
      <c r="C13" s="95">
        <v>1883</v>
      </c>
      <c r="D13" s="95">
        <v>1893</v>
      </c>
      <c r="E13" s="95">
        <v>1902</v>
      </c>
      <c r="F13" s="95">
        <v>1929</v>
      </c>
      <c r="G13" s="95">
        <v>1933</v>
      </c>
      <c r="H13" s="95">
        <v>1932</v>
      </c>
      <c r="I13" s="95">
        <v>1974</v>
      </c>
      <c r="J13" s="95">
        <v>1968</v>
      </c>
      <c r="K13" s="95">
        <v>1979</v>
      </c>
      <c r="L13" s="95">
        <v>1986</v>
      </c>
      <c r="M13" s="101">
        <f t="shared" si="0"/>
        <v>19379</v>
      </c>
    </row>
    <row r="14" spans="1:26" ht="15.75" customHeight="1">
      <c r="A14" s="93">
        <v>11</v>
      </c>
      <c r="B14" s="94" t="s">
        <v>34</v>
      </c>
      <c r="C14" s="95">
        <v>1545</v>
      </c>
      <c r="D14" s="95">
        <v>1505</v>
      </c>
      <c r="E14" s="95">
        <v>1460</v>
      </c>
      <c r="F14" s="95">
        <v>1506</v>
      </c>
      <c r="G14" s="95">
        <v>1523</v>
      </c>
      <c r="H14" s="95">
        <v>1531</v>
      </c>
      <c r="I14" s="95">
        <v>1543</v>
      </c>
      <c r="J14" s="95">
        <v>1544</v>
      </c>
      <c r="K14" s="95">
        <v>1563</v>
      </c>
      <c r="L14" s="95">
        <v>1501</v>
      </c>
      <c r="M14" s="101">
        <f t="shared" si="0"/>
        <v>15221</v>
      </c>
    </row>
    <row r="15" spans="1:26" ht="15.75" customHeight="1">
      <c r="A15" s="93">
        <v>12</v>
      </c>
      <c r="B15" s="94" t="s">
        <v>36</v>
      </c>
      <c r="C15" s="95">
        <v>1327</v>
      </c>
      <c r="D15" s="95">
        <v>1305</v>
      </c>
      <c r="E15" s="95">
        <v>1308</v>
      </c>
      <c r="F15" s="95">
        <v>1342</v>
      </c>
      <c r="G15" s="95">
        <v>1338</v>
      </c>
      <c r="H15" s="95">
        <v>1357</v>
      </c>
      <c r="I15" s="95">
        <v>1408</v>
      </c>
      <c r="J15" s="95">
        <v>1379</v>
      </c>
      <c r="K15" s="95">
        <v>1364</v>
      </c>
      <c r="L15" s="95">
        <v>1371</v>
      </c>
      <c r="M15" s="101">
        <f t="shared" si="0"/>
        <v>13499</v>
      </c>
    </row>
    <row r="16" spans="1:26" ht="15.75" customHeight="1">
      <c r="A16" s="93">
        <v>13</v>
      </c>
      <c r="B16" s="94" t="s">
        <v>38</v>
      </c>
      <c r="C16" s="95">
        <v>8209</v>
      </c>
      <c r="D16" s="95">
        <v>8297</v>
      </c>
      <c r="E16" s="95">
        <v>8486</v>
      </c>
      <c r="F16" s="95">
        <v>8557</v>
      </c>
      <c r="G16" s="95">
        <v>8626</v>
      </c>
      <c r="H16" s="95">
        <v>8709</v>
      </c>
      <c r="I16" s="95">
        <v>8886</v>
      </c>
      <c r="J16" s="95">
        <v>9004</v>
      </c>
      <c r="K16" s="95">
        <v>9050</v>
      </c>
      <c r="L16" s="95">
        <v>9144</v>
      </c>
      <c r="M16" s="101">
        <f t="shared" si="0"/>
        <v>86968</v>
      </c>
    </row>
    <row r="17" spans="1:13" ht="15.75" customHeight="1">
      <c r="A17" s="93">
        <v>14</v>
      </c>
      <c r="B17" s="94" t="s">
        <v>40</v>
      </c>
      <c r="C17" s="95">
        <v>1349</v>
      </c>
      <c r="D17" s="95">
        <v>1380</v>
      </c>
      <c r="E17" s="95">
        <v>1423</v>
      </c>
      <c r="F17" s="95">
        <v>1457</v>
      </c>
      <c r="G17" s="95">
        <v>1474</v>
      </c>
      <c r="H17" s="95">
        <v>1471</v>
      </c>
      <c r="I17" s="95">
        <v>1471</v>
      </c>
      <c r="J17" s="95">
        <v>1462</v>
      </c>
      <c r="K17" s="95">
        <v>1462</v>
      </c>
      <c r="L17" s="95">
        <v>1482</v>
      </c>
      <c r="M17" s="101">
        <f t="shared" si="0"/>
        <v>14431</v>
      </c>
    </row>
    <row r="18" spans="1:13" ht="15.75" customHeight="1">
      <c r="A18" s="93">
        <v>15</v>
      </c>
      <c r="B18" s="94" t="s">
        <v>42</v>
      </c>
      <c r="C18" s="32">
        <v>145</v>
      </c>
      <c r="D18" s="32">
        <v>144</v>
      </c>
      <c r="E18" s="32">
        <v>145</v>
      </c>
      <c r="F18" s="32">
        <v>144</v>
      </c>
      <c r="G18" s="32">
        <v>148</v>
      </c>
      <c r="H18" s="32">
        <v>150</v>
      </c>
      <c r="I18" s="32">
        <v>152</v>
      </c>
      <c r="J18" s="32">
        <v>154</v>
      </c>
      <c r="K18" s="32">
        <v>151</v>
      </c>
      <c r="L18" s="32">
        <v>148</v>
      </c>
      <c r="M18" s="102">
        <f t="shared" si="0"/>
        <v>1481</v>
      </c>
    </row>
    <row r="19" spans="1:13" ht="15.75" customHeight="1">
      <c r="A19" s="93">
        <v>16</v>
      </c>
      <c r="B19" s="94" t="s">
        <v>44</v>
      </c>
      <c r="C19" s="95">
        <v>7719</v>
      </c>
      <c r="D19" s="95">
        <v>7660</v>
      </c>
      <c r="E19" s="95">
        <v>7536</v>
      </c>
      <c r="F19" s="95">
        <v>7449</v>
      </c>
      <c r="G19" s="95">
        <v>7443</v>
      </c>
      <c r="H19" s="95">
        <v>7485</v>
      </c>
      <c r="I19" s="95">
        <v>7475</v>
      </c>
      <c r="J19" s="95">
        <v>7501</v>
      </c>
      <c r="K19" s="95">
        <v>7507</v>
      </c>
      <c r="L19" s="95">
        <v>7555</v>
      </c>
      <c r="M19" s="101">
        <f t="shared" si="0"/>
        <v>75330</v>
      </c>
    </row>
    <row r="20" spans="1:13" ht="12.5">
      <c r="A20" s="93">
        <v>17</v>
      </c>
      <c r="B20" s="94" t="s">
        <v>46</v>
      </c>
      <c r="C20" s="95">
        <v>1142</v>
      </c>
      <c r="D20" s="95">
        <v>1095</v>
      </c>
      <c r="E20" s="95">
        <v>1078</v>
      </c>
      <c r="F20" s="95">
        <v>1070</v>
      </c>
      <c r="G20" s="95">
        <v>1048</v>
      </c>
      <c r="H20" s="95">
        <v>1034</v>
      </c>
      <c r="I20" s="95">
        <v>1012</v>
      </c>
      <c r="J20" s="95">
        <v>1049</v>
      </c>
      <c r="K20" s="95">
        <v>1049</v>
      </c>
      <c r="L20" s="95">
        <v>1052</v>
      </c>
      <c r="M20" s="101">
        <f t="shared" si="0"/>
        <v>10629</v>
      </c>
    </row>
    <row r="21" spans="1:13" ht="12.5">
      <c r="A21" s="93">
        <v>18</v>
      </c>
      <c r="B21" s="94" t="s">
        <v>48</v>
      </c>
      <c r="C21" s="95">
        <v>1552</v>
      </c>
      <c r="D21" s="95">
        <v>1546</v>
      </c>
      <c r="E21" s="95">
        <v>1543</v>
      </c>
      <c r="F21" s="95">
        <v>1524</v>
      </c>
      <c r="G21" s="95">
        <v>1523</v>
      </c>
      <c r="H21" s="95">
        <v>1528</v>
      </c>
      <c r="I21" s="95">
        <v>1510</v>
      </c>
      <c r="J21" s="95">
        <v>1518</v>
      </c>
      <c r="K21" s="95">
        <v>1522</v>
      </c>
      <c r="L21" s="95">
        <v>1513</v>
      </c>
      <c r="M21" s="101">
        <f t="shared" si="0"/>
        <v>15279</v>
      </c>
    </row>
    <row r="22" spans="1:13" ht="12.5">
      <c r="A22" s="93">
        <v>19</v>
      </c>
      <c r="B22" s="94" t="s">
        <v>50</v>
      </c>
      <c r="C22" s="32">
        <v>321</v>
      </c>
      <c r="D22" s="32">
        <v>321</v>
      </c>
      <c r="E22" s="32">
        <v>316</v>
      </c>
      <c r="F22" s="32">
        <v>317</v>
      </c>
      <c r="G22" s="32">
        <v>322</v>
      </c>
      <c r="H22" s="32">
        <v>324</v>
      </c>
      <c r="I22" s="32">
        <v>318</v>
      </c>
      <c r="J22" s="32">
        <v>323</v>
      </c>
      <c r="K22" s="32">
        <v>329</v>
      </c>
      <c r="L22" s="32">
        <v>332</v>
      </c>
      <c r="M22" s="102">
        <f t="shared" si="0"/>
        <v>3223</v>
      </c>
    </row>
    <row r="23" spans="1:13" ht="12.5">
      <c r="A23" s="93">
        <v>20</v>
      </c>
      <c r="B23" s="94" t="s">
        <v>52</v>
      </c>
      <c r="C23" s="95">
        <v>1337</v>
      </c>
      <c r="D23" s="95">
        <v>1338</v>
      </c>
      <c r="E23" s="95">
        <v>1350</v>
      </c>
      <c r="F23" s="95">
        <v>1327</v>
      </c>
      <c r="G23" s="95">
        <v>1345</v>
      </c>
      <c r="H23" s="95">
        <v>1342</v>
      </c>
      <c r="I23" s="95">
        <v>1343</v>
      </c>
      <c r="J23" s="95">
        <v>1345</v>
      </c>
      <c r="K23" s="95">
        <v>1343</v>
      </c>
      <c r="L23" s="95">
        <v>1383</v>
      </c>
      <c r="M23" s="101">
        <f t="shared" si="0"/>
        <v>13453</v>
      </c>
    </row>
    <row r="24" spans="1:13" ht="12.5">
      <c r="A24" s="93">
        <v>21</v>
      </c>
      <c r="B24" s="94" t="s">
        <v>54</v>
      </c>
      <c r="C24" s="32">
        <v>84</v>
      </c>
      <c r="D24" s="32">
        <v>83</v>
      </c>
      <c r="E24" s="32">
        <v>137</v>
      </c>
      <c r="F24" s="32">
        <v>145</v>
      </c>
      <c r="G24" s="32">
        <v>134</v>
      </c>
      <c r="H24" s="32">
        <v>116</v>
      </c>
      <c r="I24" s="32">
        <v>128</v>
      </c>
      <c r="J24" s="32">
        <v>163</v>
      </c>
      <c r="K24" s="32">
        <v>157</v>
      </c>
      <c r="L24" s="32">
        <v>145</v>
      </c>
      <c r="M24" s="102">
        <f t="shared" si="0"/>
        <v>1292</v>
      </c>
    </row>
    <row r="25" spans="1:13" ht="12.5">
      <c r="A25" s="93">
        <v>22</v>
      </c>
      <c r="B25" s="94" t="s">
        <v>56</v>
      </c>
      <c r="C25" s="95">
        <v>1097</v>
      </c>
      <c r="D25" s="95">
        <v>1091</v>
      </c>
      <c r="E25" s="95">
        <v>1071</v>
      </c>
      <c r="F25" s="95">
        <v>1070</v>
      </c>
      <c r="G25" s="95">
        <v>1046</v>
      </c>
      <c r="H25" s="95">
        <v>1052</v>
      </c>
      <c r="I25" s="95">
        <v>1065</v>
      </c>
      <c r="J25" s="95">
        <v>1049</v>
      </c>
      <c r="K25" s="95">
        <v>1054</v>
      </c>
      <c r="L25" s="95">
        <v>1055</v>
      </c>
      <c r="M25" s="101">
        <f t="shared" si="0"/>
        <v>10650</v>
      </c>
    </row>
    <row r="26" spans="1:13" ht="12.5">
      <c r="A26" s="93">
        <v>23</v>
      </c>
      <c r="B26" s="94" t="s">
        <v>58</v>
      </c>
      <c r="C26" s="95">
        <v>2367</v>
      </c>
      <c r="D26" s="95">
        <v>2377</v>
      </c>
      <c r="E26" s="95">
        <v>2465</v>
      </c>
      <c r="F26" s="95">
        <v>2501</v>
      </c>
      <c r="G26" s="95">
        <v>2496</v>
      </c>
      <c r="H26" s="95">
        <v>2485</v>
      </c>
      <c r="I26" s="95">
        <v>2479</v>
      </c>
      <c r="J26" s="95">
        <v>2430</v>
      </c>
      <c r="K26" s="95">
        <v>2440</v>
      </c>
      <c r="L26" s="95">
        <v>2427</v>
      </c>
      <c r="M26" s="101">
        <f t="shared" si="0"/>
        <v>24467</v>
      </c>
    </row>
    <row r="27" spans="1:13" ht="12.5">
      <c r="A27" s="93">
        <v>24</v>
      </c>
      <c r="B27" s="94" t="s">
        <v>60</v>
      </c>
      <c r="C27" s="95">
        <v>1728</v>
      </c>
      <c r="D27" s="95">
        <v>1714</v>
      </c>
      <c r="E27" s="95">
        <v>1733</v>
      </c>
      <c r="F27" s="95">
        <v>1714</v>
      </c>
      <c r="G27" s="95">
        <v>1730</v>
      </c>
      <c r="H27" s="95">
        <v>1730</v>
      </c>
      <c r="I27" s="95">
        <v>1744</v>
      </c>
      <c r="J27" s="95">
        <v>1722</v>
      </c>
      <c r="K27" s="95">
        <v>1711</v>
      </c>
      <c r="L27" s="95">
        <v>1690</v>
      </c>
      <c r="M27" s="101">
        <f t="shared" si="0"/>
        <v>17216</v>
      </c>
    </row>
    <row r="28" spans="1:13" ht="12.5">
      <c r="A28" s="93">
        <v>25</v>
      </c>
      <c r="B28" s="94" t="s">
        <v>62</v>
      </c>
      <c r="C28" s="32">
        <v>210</v>
      </c>
      <c r="D28" s="32">
        <v>198</v>
      </c>
      <c r="E28" s="32">
        <v>195</v>
      </c>
      <c r="F28" s="32">
        <v>196</v>
      </c>
      <c r="G28" s="32">
        <v>217</v>
      </c>
      <c r="H28" s="32">
        <v>219</v>
      </c>
      <c r="I28" s="32">
        <v>241</v>
      </c>
      <c r="J28" s="32">
        <v>223</v>
      </c>
      <c r="K28" s="32">
        <v>220</v>
      </c>
      <c r="L28" s="32">
        <v>225</v>
      </c>
      <c r="M28" s="102">
        <f t="shared" si="0"/>
        <v>2144</v>
      </c>
    </row>
    <row r="29" spans="1:13" ht="12.5">
      <c r="A29" s="93">
        <v>26</v>
      </c>
      <c r="B29" s="94" t="s">
        <v>64</v>
      </c>
      <c r="C29" s="32">
        <v>115</v>
      </c>
      <c r="D29" s="32">
        <v>101</v>
      </c>
      <c r="E29" s="32">
        <v>105</v>
      </c>
      <c r="F29" s="32">
        <v>88</v>
      </c>
      <c r="G29" s="32">
        <v>106</v>
      </c>
      <c r="H29" s="32">
        <v>104</v>
      </c>
      <c r="I29" s="32">
        <v>121</v>
      </c>
      <c r="J29" s="32">
        <v>117</v>
      </c>
      <c r="K29" s="32">
        <v>115</v>
      </c>
      <c r="L29" s="32">
        <v>120</v>
      </c>
      <c r="M29" s="102">
        <f t="shared" si="0"/>
        <v>1092</v>
      </c>
    </row>
    <row r="30" spans="1:13" ht="12.5">
      <c r="A30" s="93">
        <v>27</v>
      </c>
      <c r="B30" s="94" t="s">
        <v>66</v>
      </c>
      <c r="C30" s="32">
        <v>29</v>
      </c>
      <c r="D30" s="32">
        <v>27</v>
      </c>
      <c r="E30" s="32">
        <v>27</v>
      </c>
      <c r="F30" s="32">
        <v>28</v>
      </c>
      <c r="G30" s="32">
        <v>30</v>
      </c>
      <c r="H30" s="32">
        <v>29</v>
      </c>
      <c r="I30" s="32">
        <v>32</v>
      </c>
      <c r="J30" s="32">
        <v>32</v>
      </c>
      <c r="K30" s="32">
        <v>30</v>
      </c>
      <c r="L30" s="32">
        <v>30</v>
      </c>
      <c r="M30" s="102">
        <f t="shared" si="0"/>
        <v>294</v>
      </c>
    </row>
    <row r="31" spans="1:13" ht="12.5">
      <c r="A31" s="93">
        <v>28</v>
      </c>
      <c r="B31" s="94" t="s">
        <v>68</v>
      </c>
      <c r="C31" s="95">
        <v>1443</v>
      </c>
      <c r="D31" s="95">
        <v>1419</v>
      </c>
      <c r="E31" s="95">
        <v>1399</v>
      </c>
      <c r="F31" s="95">
        <v>1413</v>
      </c>
      <c r="G31" s="95">
        <v>1434</v>
      </c>
      <c r="H31" s="95">
        <v>1414</v>
      </c>
      <c r="I31" s="95">
        <v>1443</v>
      </c>
      <c r="J31" s="95">
        <v>1459</v>
      </c>
      <c r="K31" s="95">
        <v>1481</v>
      </c>
      <c r="L31" s="95">
        <v>1526</v>
      </c>
      <c r="M31" s="101">
        <f t="shared" si="0"/>
        <v>14431</v>
      </c>
    </row>
    <row r="32" spans="1:13" ht="12.5">
      <c r="A32" s="93">
        <v>29</v>
      </c>
      <c r="B32" s="94" t="s">
        <v>70</v>
      </c>
      <c r="C32" s="95">
        <v>16378</v>
      </c>
      <c r="D32" s="95">
        <v>16308</v>
      </c>
      <c r="E32" s="95">
        <v>16466</v>
      </c>
      <c r="F32" s="95">
        <v>16340</v>
      </c>
      <c r="G32" s="95">
        <v>16425</v>
      </c>
      <c r="H32" s="95">
        <v>16547</v>
      </c>
      <c r="I32" s="95">
        <v>16748</v>
      </c>
      <c r="J32" s="95">
        <v>16782</v>
      </c>
      <c r="K32" s="95">
        <v>16792</v>
      </c>
      <c r="L32" s="95">
        <v>16914</v>
      </c>
      <c r="M32" s="101">
        <f t="shared" si="0"/>
        <v>165700</v>
      </c>
    </row>
    <row r="33" spans="1:26" ht="12.5">
      <c r="A33" s="93">
        <v>30</v>
      </c>
      <c r="B33" s="94" t="s">
        <v>72</v>
      </c>
      <c r="C33" s="32">
        <v>649</v>
      </c>
      <c r="D33" s="32">
        <v>643</v>
      </c>
      <c r="E33" s="32">
        <v>636</v>
      </c>
      <c r="F33" s="32">
        <v>648</v>
      </c>
      <c r="G33" s="32">
        <v>640</v>
      </c>
      <c r="H33" s="32">
        <v>643</v>
      </c>
      <c r="I33" s="32">
        <v>647</v>
      </c>
      <c r="J33" s="32">
        <v>652</v>
      </c>
      <c r="K33" s="32">
        <v>659</v>
      </c>
      <c r="L33" s="32">
        <v>661</v>
      </c>
      <c r="M33" s="102">
        <f t="shared" si="0"/>
        <v>6478</v>
      </c>
    </row>
    <row r="34" spans="1:26" ht="12.5">
      <c r="A34" s="93">
        <v>31</v>
      </c>
      <c r="B34" s="94" t="s">
        <v>146</v>
      </c>
      <c r="C34" s="95">
        <v>1489</v>
      </c>
      <c r="D34" s="95">
        <v>1454</v>
      </c>
      <c r="E34" s="95">
        <v>1484</v>
      </c>
      <c r="F34" s="95">
        <v>1479</v>
      </c>
      <c r="G34" s="95">
        <v>1500</v>
      </c>
      <c r="H34" s="95">
        <v>1676</v>
      </c>
      <c r="I34" s="95">
        <v>1666</v>
      </c>
      <c r="J34" s="95">
        <v>1690</v>
      </c>
      <c r="K34" s="95">
        <v>1672</v>
      </c>
      <c r="L34" s="95">
        <v>1673</v>
      </c>
      <c r="M34" s="101">
        <f t="shared" si="0"/>
        <v>15783</v>
      </c>
    </row>
    <row r="35" spans="1:26" ht="12.5">
      <c r="A35" s="93">
        <v>32</v>
      </c>
      <c r="B35" s="94" t="s">
        <v>76</v>
      </c>
      <c r="C35" s="32">
        <v>901</v>
      </c>
      <c r="D35" s="32">
        <v>887</v>
      </c>
      <c r="E35" s="32">
        <v>913</v>
      </c>
      <c r="F35" s="32">
        <v>895</v>
      </c>
      <c r="G35" s="32">
        <v>884</v>
      </c>
      <c r="H35" s="32">
        <v>885</v>
      </c>
      <c r="I35" s="32">
        <v>859</v>
      </c>
      <c r="J35" s="32">
        <v>861</v>
      </c>
      <c r="K35" s="32">
        <v>848</v>
      </c>
      <c r="L35" s="32">
        <v>841</v>
      </c>
      <c r="M35" s="102">
        <f t="shared" si="0"/>
        <v>8774</v>
      </c>
    </row>
    <row r="36" spans="1:26" ht="12.5">
      <c r="A36" s="93">
        <v>33</v>
      </c>
      <c r="B36" s="94" t="s">
        <v>78</v>
      </c>
      <c r="C36" s="32">
        <v>106</v>
      </c>
      <c r="D36" s="32">
        <v>112</v>
      </c>
      <c r="E36" s="32">
        <v>115</v>
      </c>
      <c r="F36" s="32">
        <v>115</v>
      </c>
      <c r="G36" s="32">
        <v>116</v>
      </c>
      <c r="H36" s="32">
        <v>118</v>
      </c>
      <c r="I36" s="32">
        <v>111</v>
      </c>
      <c r="J36" s="32">
        <v>114</v>
      </c>
      <c r="K36" s="32">
        <v>115</v>
      </c>
      <c r="L36" s="32">
        <v>118</v>
      </c>
      <c r="M36" s="102">
        <f t="shared" si="0"/>
        <v>1140</v>
      </c>
    </row>
    <row r="37" spans="1:26" ht="12.5">
      <c r="A37" s="93">
        <v>34</v>
      </c>
      <c r="B37" s="94" t="s">
        <v>80</v>
      </c>
      <c r="C37" s="32">
        <v>421</v>
      </c>
      <c r="D37" s="32">
        <v>427</v>
      </c>
      <c r="E37" s="32">
        <v>427</v>
      </c>
      <c r="F37" s="32">
        <v>426</v>
      </c>
      <c r="G37" s="32">
        <v>423</v>
      </c>
      <c r="H37" s="32">
        <v>426</v>
      </c>
      <c r="I37" s="32">
        <v>425</v>
      </c>
      <c r="J37" s="32">
        <v>426</v>
      </c>
      <c r="K37" s="32">
        <v>428</v>
      </c>
      <c r="L37" s="32">
        <v>429</v>
      </c>
      <c r="M37" s="102">
        <f t="shared" si="0"/>
        <v>4258</v>
      </c>
    </row>
    <row r="38" spans="1:26" ht="12.5">
      <c r="A38" s="103"/>
      <c r="B38" s="104" t="s">
        <v>2</v>
      </c>
      <c r="C38" s="105">
        <v>138271</v>
      </c>
      <c r="D38" s="105">
        <v>137960</v>
      </c>
      <c r="E38" s="105">
        <v>137662</v>
      </c>
      <c r="F38" s="105">
        <v>138506</v>
      </c>
      <c r="G38" s="105">
        <v>138735</v>
      </c>
      <c r="H38" s="105">
        <v>139341</v>
      </c>
      <c r="I38" s="105">
        <v>140738</v>
      </c>
      <c r="J38" s="105">
        <v>141590</v>
      </c>
      <c r="K38" s="105">
        <v>142108</v>
      </c>
      <c r="L38" s="105">
        <v>142790</v>
      </c>
      <c r="M38" s="106">
        <f>SUM(M4:M37)</f>
        <v>1397701</v>
      </c>
    </row>
    <row r="40" spans="1:26" ht="16.5">
      <c r="A40" s="107"/>
      <c r="B40" s="107"/>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spans="1:26" ht="16.5">
      <c r="A41" s="107"/>
      <c r="B41" s="107"/>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spans="1:26" ht="16.5">
      <c r="A42" s="107"/>
      <c r="B42" s="107"/>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spans="1:26" ht="16.5">
      <c r="A43" s="107"/>
      <c r="B43" s="107"/>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spans="1:26" ht="16.5">
      <c r="A44" s="107"/>
      <c r="B44" s="107"/>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spans="1:26" ht="16.5">
      <c r="A45" s="107"/>
      <c r="B45" s="107"/>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spans="1:26" ht="12.5">
      <c r="A46" s="32"/>
      <c r="B46" s="32"/>
      <c r="C46" s="108"/>
      <c r="D46" s="108"/>
      <c r="E46" s="108"/>
      <c r="F46" s="108"/>
      <c r="G46" s="108"/>
      <c r="H46" s="108"/>
      <c r="I46" s="108"/>
      <c r="J46" s="108"/>
      <c r="K46" s="108"/>
      <c r="L46" s="108"/>
      <c r="M46" s="108"/>
      <c r="N46" s="108"/>
      <c r="O46" s="108"/>
      <c r="P46" s="108"/>
      <c r="Q46" s="108"/>
      <c r="R46" s="108"/>
      <c r="S46" s="108"/>
    </row>
  </sheetData>
  <mergeCells count="3">
    <mergeCell ref="A1:M1"/>
    <mergeCell ref="A2:B3"/>
    <mergeCell ref="C2:M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679-A9DE-4E87-8B43-CB2E911AB133}">
  <sheetPr>
    <outlinePr summaryBelow="0" summaryRight="0"/>
  </sheetPr>
  <dimension ref="A1:Z1000"/>
  <sheetViews>
    <sheetView tabSelected="1" zoomScale="53" zoomScaleNormal="54" workbookViewId="0">
      <selection activeCell="H23" sqref="H23"/>
    </sheetView>
  </sheetViews>
  <sheetFormatPr defaultColWidth="12.54296875" defaultRowHeight="15.75" customHeight="1"/>
  <cols>
    <col min="2" max="2" width="19.54296875" customWidth="1"/>
    <col min="4" max="4" width="24.7265625" customWidth="1"/>
    <col min="7" max="7" width="17" customWidth="1"/>
    <col min="8" max="8" width="15.54296875" customWidth="1"/>
    <col min="13" max="13" width="15.54296875" customWidth="1"/>
    <col min="15" max="15" width="19.453125" bestFit="1" customWidth="1"/>
    <col min="16" max="16" width="11.81640625" bestFit="1" customWidth="1"/>
    <col min="18" max="18" width="19.453125" customWidth="1"/>
    <col min="23" max="23" width="19.54296875" customWidth="1"/>
    <col min="35" max="35" width="13.1796875" bestFit="1" customWidth="1"/>
    <col min="36" max="36" width="10" bestFit="1" customWidth="1"/>
    <col min="37" max="37" width="10.1796875" bestFit="1" customWidth="1"/>
    <col min="38" max="38" width="10.7265625" bestFit="1" customWidth="1"/>
  </cols>
  <sheetData>
    <row r="1" spans="1:26" ht="15.75" customHeight="1">
      <c r="A1" s="344" t="s">
        <v>221</v>
      </c>
      <c r="B1" s="338"/>
      <c r="C1" s="338"/>
      <c r="D1" s="338"/>
      <c r="E1" s="338"/>
      <c r="F1" s="338"/>
      <c r="G1" s="338"/>
      <c r="H1" s="338"/>
      <c r="I1" s="338"/>
      <c r="J1" s="338"/>
      <c r="K1" s="338"/>
      <c r="L1" s="338"/>
      <c r="M1" s="338"/>
      <c r="N1" s="229"/>
      <c r="O1" s="229"/>
      <c r="P1" s="229"/>
      <c r="T1" s="229"/>
      <c r="U1" s="229"/>
      <c r="V1" s="345"/>
      <c r="W1" s="343"/>
      <c r="X1" s="343"/>
      <c r="Y1" s="229"/>
      <c r="Z1" s="229"/>
    </row>
    <row r="2" spans="1:26" ht="15.75" customHeight="1">
      <c r="A2" s="339"/>
      <c r="B2" s="286"/>
      <c r="C2" s="286"/>
      <c r="D2" s="286"/>
      <c r="E2" s="286"/>
      <c r="F2" s="286"/>
      <c r="G2" s="286"/>
      <c r="H2" s="286"/>
      <c r="I2" s="286"/>
      <c r="J2" s="286"/>
      <c r="K2" s="286"/>
      <c r="L2" s="286"/>
      <c r="M2" s="343"/>
      <c r="N2" s="229"/>
      <c r="O2" s="229"/>
      <c r="P2" s="229"/>
      <c r="T2" s="229"/>
      <c r="U2" s="229"/>
      <c r="V2" s="343"/>
      <c r="W2" s="343"/>
      <c r="X2" s="343"/>
      <c r="Y2" s="229"/>
      <c r="Z2" s="229"/>
    </row>
    <row r="3" spans="1:26" ht="13" customHeight="1">
      <c r="A3" s="164"/>
      <c r="B3" s="164"/>
      <c r="C3" s="319" t="s">
        <v>222</v>
      </c>
      <c r="D3" s="330"/>
      <c r="E3" s="330"/>
      <c r="F3" s="330"/>
      <c r="G3" s="330"/>
      <c r="H3" s="330"/>
      <c r="I3" s="330"/>
      <c r="J3" s="330"/>
      <c r="K3" s="330"/>
      <c r="L3" s="330"/>
      <c r="N3" s="230"/>
      <c r="O3" s="230"/>
      <c r="V3" s="231"/>
      <c r="W3" s="231"/>
      <c r="X3" s="342"/>
    </row>
    <row r="4" spans="1:26" ht="15.75" customHeight="1">
      <c r="A4" s="164"/>
      <c r="B4" s="165" t="s">
        <v>223</v>
      </c>
      <c r="C4" s="166" t="s">
        <v>224</v>
      </c>
      <c r="D4" s="167" t="s">
        <v>225</v>
      </c>
      <c r="E4" s="167" t="s">
        <v>226</v>
      </c>
      <c r="F4" s="168" t="s">
        <v>85</v>
      </c>
      <c r="G4" s="168" t="s">
        <v>7</v>
      </c>
      <c r="H4" s="168" t="s">
        <v>227</v>
      </c>
      <c r="I4" s="167" t="s">
        <v>228</v>
      </c>
      <c r="J4" s="167" t="s">
        <v>229</v>
      </c>
      <c r="K4" s="167" t="s">
        <v>230</v>
      </c>
      <c r="L4" s="169" t="s">
        <v>231</v>
      </c>
      <c r="M4" s="225" t="s">
        <v>232</v>
      </c>
      <c r="N4" s="224"/>
      <c r="O4" s="224"/>
      <c r="P4" s="224"/>
      <c r="T4" s="224"/>
      <c r="U4" s="224"/>
      <c r="V4" s="231"/>
      <c r="W4" s="231"/>
      <c r="X4" s="343"/>
      <c r="Y4" s="224"/>
      <c r="Z4" s="224"/>
    </row>
    <row r="5" spans="1:26" ht="19.5" customHeight="1">
      <c r="A5" s="48" t="s">
        <v>13</v>
      </c>
      <c r="B5" s="67" t="s">
        <v>14</v>
      </c>
      <c r="C5" s="138" cm="1">
        <f t="array" aca="1" ref="C5" ca="1">IFERROR('A_DPK BU'!C3 / INDIRECT("'A_NPL BU'!C" &amp; (2*ROW(A3)-2))*100%, 0)</f>
        <v>1.109381260330583</v>
      </c>
      <c r="D5" s="138" cm="1">
        <f t="array" aca="1" ref="D5" ca="1">IFERROR('A_DPK BU'!D3 / INDIRECT("'A_NPL BU'!D" &amp; (2*ROW(A3)-2))*100%, 0)</f>
        <v>1.1100709294327717</v>
      </c>
      <c r="E5" s="56" cm="1">
        <f t="array" aca="1" ref="E5" ca="1">IFERROR('A_DPK BU'!E3 / INDIRECT("'A_NPL BU'!E" &amp; (2*ROW(A3)-2))*100%, 0)</f>
        <v>1.1194876616063123</v>
      </c>
      <c r="F5" s="139" cm="1">
        <f t="array" aca="1" ref="F5" ca="1">IFERROR('A_DPK BU'!F3 / INDIRECT("'A_NPL BU'!F" &amp; (2*ROW(A3)-2))*100%, 0)</f>
        <v>1.1370537472110553</v>
      </c>
      <c r="G5" s="139" cm="1">
        <f t="array" aca="1" ref="G5" ca="1">IFERROR('A_DPK BU'!G3 / INDIRECT("'A_NPL BU'!G" &amp; (2*ROW(A3)-2))*100%, 0)</f>
        <v>1.1198775694424963</v>
      </c>
      <c r="H5" s="139" cm="1">
        <f t="array" aca="1" ref="H5" ca="1">IFERROR('A_DPK BU'!H3 / INDIRECT("'A_NPL BU'!H" &amp; (2*ROW(A3)-2))*100%, 0)</f>
        <v>1.1034106231465861</v>
      </c>
      <c r="I5" s="139" cm="1">
        <f t="array" aca="1" ref="I5" ca="1">IFERROR('A_DPK BU'!I3 / INDIRECT("'A_NPL BU'!I" &amp; (2*ROW(A3)-2))*100%, 0)</f>
        <v>1.0962555008667665</v>
      </c>
      <c r="J5" s="139" cm="1">
        <f t="array" aca="1" ref="J5" ca="1">IFERROR('A_DPK BU'!J3 / INDIRECT("'A_NPL BU'!J" &amp; (2*ROW(A3)-2))*100%, 0)</f>
        <v>1.0949310553240752</v>
      </c>
      <c r="K5" s="139" cm="1">
        <f t="array" aca="1" ref="K5" ca="1">IFERROR('A_DPK BU'!K3 / INDIRECT("'A_NPL BU'!K" &amp; (2*ROW(A3)-2))*100%, 0)</f>
        <v>1.0953763559725704</v>
      </c>
      <c r="L5" s="139" cm="1">
        <f t="array" aca="1" ref="L5" ca="1">IFERROR('A_DPK BU'!L3 / INDIRECT("'A_NPL BU'!L" &amp; (2*ROW(A3)-2))*100%, 0)</f>
        <v>1.094880972499783</v>
      </c>
      <c r="M5" s="226">
        <f t="shared" ref="M5:M37" ca="1" si="0">SUM(C5:L5)</f>
        <v>11.080725675833001</v>
      </c>
      <c r="N5" s="2"/>
      <c r="V5" s="232"/>
      <c r="W5" s="94"/>
      <c r="X5" s="233"/>
    </row>
    <row r="6" spans="1:26" ht="15.75" customHeight="1">
      <c r="A6" s="48" t="s">
        <v>15</v>
      </c>
      <c r="B6" s="67" t="s">
        <v>16</v>
      </c>
      <c r="C6" s="138" cm="1">
        <f t="array" aca="1" ref="C6" ca="1">IFERROR('A_DPK BU'!C4 / INDIRECT("'A_NPL BU'!C" &amp; (2*ROW(A4)-2))*100%, 0)</f>
        <v>1.3228345816733229</v>
      </c>
      <c r="D6" s="173" cm="1">
        <f t="array" aca="1" ref="D6" ca="1">IFERROR('A_DPK BU'!D4 / INDIRECT("'A_NPL BU'!D" &amp; (2*ROW(A4)-2))*100%, 0)</f>
        <v>1.331122710811677</v>
      </c>
      <c r="E6" s="56" cm="1">
        <f t="array" aca="1" ref="E6" ca="1">IFERROR('A_DPK BU'!E4 / INDIRECT("'A_NPL BU'!E" &amp; (2*ROW(A4)-2))*100%, 0)</f>
        <v>1.3633117150776657</v>
      </c>
      <c r="F6" s="138" cm="1">
        <f t="array" aca="1" ref="F6" ca="1">IFERROR('A_DPK BU'!F4 / INDIRECT("'A_NPL BU'!F" &amp; (2*ROW(A4)-2))*100%, 0)</f>
        <v>1.3483636065685156</v>
      </c>
      <c r="G6" s="173" cm="1">
        <f t="array" aca="1" ref="G6" ca="1">IFERROR('A_DPK BU'!G4 / INDIRECT("'A_NPL BU'!G" &amp; (2*ROW(A4)-2))*100%, 0)</f>
        <v>1.3300138156594157</v>
      </c>
      <c r="H6" s="56" cm="1">
        <f t="array" aca="1" ref="H6" ca="1">IFERROR('A_DPK BU'!H4 / INDIRECT("'A_NPL BU'!H" &amp; (2*ROW(A4)-2))*100%, 0)</f>
        <v>1.3765836174570298</v>
      </c>
      <c r="I6" s="138" cm="1">
        <f t="array" aca="1" ref="I6" ca="1">IFERROR('A_DPK BU'!I4 / INDIRECT("'A_NPL BU'!I" &amp; (2*ROW(A4)-2))*100%, 0)</f>
        <v>1.376726927249172</v>
      </c>
      <c r="J6" s="173" cm="1">
        <f t="array" aca="1" ref="J6" ca="1">IFERROR('A_DPK BU'!J4 / INDIRECT("'A_NPL BU'!J" &amp; (2*ROW(A4)-2))*100%, 0)</f>
        <v>1.3776717310683257</v>
      </c>
      <c r="K6" s="56" cm="1">
        <f t="array" aca="1" ref="K6" ca="1">IFERROR('A_DPK BU'!K4 / INDIRECT("'A_NPL BU'!K" &amp; (2*ROW(A4)-2))*100%, 0)</f>
        <v>1.4146542123071228</v>
      </c>
      <c r="L6" s="138" cm="1">
        <f t="array" aca="1" ref="L6" ca="1">IFERROR('A_DPK BU'!L4 / INDIRECT("'A_NPL BU'!L" &amp; (2*ROW(A4)-2))*100%, 0)</f>
        <v>1.3901106144967212</v>
      </c>
      <c r="M6" s="227">
        <f t="shared" ca="1" si="0"/>
        <v>13.631393532368969</v>
      </c>
      <c r="N6" s="2"/>
      <c r="V6" s="232"/>
      <c r="W6" s="94"/>
      <c r="X6" s="233"/>
    </row>
    <row r="7" spans="1:26" ht="15.75" customHeight="1">
      <c r="A7" s="48" t="s">
        <v>17</v>
      </c>
      <c r="B7" s="67" t="s">
        <v>18</v>
      </c>
      <c r="C7" s="138" cm="1">
        <f t="array" aca="1" ref="C7" ca="1">IFERROR('A_DPK BU'!C5 / INDIRECT("'A_NPL BU'!C" &amp; (2*ROW(A5)-2))*100%, 0)</f>
        <v>1.2723719133035927</v>
      </c>
      <c r="D7" s="56" cm="1">
        <f t="array" aca="1" ref="D7" ca="1">IFERROR('A_DPK BU'!D5 / INDIRECT("'A_NPL BU'!D" &amp; (2*ROW(A5)-2))*100%, 0)</f>
        <v>1.266119138792249</v>
      </c>
      <c r="E7" s="56" cm="1">
        <f t="array" aca="1" ref="E7" ca="1">IFERROR('A_DPK BU'!E5 / INDIRECT("'A_NPL BU'!E" &amp; (2*ROW(A5)-2))*100%, 0)</f>
        <v>1.2599422009792682</v>
      </c>
      <c r="F7" s="139" cm="1">
        <f t="array" aca="1" ref="F7" ca="1">IFERROR('A_DPK BU'!F5 / INDIRECT("'A_NPL BU'!F" &amp; (2*ROW(A5)-2))*100%, 0)</f>
        <v>1.2428222528636228</v>
      </c>
      <c r="G7" s="139" cm="1">
        <f t="array" aca="1" ref="G7" ca="1">IFERROR('A_DPK BU'!G5 / INDIRECT("'A_NPL BU'!G" &amp; (2*ROW(A5)-2))*100%, 0)</f>
        <v>1.2366298592540921</v>
      </c>
      <c r="H7" s="139" cm="1">
        <f t="array" aca="1" ref="H7" ca="1">IFERROR('A_DPK BU'!H5 / INDIRECT("'A_NPL BU'!H" &amp; (2*ROW(A5)-2))*100%, 0)</f>
        <v>1.2143042727723146</v>
      </c>
      <c r="I7" s="139" cm="1">
        <f t="array" aca="1" ref="I7" ca="1">IFERROR('A_DPK BU'!I5 / INDIRECT("'A_NPL BU'!I" &amp; (2*ROW(A5)-2))*100%, 0)</f>
        <v>1.1995738598824703</v>
      </c>
      <c r="J7" s="139" cm="1">
        <f t="array" aca="1" ref="J7" ca="1">IFERROR('A_DPK BU'!J5 / INDIRECT("'A_NPL BU'!J" &amp; (2*ROW(A5)-2))*100%, 0)</f>
        <v>1.1947562342881326</v>
      </c>
      <c r="K7" s="139" cm="1">
        <f t="array" aca="1" ref="K7" ca="1">IFERROR('A_DPK BU'!K5 / INDIRECT("'A_NPL BU'!K" &amp; (2*ROW(A5)-2))*100%, 0)</f>
        <v>1.1950144465099717</v>
      </c>
      <c r="L7" s="139" cm="1">
        <f t="array" aca="1" ref="L7" ca="1">IFERROR('A_DPK BU'!L5 / INDIRECT("'A_NPL BU'!L" &amp; (2*ROW(A5)-2))*100%, 0)</f>
        <v>1.1803413317526152</v>
      </c>
      <c r="M7" s="226">
        <f t="shared" ca="1" si="0"/>
        <v>12.26187551039833</v>
      </c>
      <c r="N7" s="2"/>
      <c r="V7" s="232"/>
      <c r="W7" s="94"/>
      <c r="X7" s="233"/>
    </row>
    <row r="8" spans="1:26" ht="15.75" customHeight="1">
      <c r="A8" s="48" t="s">
        <v>19</v>
      </c>
      <c r="B8" s="67" t="s">
        <v>20</v>
      </c>
      <c r="C8" s="138" cm="1">
        <f t="array" aca="1" ref="C8" ca="1">IFERROR('A_DPK BU'!C6 / INDIRECT("'A_NPL BU'!C" &amp; (2*ROW(A6)-2))*100%, 0)</f>
        <v>1.5993279855079101</v>
      </c>
      <c r="D8" s="173" cm="1">
        <f t="array" aca="1" ref="D8" ca="1">IFERROR('A_DPK BU'!D6 / INDIRECT("'A_NPL BU'!D" &amp; (2*ROW(A6)-2))*100%, 0)</f>
        <v>1.5805895131130014</v>
      </c>
      <c r="E8" s="56" cm="1">
        <f t="array" aca="1" ref="E8" ca="1">IFERROR('A_DPK BU'!E6 / INDIRECT("'A_NPL BU'!E" &amp; (2*ROW(A6)-2))*100%, 0)</f>
        <v>1.5642496936284076</v>
      </c>
      <c r="F8" s="138" cm="1">
        <f t="array" aca="1" ref="F8" ca="1">IFERROR('A_DPK BU'!F6 / INDIRECT("'A_NPL BU'!F" &amp; (2*ROW(A6)-2))*100%, 0)</f>
        <v>1.5677628463637499</v>
      </c>
      <c r="G8" s="173" cm="1">
        <f t="array" aca="1" ref="G8" ca="1">IFERROR('A_DPK BU'!G6 / INDIRECT("'A_NPL BU'!G" &amp; (2*ROW(A6)-2))*100%, 0)</f>
        <v>1.5792068888911515</v>
      </c>
      <c r="H8" s="56" cm="1">
        <f t="array" aca="1" ref="H8" ca="1">IFERROR('A_DPK BU'!H6 / INDIRECT("'A_NPL BU'!H" &amp; (2*ROW(A6)-2))*100%, 0)</f>
        <v>1.5699757071580016</v>
      </c>
      <c r="I8" s="138" cm="1">
        <f t="array" aca="1" ref="I8" ca="1">IFERROR('A_DPK BU'!I6 / INDIRECT("'A_NPL BU'!I" &amp; (2*ROW(A6)-2))*100%, 0)</f>
        <v>1.5807697239736942</v>
      </c>
      <c r="J8" s="173" cm="1">
        <f t="array" aca="1" ref="J8" ca="1">IFERROR('A_DPK BU'!J6 / INDIRECT("'A_NPL BU'!J" &amp; (2*ROW(A6)-2))*100%, 0)</f>
        <v>1.558702851505714</v>
      </c>
      <c r="K8" s="56" cm="1">
        <f t="array" aca="1" ref="K8" ca="1">IFERROR('A_DPK BU'!K6 / INDIRECT("'A_NPL BU'!K" &amp; (2*ROW(A6)-2))*100%, 0)</f>
        <v>1.5411328842042715</v>
      </c>
      <c r="L8" s="138" cm="1">
        <f t="array" aca="1" ref="L8" ca="1">IFERROR('A_DPK BU'!L6 / INDIRECT("'A_NPL BU'!L" &amp; (2*ROW(A6)-2))*100%, 0)</f>
        <v>1.5314017830647064</v>
      </c>
      <c r="M8" s="227">
        <f t="shared" ca="1" si="0"/>
        <v>15.673119877410608</v>
      </c>
      <c r="N8" s="2"/>
      <c r="V8" s="232"/>
      <c r="W8" s="94"/>
      <c r="X8" s="233"/>
    </row>
    <row r="9" spans="1:26" ht="15.75" customHeight="1">
      <c r="A9" s="48" t="s">
        <v>21</v>
      </c>
      <c r="B9" s="67" t="s">
        <v>22</v>
      </c>
      <c r="C9" s="138" cm="1">
        <f t="array" aca="1" ref="C9" ca="1">IFERROR('A_DPK BU'!C7 / INDIRECT("'A_NPL BU'!C" &amp; (2*ROW(A7)-2))*100%, 0)</f>
        <v>1.079917824061529</v>
      </c>
      <c r="D9" s="56" cm="1">
        <f t="array" aca="1" ref="D9" ca="1">IFERROR('A_DPK BU'!D7 / INDIRECT("'A_NPL BU'!D" &amp; (2*ROW(A7)-2))*100%, 0)</f>
        <v>1.080852665407994</v>
      </c>
      <c r="E9" s="56" cm="1">
        <f t="array" aca="1" ref="E9" ca="1">IFERROR('A_DPK BU'!E7 / INDIRECT("'A_NPL BU'!E" &amp; (2*ROW(A7)-2))*100%, 0)</f>
        <v>1.0712299555549731</v>
      </c>
      <c r="F9" s="139" cm="1">
        <f t="array" aca="1" ref="F9" ca="1">IFERROR('A_DPK BU'!F7 / INDIRECT("'A_NPL BU'!F" &amp; (2*ROW(A7)-2))*100%, 0)</f>
        <v>1.1109212797796835</v>
      </c>
      <c r="G9" s="139" cm="1">
        <f t="array" aca="1" ref="G9" ca="1">IFERROR('A_DPK BU'!G7 / INDIRECT("'A_NPL BU'!G" &amp; (2*ROW(A7)-2))*100%, 0)</f>
        <v>1.1268676038506884</v>
      </c>
      <c r="H9" s="139" cm="1">
        <f t="array" aca="1" ref="H9" ca="1">IFERROR('A_DPK BU'!H7 / INDIRECT("'A_NPL BU'!H" &amp; (2*ROW(A7)-2))*100%, 0)</f>
        <v>1.1217380235313967</v>
      </c>
      <c r="I9" s="139" cm="1">
        <f t="array" aca="1" ref="I9" ca="1">IFERROR('A_DPK BU'!I7 / INDIRECT("'A_NPL BU'!I" &amp; (2*ROW(A7)-2))*100%, 0)</f>
        <v>1.1198791734837674</v>
      </c>
      <c r="J9" s="139" cm="1">
        <f t="array" aca="1" ref="J9" ca="1">IFERROR('A_DPK BU'!J7 / INDIRECT("'A_NPL BU'!J" &amp; (2*ROW(A7)-2))*100%, 0)</f>
        <v>1.1214427206247346</v>
      </c>
      <c r="K9" s="139" cm="1">
        <f t="array" aca="1" ref="K9" ca="1">IFERROR('A_DPK BU'!K7 / INDIRECT("'A_NPL BU'!K" &amp; (2*ROW(A7)-2))*100%, 0)</f>
        <v>1.1156831450631435</v>
      </c>
      <c r="L9" s="139" cm="1">
        <f t="array" aca="1" ref="L9" ca="1">IFERROR('A_DPK BU'!L7 / INDIRECT("'A_NPL BU'!L" &amp; (2*ROW(A7)-2))*100%, 0)</f>
        <v>1.1159569591840852</v>
      </c>
      <c r="M9" s="226">
        <f t="shared" ca="1" si="0"/>
        <v>11.064489350541997</v>
      </c>
      <c r="N9" s="2"/>
      <c r="V9" s="232"/>
      <c r="W9" s="94"/>
      <c r="X9" s="233"/>
    </row>
    <row r="10" spans="1:26" ht="15.75" customHeight="1">
      <c r="A10" s="48" t="s">
        <v>23</v>
      </c>
      <c r="B10" s="67" t="s">
        <v>24</v>
      </c>
      <c r="C10" s="138" cm="1">
        <f t="array" aca="1" ref="C10" ca="1">IFERROR('A_DPK BU'!C8 / INDIRECT("'A_NPL BU'!C" &amp; (2*ROW(A8)-2))*100%, 0)</f>
        <v>1.360465449691449</v>
      </c>
      <c r="D10" s="173" cm="1">
        <f t="array" aca="1" ref="D10" ca="1">IFERROR('A_DPK BU'!D8 / INDIRECT("'A_NPL BU'!D" &amp; (2*ROW(A8)-2))*100%, 0)</f>
        <v>1.3584582546651289</v>
      </c>
      <c r="E10" s="56" cm="1">
        <f t="array" aca="1" ref="E10" ca="1">IFERROR('A_DPK BU'!E8 / INDIRECT("'A_NPL BU'!E" &amp; (2*ROW(A8)-2))*100%, 0)</f>
        <v>1.3566591345083361</v>
      </c>
      <c r="F10" s="138" cm="1">
        <f t="array" aca="1" ref="F10" ca="1">IFERROR('A_DPK BU'!F8 / INDIRECT("'A_NPL BU'!F" &amp; (2*ROW(A8)-2))*100%, 0)</f>
        <v>1.3581687515914673</v>
      </c>
      <c r="G10" s="173" cm="1">
        <f t="array" aca="1" ref="G10" ca="1">IFERROR('A_DPK BU'!G8 / INDIRECT("'A_NPL BU'!G" &amp; (2*ROW(A8)-2))*100%, 0)</f>
        <v>1.364467485998655</v>
      </c>
      <c r="H10" s="56" cm="1">
        <f t="array" aca="1" ref="H10" ca="1">IFERROR('A_DPK BU'!H8 / INDIRECT("'A_NPL BU'!H" &amp; (2*ROW(A8)-2))*100%, 0)</f>
        <v>1.3581229654048026</v>
      </c>
      <c r="I10" s="138" cm="1">
        <f t="array" aca="1" ref="I10" ca="1">IFERROR('A_DPK BU'!I8 / INDIRECT("'A_NPL BU'!I" &amp; (2*ROW(A8)-2))*100%, 0)</f>
        <v>1.3581546729245155</v>
      </c>
      <c r="J10" s="173" cm="1">
        <f t="array" aca="1" ref="J10" ca="1">IFERROR('A_DPK BU'!J8 / INDIRECT("'A_NPL BU'!J" &amp; (2*ROW(A8)-2))*100%, 0)</f>
        <v>1.342527610903955</v>
      </c>
      <c r="K10" s="56" cm="1">
        <f t="array" aca="1" ref="K10" ca="1">IFERROR('A_DPK BU'!K8 / INDIRECT("'A_NPL BU'!K" &amp; (2*ROW(A8)-2))*100%, 0)</f>
        <v>1.3175613478066166</v>
      </c>
      <c r="L10" s="138" cm="1">
        <f t="array" aca="1" ref="L10" ca="1">IFERROR('A_DPK BU'!L8 / INDIRECT("'A_NPL BU'!L" &amp; (2*ROW(A8)-2))*100%, 0)</f>
        <v>1.3167203675000008</v>
      </c>
      <c r="M10" s="227">
        <f t="shared" ca="1" si="0"/>
        <v>13.491306040994926</v>
      </c>
      <c r="N10" s="2"/>
      <c r="V10" s="232"/>
      <c r="W10" s="94"/>
      <c r="X10" s="233"/>
    </row>
    <row r="11" spans="1:26" ht="15.75" customHeight="1">
      <c r="A11" s="48" t="s">
        <v>25</v>
      </c>
      <c r="B11" s="67" t="s">
        <v>26</v>
      </c>
      <c r="C11" s="138" cm="1">
        <f t="array" aca="1" ref="C11" ca="1">IFERROR('A_DPK BU'!C9 / INDIRECT("'A_NPL BU'!C" &amp; (2*ROW(A9)-2))*100%, 0)</f>
        <v>0.60578410405215233</v>
      </c>
      <c r="D11" s="56" cm="1">
        <f t="array" aca="1" ref="D11" ca="1">IFERROR('A_DPK BU'!D9 / INDIRECT("'A_NPL BU'!D" &amp; (2*ROW(A9)-2))*100%, 0)</f>
        <v>0.60201348930881804</v>
      </c>
      <c r="E11" s="56" cm="1">
        <f t="array" aca="1" ref="E11" ca="1">IFERROR('A_DPK BU'!E9 / INDIRECT("'A_NPL BU'!E" &amp; (2*ROW(A9)-2))*100%, 0)</f>
        <v>0.60650827160135035</v>
      </c>
      <c r="F11" s="139" cm="1">
        <f t="array" aca="1" ref="F11" ca="1">IFERROR('A_DPK BU'!F9 / INDIRECT("'A_NPL BU'!F" &amp; (2*ROW(A9)-2))*100%, 0)</f>
        <v>0.61080984142317551</v>
      </c>
      <c r="G11" s="139" cm="1">
        <f t="array" aca="1" ref="G11" ca="1">IFERROR('A_DPK BU'!G9 / INDIRECT("'A_NPL BU'!G" &amp; (2*ROW(A9)-2))*100%, 0)</f>
        <v>0.61591026895823642</v>
      </c>
      <c r="H11" s="139" cm="1">
        <f t="array" aca="1" ref="H11" ca="1">IFERROR('A_DPK BU'!H9 / INDIRECT("'A_NPL BU'!H" &amp; (2*ROW(A9)-2))*100%, 0)</f>
        <v>0.62178861057203938</v>
      </c>
      <c r="I11" s="139" cm="1">
        <f t="array" aca="1" ref="I11" ca="1">IFERROR('A_DPK BU'!I9 / INDIRECT("'A_NPL BU'!I" &amp; (2*ROW(A9)-2))*100%, 0)</f>
        <v>0.63988505219162262</v>
      </c>
      <c r="J11" s="139" cm="1">
        <f t="array" aca="1" ref="J11" ca="1">IFERROR('A_DPK BU'!J9 / INDIRECT("'A_NPL BU'!J" &amp; (2*ROW(A9)-2))*100%, 0)</f>
        <v>0.64584325107179019</v>
      </c>
      <c r="K11" s="139" cm="1">
        <f t="array" aca="1" ref="K11" ca="1">IFERROR('A_DPK BU'!K9 / INDIRECT("'A_NPL BU'!K" &amp; (2*ROW(A9)-2))*100%, 0)</f>
        <v>0.64121564187575686</v>
      </c>
      <c r="L11" s="139" cm="1">
        <f t="array" aca="1" ref="L11" ca="1">IFERROR('A_DPK BU'!L9 / INDIRECT("'A_NPL BU'!L" &amp; (2*ROW(A9)-2))*100%, 0)</f>
        <v>0.65416650984109692</v>
      </c>
      <c r="M11" s="226">
        <f t="shared" ca="1" si="0"/>
        <v>6.2439250408960394</v>
      </c>
      <c r="N11" s="2"/>
      <c r="V11" s="232"/>
      <c r="W11" s="94"/>
      <c r="X11" s="233"/>
    </row>
    <row r="12" spans="1:26" ht="15.75" customHeight="1">
      <c r="A12" s="48" t="s">
        <v>27</v>
      </c>
      <c r="B12" s="67" t="s">
        <v>28</v>
      </c>
      <c r="C12" s="138" cm="1">
        <f t="array" aca="1" ref="C12" ca="1">IFERROR('A_DPK BU'!C10 / INDIRECT("'A_NPL BU'!C" &amp; (2*ROW(A10)-2))*100%, 0)</f>
        <v>0.85767990506620551</v>
      </c>
      <c r="D12" s="173" cm="1">
        <f t="array" aca="1" ref="D12" ca="1">IFERROR('A_DPK BU'!D10 / INDIRECT("'A_NPL BU'!D" &amp; (2*ROW(A10)-2))*100%, 0)</f>
        <v>0.89980182429149613</v>
      </c>
      <c r="E12" s="56" cm="1">
        <f t="array" aca="1" ref="E12" ca="1">IFERROR('A_DPK BU'!E10 / INDIRECT("'A_NPL BU'!E" &amp; (2*ROW(A10)-2))*100%, 0)</f>
        <v>0.8811105463653629</v>
      </c>
      <c r="F12" s="138" cm="1">
        <f t="array" aca="1" ref="F12" ca="1">IFERROR('A_DPK BU'!F10 / INDIRECT("'A_NPL BU'!F" &amp; (2*ROW(A10)-2))*100%, 0)</f>
        <v>0.87303125800366221</v>
      </c>
      <c r="G12" s="173" cm="1">
        <f t="array" aca="1" ref="G12" ca="1">IFERROR('A_DPK BU'!G10 / INDIRECT("'A_NPL BU'!G" &amp; (2*ROW(A10)-2))*100%, 0)</f>
        <v>0.86172226642657157</v>
      </c>
      <c r="H12" s="56" cm="1">
        <f t="array" aca="1" ref="H12" ca="1">IFERROR('A_DPK BU'!H10 / INDIRECT("'A_NPL BU'!H" &amp; (2*ROW(A10)-2))*100%, 0)</f>
        <v>0.84843091857118536</v>
      </c>
      <c r="I12" s="138" cm="1">
        <f t="array" aca="1" ref="I12" ca="1">IFERROR('A_DPK BU'!I10 / INDIRECT("'A_NPL BU'!I" &amp; (2*ROW(A10)-2))*100%, 0)</f>
        <v>0.85424907438678588</v>
      </c>
      <c r="J12" s="173" cm="1">
        <f t="array" aca="1" ref="J12" ca="1">IFERROR('A_DPK BU'!J10 / INDIRECT("'A_NPL BU'!J" &amp; (2*ROW(A10)-2))*100%, 0)</f>
        <v>0.85350807573773313</v>
      </c>
      <c r="K12" s="56" cm="1">
        <f t="array" aca="1" ref="K12" ca="1">IFERROR('A_DPK BU'!K10 / INDIRECT("'A_NPL BU'!K" &amp; (2*ROW(A10)-2))*100%, 0)</f>
        <v>0.84512216478379876</v>
      </c>
      <c r="L12" s="138" cm="1">
        <f t="array" aca="1" ref="L12" ca="1">IFERROR('A_DPK BU'!L10 / INDIRECT("'A_NPL BU'!L" &amp; (2*ROW(A10)-2))*100%, 0)</f>
        <v>0.86337331818996887</v>
      </c>
      <c r="M12" s="227">
        <f t="shared" ca="1" si="0"/>
        <v>8.6380293518227695</v>
      </c>
      <c r="N12" s="2"/>
      <c r="V12" s="232"/>
      <c r="W12" s="94"/>
      <c r="X12" s="233"/>
    </row>
    <row r="13" spans="1:26" ht="15.75" customHeight="1">
      <c r="A13" s="51" t="s">
        <v>29</v>
      </c>
      <c r="B13" s="111" t="s">
        <v>30</v>
      </c>
      <c r="C13" s="138" cm="1">
        <f t="array" aca="1" ref="C13" ca="1">IFERROR('A_DPK BU'!C11 / INDIRECT("'A_NPL BU'!C" &amp; (2*ROW(A11)-2))*100%, 0)</f>
        <v>1.0475745570279438</v>
      </c>
      <c r="D13" s="56" cm="1">
        <f t="array" aca="1" ref="D13" ca="1">IFERROR('A_DPK BU'!D11 / INDIRECT("'A_NPL BU'!D" &amp; (2*ROW(A11)-2))*100%, 0)</f>
        <v>1.0392689809986124</v>
      </c>
      <c r="E13" s="56" cm="1">
        <f t="array" aca="1" ref="E13" ca="1">IFERROR('A_DPK BU'!E11 / INDIRECT("'A_NPL BU'!E" &amp; (2*ROW(A11)-2))*100%, 0)</f>
        <v>1.0597494759469581</v>
      </c>
      <c r="F13" s="139" cm="1">
        <f t="array" aca="1" ref="F13" ca="1">IFERROR('A_DPK BU'!F11 / INDIRECT("'A_NPL BU'!F" &amp; (2*ROW(A11)-2))*100%, 0)</f>
        <v>1.0869089847556328</v>
      </c>
      <c r="G13" s="139" cm="1">
        <f t="array" aca="1" ref="G13" ca="1">IFERROR('A_DPK BU'!G11 / INDIRECT("'A_NPL BU'!G" &amp; (2*ROW(A11)-2))*100%, 0)</f>
        <v>1.0795769980859558</v>
      </c>
      <c r="H13" s="139" cm="1">
        <f t="array" aca="1" ref="H13" ca="1">IFERROR('A_DPK BU'!H11 / INDIRECT("'A_NPL BU'!H" &amp; (2*ROW(A11)-2))*100%, 0)</f>
        <v>1.0625658003622576</v>
      </c>
      <c r="I13" s="139" cm="1">
        <f t="array" aca="1" ref="I13" ca="1">IFERROR('A_DPK BU'!I11 / INDIRECT("'A_NPL BU'!I" &amp; (2*ROW(A11)-2))*100%, 0)</f>
        <v>1.091296512138362</v>
      </c>
      <c r="J13" s="139" cm="1">
        <f t="array" aca="1" ref="J13" ca="1">IFERROR('A_DPK BU'!J11 / INDIRECT("'A_NPL BU'!J" &amp; (2*ROW(A11)-2))*100%, 0)</f>
        <v>1.0653621602024201</v>
      </c>
      <c r="K13" s="139" cm="1">
        <f t="array" aca="1" ref="K13" ca="1">IFERROR('A_DPK BU'!K11 / INDIRECT("'A_NPL BU'!K" &amp; (2*ROW(A11)-2))*100%, 0)</f>
        <v>1.0513518628425036</v>
      </c>
      <c r="L13" s="139" cm="1">
        <f t="array" aca="1" ref="L13" ca="1">IFERROR('A_DPK BU'!L11 / INDIRECT("'A_NPL BU'!L" &amp; (2*ROW(A11)-2))*100%, 0)</f>
        <v>1.050235401087817</v>
      </c>
      <c r="M13" s="226">
        <f t="shared" ca="1" si="0"/>
        <v>10.633890733448464</v>
      </c>
      <c r="N13" s="6"/>
      <c r="V13" s="15"/>
      <c r="W13" s="94"/>
      <c r="X13" s="233"/>
    </row>
    <row r="14" spans="1:26" ht="15.75" customHeight="1">
      <c r="A14" s="51" t="s">
        <v>31</v>
      </c>
      <c r="B14" s="111" t="s">
        <v>32</v>
      </c>
      <c r="C14" s="138" cm="1">
        <f t="array" aca="1" ref="C14" ca="1">IFERROR('A_DPK BU'!C12 / INDIRECT("'A_NPL BU'!C" &amp; (2*ROW(A12)-2))*100%, 0)</f>
        <v>1.292287540153892</v>
      </c>
      <c r="D14" s="173" cm="1">
        <f t="array" aca="1" ref="D14" ca="1">IFERROR('A_DPK BU'!D12 / INDIRECT("'A_NPL BU'!D" &amp; (2*ROW(A12)-2))*100%, 0)</f>
        <v>1.2920143124605745</v>
      </c>
      <c r="E14" s="56" cm="1">
        <f t="array" aca="1" ref="E14" ca="1">IFERROR('A_DPK BU'!E12 / INDIRECT("'A_NPL BU'!E" &amp; (2*ROW(A12)-2))*100%, 0)</f>
        <v>1.2597484829618777</v>
      </c>
      <c r="F14" s="138" cm="1">
        <f t="array" aca="1" ref="F14" ca="1">IFERROR('A_DPK BU'!F12 / INDIRECT("'A_NPL BU'!F" &amp; (2*ROW(A12)-2))*100%, 0)</f>
        <v>1.2564461968247647</v>
      </c>
      <c r="G14" s="173" cm="1">
        <f t="array" aca="1" ref="G14" ca="1">IFERROR('A_DPK BU'!G12 / INDIRECT("'A_NPL BU'!G" &amp; (2*ROW(A12)-2))*100%, 0)</f>
        <v>1.2408490278334088</v>
      </c>
      <c r="H14" s="56" cm="1">
        <f t="array" aca="1" ref="H14" ca="1">IFERROR('A_DPK BU'!H12 / INDIRECT("'A_NPL BU'!H" &amp; (2*ROW(A12)-2))*100%, 0)</f>
        <v>1.2409813852077307</v>
      </c>
      <c r="I14" s="138" cm="1">
        <f t="array" aca="1" ref="I14" ca="1">IFERROR('A_DPK BU'!I12 / INDIRECT("'A_NPL BU'!I" &amp; (2*ROW(A12)-2))*100%, 0)</f>
        <v>1.2335405340873327</v>
      </c>
      <c r="J14" s="173" cm="1">
        <f t="array" aca="1" ref="J14" ca="1">IFERROR('A_DPK BU'!J12 / INDIRECT("'A_NPL BU'!J" &amp; (2*ROW(A12)-2))*100%, 0)</f>
        <v>1.2213603742601378</v>
      </c>
      <c r="K14" s="56" cm="1">
        <f t="array" aca="1" ref="K14" ca="1">IFERROR('A_DPK BU'!K12 / INDIRECT("'A_NPL BU'!K" &amp; (2*ROW(A12)-2))*100%, 0)</f>
        <v>1.2199050500131492</v>
      </c>
      <c r="L14" s="138" cm="1">
        <f t="array" aca="1" ref="L14" ca="1">IFERROR('A_DPK BU'!L12 / INDIRECT("'A_NPL BU'!L" &amp; (2*ROW(A12)-2))*100%, 0)</f>
        <v>1.2220787069735575</v>
      </c>
      <c r="M14" s="227">
        <f t="shared" ca="1" si="0"/>
        <v>12.479211610776424</v>
      </c>
      <c r="N14" s="6"/>
      <c r="V14" s="15"/>
      <c r="W14" s="94"/>
      <c r="X14" s="233"/>
    </row>
    <row r="15" spans="1:26" ht="15.75" customHeight="1">
      <c r="A15" s="48" t="s">
        <v>33</v>
      </c>
      <c r="B15" s="67" t="s">
        <v>34</v>
      </c>
      <c r="C15" s="138" cm="1">
        <f t="array" aca="1" ref="C15" ca="1">IFERROR('A_DPK BU'!C13 / INDIRECT("'A_NPL BU'!C" &amp; (2*ROW(A13)-2))*100%, 0)</f>
        <v>0.77361423987329936</v>
      </c>
      <c r="D15" s="56" cm="1">
        <f t="array" aca="1" ref="D15" ca="1">IFERROR('A_DPK BU'!D13 / INDIRECT("'A_NPL BU'!D" &amp; (2*ROW(A13)-2))*100%, 0)</f>
        <v>0.76815296620676887</v>
      </c>
      <c r="E15" s="56" cm="1">
        <f t="array" aca="1" ref="E15" ca="1">IFERROR('A_DPK BU'!E13 / INDIRECT("'A_NPL BU'!E" &amp; (2*ROW(A13)-2))*100%, 0)</f>
        <v>0.77152164929880185</v>
      </c>
      <c r="F15" s="139" cm="1">
        <f t="array" aca="1" ref="F15" ca="1">IFERROR('A_DPK BU'!F13 / INDIRECT("'A_NPL BU'!F" &amp; (2*ROW(A13)-2))*100%, 0)</f>
        <v>0.78706391593026637</v>
      </c>
      <c r="G15" s="139" cm="1">
        <f t="array" aca="1" ref="G15" ca="1">IFERROR('A_DPK BU'!G13 / INDIRECT("'A_NPL BU'!G" &amp; (2*ROW(A13)-2))*100%, 0)</f>
        <v>0.7833566778658877</v>
      </c>
      <c r="H15" s="139" cm="1">
        <f t="array" aca="1" ref="H15" ca="1">IFERROR('A_DPK BU'!H13 / INDIRECT("'A_NPL BU'!H" &amp; (2*ROW(A13)-2))*100%, 0)</f>
        <v>0.79066535954015038</v>
      </c>
      <c r="I15" s="139" cm="1">
        <f t="array" aca="1" ref="I15" ca="1">IFERROR('A_DPK BU'!I13 / INDIRECT("'A_NPL BU'!I" &amp; (2*ROW(A13)-2))*100%, 0)</f>
        <v>0.78645773496953741</v>
      </c>
      <c r="J15" s="139" cm="1">
        <f t="array" aca="1" ref="J15" ca="1">IFERROR('A_DPK BU'!J13 / INDIRECT("'A_NPL BU'!J" &amp; (2*ROW(A13)-2))*100%, 0)</f>
        <v>0.77894790739977227</v>
      </c>
      <c r="K15" s="139" cm="1">
        <f t="array" aca="1" ref="K15" ca="1">IFERROR('A_DPK BU'!K13 / INDIRECT("'A_NPL BU'!K" &amp; (2*ROW(A13)-2))*100%, 0)</f>
        <v>0.77084301628461249</v>
      </c>
      <c r="L15" s="139" cm="1">
        <f t="array" aca="1" ref="L15" ca="1">IFERROR('A_DPK BU'!L13 / INDIRECT("'A_NPL BU'!L" &amp; (2*ROW(A13)-2))*100%, 0)</f>
        <v>0.77465348468599515</v>
      </c>
      <c r="M15" s="226">
        <f t="shared" ca="1" si="0"/>
        <v>7.7852769520550922</v>
      </c>
      <c r="N15" s="2"/>
      <c r="V15" s="232"/>
      <c r="W15" s="94"/>
      <c r="X15" s="233"/>
    </row>
    <row r="16" spans="1:26" ht="15.75" customHeight="1">
      <c r="A16" s="48" t="s">
        <v>35</v>
      </c>
      <c r="B16" s="67" t="s">
        <v>36</v>
      </c>
      <c r="C16" s="138" cm="1">
        <f t="array" aca="1" ref="C16" ca="1">IFERROR('A_DPK BU'!C14 / INDIRECT("'A_NPL BU'!C" &amp; (2*ROW(A14)-2))*100%, 0)</f>
        <v>1.2869832616509915</v>
      </c>
      <c r="D16" s="173" cm="1">
        <f t="array" aca="1" ref="D16" ca="1">IFERROR('A_DPK BU'!D14 / INDIRECT("'A_NPL BU'!D" &amp; (2*ROW(A14)-2))*100%, 0)</f>
        <v>1.2747488100598043</v>
      </c>
      <c r="E16" s="56" cm="1">
        <f t="array" aca="1" ref="E16" ca="1">IFERROR('A_DPK BU'!E14 / INDIRECT("'A_NPL BU'!E" &amp; (2*ROW(A14)-2))*100%, 0)</f>
        <v>1.2900542848582528</v>
      </c>
      <c r="F16" s="138" cm="1">
        <f t="array" aca="1" ref="F16" ca="1">IFERROR('A_DPK BU'!F14 / INDIRECT("'A_NPL BU'!F" &amp; (2*ROW(A14)-2))*100%, 0)</f>
        <v>1.2719247477915381</v>
      </c>
      <c r="G16" s="173" cm="1">
        <f t="array" aca="1" ref="G16" ca="1">IFERROR('A_DPK BU'!G14 / INDIRECT("'A_NPL BU'!G" &amp; (2*ROW(A14)-2))*100%, 0)</f>
        <v>1.2723844803255124</v>
      </c>
      <c r="H16" s="56" cm="1">
        <f t="array" aca="1" ref="H16" ca="1">IFERROR('A_DPK BU'!H14 / INDIRECT("'A_NPL BU'!H" &amp; (2*ROW(A14)-2))*100%, 0)</f>
        <v>1.2826993744737345</v>
      </c>
      <c r="I16" s="138" cm="1">
        <f t="array" aca="1" ref="I16" ca="1">IFERROR('A_DPK BU'!I14 / INDIRECT("'A_NPL BU'!I" &amp; (2*ROW(A14)-2))*100%, 0)</f>
        <v>1.2662648650558483</v>
      </c>
      <c r="J16" s="173" cm="1">
        <f t="array" aca="1" ref="J16" ca="1">IFERROR('A_DPK BU'!J14 / INDIRECT("'A_NPL BU'!J" &amp; (2*ROW(A14)-2))*100%, 0)</f>
        <v>1.2812206183283006</v>
      </c>
      <c r="K16" s="56" cm="1">
        <f t="array" aca="1" ref="K16" ca="1">IFERROR('A_DPK BU'!K14 / INDIRECT("'A_NPL BU'!K" &amp; (2*ROW(A14)-2))*100%, 0)</f>
        <v>1.2794243355853372</v>
      </c>
      <c r="L16" s="138" cm="1">
        <f t="array" aca="1" ref="L16" ca="1">IFERROR('A_DPK BU'!L14 / INDIRECT("'A_NPL BU'!L" &amp; (2*ROW(A14)-2))*100%, 0)</f>
        <v>1.2842505518950049</v>
      </c>
      <c r="M16" s="227">
        <f t="shared" ca="1" si="0"/>
        <v>12.789955330024325</v>
      </c>
      <c r="N16" s="2"/>
      <c r="V16" s="232"/>
      <c r="W16" s="94"/>
      <c r="X16" s="233"/>
    </row>
    <row r="17" spans="1:24" ht="15.75" customHeight="1">
      <c r="A17" s="48" t="s">
        <v>37</v>
      </c>
      <c r="B17" s="67" t="s">
        <v>38</v>
      </c>
      <c r="C17" s="138" cm="1">
        <f t="array" aca="1" ref="C17" ca="1">IFERROR('A_DPK BU'!C15 / INDIRECT("'A_NPL BU'!C" &amp; (2*ROW(A15)-2))*100%, 0)</f>
        <v>0.98822304183471343</v>
      </c>
      <c r="D17" s="56" cm="1">
        <f t="array" aca="1" ref="D17" ca="1">IFERROR('A_DPK BU'!D15 / INDIRECT("'A_NPL BU'!D" &amp; (2*ROW(A15)-2))*100%, 0)</f>
        <v>0.97574082618457503</v>
      </c>
      <c r="E17" s="56" cm="1">
        <f t="array" aca="1" ref="E17" ca="1">IFERROR('A_DPK BU'!E15 / INDIRECT("'A_NPL BU'!E" &amp; (2*ROW(A15)-2))*100%, 0)</f>
        <v>0.97915580248688161</v>
      </c>
      <c r="F17" s="139" cm="1">
        <f t="array" aca="1" ref="F17" ca="1">IFERROR('A_DPK BU'!F15 / INDIRECT("'A_NPL BU'!F" &amp; (2*ROW(A15)-2))*100%, 0)</f>
        <v>0.98380028886190019</v>
      </c>
      <c r="G17" s="139" cm="1">
        <f t="array" aca="1" ref="G17" ca="1">IFERROR('A_DPK BU'!G15 / INDIRECT("'A_NPL BU'!G" &amp; (2*ROW(A15)-2))*100%, 0)</f>
        <v>0.98604245665595269</v>
      </c>
      <c r="H17" s="139" cm="1">
        <f t="array" aca="1" ref="H17" ca="1">IFERROR('A_DPK BU'!H15 / INDIRECT("'A_NPL BU'!H" &amp; (2*ROW(A15)-2))*100%, 0)</f>
        <v>0.96672311994887772</v>
      </c>
      <c r="I17" s="139" cm="1">
        <f t="array" aca="1" ref="I17" ca="1">IFERROR('A_DPK BU'!I15 / INDIRECT("'A_NPL BU'!I" &amp; (2*ROW(A15)-2))*100%, 0)</f>
        <v>0.93504408509335657</v>
      </c>
      <c r="J17" s="139" cm="1">
        <f t="array" aca="1" ref="J17" ca="1">IFERROR('A_DPK BU'!J15 / INDIRECT("'A_NPL BU'!J" &amp; (2*ROW(A15)-2))*100%, 0)</f>
        <v>0.93907092162071071</v>
      </c>
      <c r="K17" s="139" cm="1">
        <f t="array" aca="1" ref="K17" ca="1">IFERROR('A_DPK BU'!K15 / INDIRECT("'A_NPL BU'!K" &amp; (2*ROW(A15)-2))*100%, 0)</f>
        <v>0.9375801529081994</v>
      </c>
      <c r="L17" s="139" cm="1">
        <f t="array" aca="1" ref="L17" ca="1">IFERROR('A_DPK BU'!L15 / INDIRECT("'A_NPL BU'!L" &amp; (2*ROW(A15)-2))*100%, 0)</f>
        <v>0.93599042551834588</v>
      </c>
      <c r="M17" s="226">
        <f t="shared" ca="1" si="0"/>
        <v>9.6273711211135122</v>
      </c>
      <c r="N17" s="2"/>
      <c r="V17" s="232"/>
      <c r="W17" s="94"/>
      <c r="X17" s="233"/>
    </row>
    <row r="18" spans="1:24" ht="15.75" customHeight="1">
      <c r="A18" s="48" t="s">
        <v>39</v>
      </c>
      <c r="B18" s="67" t="s">
        <v>40</v>
      </c>
      <c r="C18" s="138" cm="1">
        <f t="array" aca="1" ref="C18" ca="1">IFERROR('A_DPK BU'!C16 / INDIRECT("'A_NPL BU'!C" &amp; (2*ROW(A16)-2))*100%, 0)</f>
        <v>1.5049836770519498</v>
      </c>
      <c r="D18" s="173" cm="1">
        <f t="array" aca="1" ref="D18" ca="1">IFERROR('A_DPK BU'!D16 / INDIRECT("'A_NPL BU'!D" &amp; (2*ROW(A16)-2))*100%, 0)</f>
        <v>1.4761452282807752</v>
      </c>
      <c r="E18" s="56" cm="1">
        <f t="array" aca="1" ref="E18" ca="1">IFERROR('A_DPK BU'!E16 / INDIRECT("'A_NPL BU'!E" &amp; (2*ROW(A16)-2))*100%, 0)</f>
        <v>1.4435612262680686</v>
      </c>
      <c r="F18" s="138" cm="1">
        <f t="array" aca="1" ref="F18" ca="1">IFERROR('A_DPK BU'!F16 / INDIRECT("'A_NPL BU'!F" &amp; (2*ROW(A16)-2))*100%, 0)</f>
        <v>1.438340272390499</v>
      </c>
      <c r="G18" s="173" cm="1">
        <f t="array" aca="1" ref="G18" ca="1">IFERROR('A_DPK BU'!G16 / INDIRECT("'A_NPL BU'!G" &amp; (2*ROW(A16)-2))*100%, 0)</f>
        <v>1.4134884308793487</v>
      </c>
      <c r="H18" s="56" cm="1">
        <f t="array" aca="1" ref="H18" ca="1">IFERROR('A_DPK BU'!H16 / INDIRECT("'A_NPL BU'!H" &amp; (2*ROW(A16)-2))*100%, 0)</f>
        <v>1.4068862729472813</v>
      </c>
      <c r="I18" s="138" cm="1">
        <f t="array" aca="1" ref="I18" ca="1">IFERROR('A_DPK BU'!I16 / INDIRECT("'A_NPL BU'!I" &amp; (2*ROW(A16)-2))*100%, 0)</f>
        <v>1.4017834509263221</v>
      </c>
      <c r="J18" s="173" cm="1">
        <f t="array" aca="1" ref="J18" ca="1">IFERROR('A_DPK BU'!J16 / INDIRECT("'A_NPL BU'!J" &amp; (2*ROW(A16)-2))*100%, 0)</f>
        <v>1.3709667895677844</v>
      </c>
      <c r="K18" s="56" cm="1">
        <f t="array" aca="1" ref="K18" ca="1">IFERROR('A_DPK BU'!K16 / INDIRECT("'A_NPL BU'!K" &amp; (2*ROW(A16)-2))*100%, 0)</f>
        <v>1.3915348339983575</v>
      </c>
      <c r="L18" s="138" cm="1">
        <f t="array" aca="1" ref="L18" ca="1">IFERROR('A_DPK BU'!L16 / INDIRECT("'A_NPL BU'!L" &amp; (2*ROW(A16)-2))*100%, 0)</f>
        <v>1.4143309448078107</v>
      </c>
      <c r="M18" s="227">
        <f t="shared" ca="1" si="0"/>
        <v>14.262021127118198</v>
      </c>
      <c r="N18" s="2"/>
      <c r="V18" s="232"/>
      <c r="W18" s="94"/>
      <c r="X18" s="233"/>
    </row>
    <row r="19" spans="1:24" ht="15.75" customHeight="1">
      <c r="A19" s="48" t="s">
        <v>41</v>
      </c>
      <c r="B19" s="67" t="s">
        <v>42</v>
      </c>
      <c r="C19" s="138" cm="1">
        <f t="array" aca="1" ref="C19" ca="1">IFERROR('A_DPK BU'!C17 / INDIRECT("'A_NPL BU'!C" &amp; (2*ROW(A17)-2))*100%, 0)</f>
        <v>1.6941256360449812</v>
      </c>
      <c r="D19" s="56" cm="1">
        <f t="array" aca="1" ref="D19" ca="1">IFERROR('A_DPK BU'!D17 / INDIRECT("'A_NPL BU'!D" &amp; (2*ROW(A17)-2))*100%, 0)</f>
        <v>1.727270519570302</v>
      </c>
      <c r="E19" s="56" cm="1">
        <f t="array" aca="1" ref="E19" ca="1">IFERROR('A_DPK BU'!E17 / INDIRECT("'A_NPL BU'!E" &amp; (2*ROW(A17)-2))*100%, 0)</f>
        <v>1.7404006768639655</v>
      </c>
      <c r="F19" s="139" cm="1">
        <f t="array" aca="1" ref="F19" ca="1">IFERROR('A_DPK BU'!F17 / INDIRECT("'A_NPL BU'!F" &amp; (2*ROW(A17)-2))*100%, 0)</f>
        <v>1.7526873032426322</v>
      </c>
      <c r="G19" s="139" cm="1">
        <f t="array" aca="1" ref="G19" ca="1">IFERROR('A_DPK BU'!G17 / INDIRECT("'A_NPL BU'!G" &amp; (2*ROW(A17)-2))*100%, 0)</f>
        <v>1.7396949740144414</v>
      </c>
      <c r="H19" s="139" cm="1">
        <f t="array" aca="1" ref="H19" ca="1">IFERROR('A_DPK BU'!H17 / INDIRECT("'A_NPL BU'!H" &amp; (2*ROW(A17)-2))*100%, 0)</f>
        <v>1.7336776323090555</v>
      </c>
      <c r="I19" s="139" cm="1">
        <f t="array" aca="1" ref="I19" ca="1">IFERROR('A_DPK BU'!I17 / INDIRECT("'A_NPL BU'!I" &amp; (2*ROW(A17)-2))*100%, 0)</f>
        <v>1.7541370736645667</v>
      </c>
      <c r="J19" s="139" cm="1">
        <f t="array" aca="1" ref="J19" ca="1">IFERROR('A_DPK BU'!J17 / INDIRECT("'A_NPL BU'!J" &amp; (2*ROW(A17)-2))*100%, 0)</f>
        <v>1.7399937752525794</v>
      </c>
      <c r="K19" s="139" cm="1">
        <f t="array" aca="1" ref="K19" ca="1">IFERROR('A_DPK BU'!K17 / INDIRECT("'A_NPL BU'!K" &amp; (2*ROW(A17)-2))*100%, 0)</f>
        <v>1.7455309506608949</v>
      </c>
      <c r="L19" s="139" cm="1">
        <f t="array" aca="1" ref="L19" ca="1">IFERROR('A_DPK BU'!L17 / INDIRECT("'A_NPL BU'!L" &amp; (2*ROW(A17)-2))*100%, 0)</f>
        <v>1.7788056180286458</v>
      </c>
      <c r="M19" s="226">
        <f t="shared" ca="1" si="0"/>
        <v>17.406324159652062</v>
      </c>
      <c r="N19" s="2"/>
      <c r="V19" s="232"/>
      <c r="W19" s="94"/>
      <c r="X19" s="233"/>
    </row>
    <row r="20" spans="1:24" ht="13.5">
      <c r="A20" s="48" t="s">
        <v>43</v>
      </c>
      <c r="B20" s="67" t="s">
        <v>44</v>
      </c>
      <c r="C20" s="138" cm="1">
        <f t="array" aca="1" ref="C20" ca="1">IFERROR('A_DPK BU'!C18 / INDIRECT("'A_NPL BU'!C" &amp; (2*ROW(A18)-2))*100%, 0)</f>
        <v>0.91307874862083471</v>
      </c>
      <c r="D20" s="173" cm="1">
        <f t="array" aca="1" ref="D20" ca="1">IFERROR('A_DPK BU'!D18 / INDIRECT("'A_NPL BU'!D" &amp; (2*ROW(A18)-2))*100%, 0)</f>
        <v>0.91558002530546778</v>
      </c>
      <c r="E20" s="56" cm="1">
        <f t="array" aca="1" ref="E20" ca="1">IFERROR('A_DPK BU'!E18 / INDIRECT("'A_NPL BU'!E" &amp; (2*ROW(A18)-2))*100%, 0)</f>
        <v>0.90378130947832347</v>
      </c>
      <c r="F20" s="138" cm="1">
        <f t="array" aca="1" ref="F20" ca="1">IFERROR('A_DPK BU'!F18 / INDIRECT("'A_NPL BU'!F" &amp; (2*ROW(A18)-2))*100%, 0)</f>
        <v>0.91285126783798809</v>
      </c>
      <c r="G20" s="173" cm="1">
        <f t="array" aca="1" ref="G20" ca="1">IFERROR('A_DPK BU'!G18 / INDIRECT("'A_NPL BU'!G" &amp; (2*ROW(A18)-2))*100%, 0)</f>
        <v>0.90174828180149202</v>
      </c>
      <c r="H20" s="56" cm="1">
        <f t="array" aca="1" ref="H20" ca="1">IFERROR('A_DPK BU'!H18 / INDIRECT("'A_NPL BU'!H" &amp; (2*ROW(A18)-2))*100%, 0)</f>
        <v>0.91456518764368178</v>
      </c>
      <c r="I20" s="138" cm="1">
        <f t="array" aca="1" ref="I20" ca="1">IFERROR('A_DPK BU'!I18 / INDIRECT("'A_NPL BU'!I" &amp; (2*ROW(A18)-2))*100%, 0)</f>
        <v>0.91153425885371864</v>
      </c>
      <c r="J20" s="173" cm="1">
        <f t="array" aca="1" ref="J20" ca="1">IFERROR('A_DPK BU'!J18 / INDIRECT("'A_NPL BU'!J" &amp; (2*ROW(A18)-2))*100%, 0)</f>
        <v>0.91570107276860946</v>
      </c>
      <c r="K20" s="56" cm="1">
        <f t="array" aca="1" ref="K20" ca="1">IFERROR('A_DPK BU'!K18 / INDIRECT("'A_NPL BU'!K" &amp; (2*ROW(A18)-2))*100%, 0)</f>
        <v>0.92350667793381913</v>
      </c>
      <c r="L20" s="138" cm="1">
        <f t="array" aca="1" ref="L20" ca="1">IFERROR('A_DPK BU'!L18 / INDIRECT("'A_NPL BU'!L" &amp; (2*ROW(A18)-2))*100%, 0)</f>
        <v>0.93436354828124624</v>
      </c>
      <c r="M20" s="227">
        <f t="shared" ca="1" si="0"/>
        <v>9.1467103785251798</v>
      </c>
      <c r="N20" s="2"/>
      <c r="V20" s="232"/>
      <c r="W20" s="94"/>
      <c r="X20" s="233"/>
    </row>
    <row r="21" spans="1:24" ht="13.5">
      <c r="A21" s="48" t="s">
        <v>45</v>
      </c>
      <c r="B21" s="67" t="s">
        <v>46</v>
      </c>
      <c r="C21" s="138" cm="1">
        <f t="array" aca="1" ref="C21" ca="1">IFERROR('A_DPK BU'!C19 / INDIRECT("'A_NPL BU'!C" &amp; (2*ROW(A19)-2))*100%, 0)</f>
        <v>1.2731009920738738</v>
      </c>
      <c r="D21" s="56" cm="1">
        <f t="array" aca="1" ref="D21" ca="1">IFERROR('A_DPK BU'!D19 / INDIRECT("'A_NPL BU'!D" &amp; (2*ROW(A19)-2))*100%, 0)</f>
        <v>1.2729648297663099</v>
      </c>
      <c r="E21" s="56" cm="1">
        <f t="array" aca="1" ref="E21" ca="1">IFERROR('A_DPK BU'!E19 / INDIRECT("'A_NPL BU'!E" &amp; (2*ROW(A19)-2))*100%, 0)</f>
        <v>1.2424542623767458</v>
      </c>
      <c r="F21" s="139" cm="1">
        <f t="array" aca="1" ref="F21" ca="1">IFERROR('A_DPK BU'!F19 / INDIRECT("'A_NPL BU'!F" &amp; (2*ROW(A19)-2))*100%, 0)</f>
        <v>1.2879975293533461</v>
      </c>
      <c r="G21" s="139" cm="1">
        <f t="array" aca="1" ref="G21" ca="1">IFERROR('A_DPK BU'!G19 / INDIRECT("'A_NPL BU'!G" &amp; (2*ROW(A19)-2))*100%, 0)</f>
        <v>1.2633456041793141</v>
      </c>
      <c r="H21" s="139" cm="1">
        <f t="array" aca="1" ref="H21" ca="1">IFERROR('A_DPK BU'!H19 / INDIRECT("'A_NPL BU'!H" &amp; (2*ROW(A19)-2))*100%, 0)</f>
        <v>1.2445550433107706</v>
      </c>
      <c r="I21" s="139" cm="1">
        <f t="array" aca="1" ref="I21" ca="1">IFERROR('A_DPK BU'!I19 / INDIRECT("'A_NPL BU'!I" &amp; (2*ROW(A19)-2))*100%, 0)</f>
        <v>1.2001043879720805</v>
      </c>
      <c r="J21" s="139" cm="1">
        <f t="array" aca="1" ref="J21" ca="1">IFERROR('A_DPK BU'!J19 / INDIRECT("'A_NPL BU'!J" &amp; (2*ROW(A19)-2))*100%, 0)</f>
        <v>1.1942494921032847</v>
      </c>
      <c r="K21" s="139" cm="1">
        <f t="array" aca="1" ref="K21" ca="1">IFERROR('A_DPK BU'!K19 / INDIRECT("'A_NPL BU'!K" &amp; (2*ROW(A19)-2))*100%, 0)</f>
        <v>1.1791819420544689</v>
      </c>
      <c r="L21" s="139" cm="1">
        <f t="array" aca="1" ref="L21" ca="1">IFERROR('A_DPK BU'!L19 / INDIRECT("'A_NPL BU'!L" &amp; (2*ROW(A19)-2))*100%, 0)</f>
        <v>1.2025071127354132</v>
      </c>
      <c r="M21" s="226">
        <f t="shared" ca="1" si="0"/>
        <v>12.360461195925607</v>
      </c>
      <c r="N21" s="2"/>
      <c r="V21" s="232"/>
      <c r="W21" s="94"/>
      <c r="X21" s="233"/>
    </row>
    <row r="22" spans="1:24" ht="13.5">
      <c r="A22" s="48" t="s">
        <v>47</v>
      </c>
      <c r="B22" s="67" t="s">
        <v>48</v>
      </c>
      <c r="C22" s="138" cm="1">
        <f t="array" aca="1" ref="C22" ca="1">IFERROR('A_DPK BU'!C20 / INDIRECT("'A_NPL BU'!C" &amp; (2*ROW(A20)-2))*100%, 0)</f>
        <v>1.0962556993604062</v>
      </c>
      <c r="D22" s="173" cm="1">
        <f t="array" aca="1" ref="D22" ca="1">IFERROR('A_DPK BU'!D20 / INDIRECT("'A_NPL BU'!D" &amp; (2*ROW(A20)-2))*100%, 0)</f>
        <v>1.0966590138051189</v>
      </c>
      <c r="E22" s="56" cm="1">
        <f t="array" aca="1" ref="E22" ca="1">IFERROR('A_DPK BU'!E20 / INDIRECT("'A_NPL BU'!E" &amp; (2*ROW(A20)-2))*100%, 0)</f>
        <v>1.0928292345449198</v>
      </c>
      <c r="F22" s="138" cm="1">
        <f t="array" aca="1" ref="F22" ca="1">IFERROR('A_DPK BU'!F20 / INDIRECT("'A_NPL BU'!F" &amp; (2*ROW(A20)-2))*100%, 0)</f>
        <v>1.0906250511010529</v>
      </c>
      <c r="G22" s="173" cm="1">
        <f t="array" aca="1" ref="G22" ca="1">IFERROR('A_DPK BU'!G20 / INDIRECT("'A_NPL BU'!G" &amp; (2*ROW(A20)-2))*100%, 0)</f>
        <v>1.0998833946758959</v>
      </c>
      <c r="H22" s="56" cm="1">
        <f t="array" aca="1" ref="H22" ca="1">IFERROR('A_DPK BU'!H20 / INDIRECT("'A_NPL BU'!H" &amp; (2*ROW(A20)-2))*100%, 0)</f>
        <v>1.087474938139124</v>
      </c>
      <c r="I22" s="138" cm="1">
        <f t="array" aca="1" ref="I22" ca="1">IFERROR('A_DPK BU'!I20 / INDIRECT("'A_NPL BU'!I" &amp; (2*ROW(A20)-2))*100%, 0)</f>
        <v>1.0964503917038664</v>
      </c>
      <c r="J22" s="173" cm="1">
        <f t="array" aca="1" ref="J22" ca="1">IFERROR('A_DPK BU'!J20 / INDIRECT("'A_NPL BU'!J" &amp; (2*ROW(A20)-2))*100%, 0)</f>
        <v>1.0906996677471226</v>
      </c>
      <c r="K22" s="56" cm="1">
        <f t="array" aca="1" ref="K22" ca="1">IFERROR('A_DPK BU'!K20 / INDIRECT("'A_NPL BU'!K" &amp; (2*ROW(A20)-2))*100%, 0)</f>
        <v>1.0919208851588842</v>
      </c>
      <c r="L22" s="138" cm="1">
        <f t="array" aca="1" ref="L22" ca="1">IFERROR('A_DPK BU'!L20 / INDIRECT("'A_NPL BU'!L" &amp; (2*ROW(A20)-2))*100%, 0)</f>
        <v>1.0945679753559703</v>
      </c>
      <c r="M22" s="227">
        <f t="shared" ca="1" si="0"/>
        <v>10.93736625159236</v>
      </c>
      <c r="N22" s="2"/>
      <c r="V22" s="232"/>
      <c r="W22" s="94"/>
      <c r="X22" s="233"/>
    </row>
    <row r="23" spans="1:24" ht="13.5">
      <c r="A23" s="48" t="s">
        <v>49</v>
      </c>
      <c r="B23" s="67" t="s">
        <v>50</v>
      </c>
      <c r="C23" s="138" cm="1">
        <f t="array" aca="1" ref="C23" ca="1">IFERROR('A_DPK BU'!C21 / INDIRECT("'A_NPL BU'!C" &amp; (2*ROW(A21)-2))*100%, 0)</f>
        <v>1.799526164891611</v>
      </c>
      <c r="D23" s="56" cm="1">
        <f t="array" aca="1" ref="D23" ca="1">IFERROR('A_DPK BU'!D21 / INDIRECT("'A_NPL BU'!D" &amp; (2*ROW(A21)-2))*100%, 0)</f>
        <v>1.770843916557223</v>
      </c>
      <c r="E23" s="56" cm="1">
        <f t="array" aca="1" ref="E23" ca="1">IFERROR('A_DPK BU'!E21 / INDIRECT("'A_NPL BU'!E" &amp; (2*ROW(A21)-2))*100%, 0)</f>
        <v>1.802021174638714</v>
      </c>
      <c r="F23" s="139" cm="1">
        <f t="array" aca="1" ref="F23" ca="1">IFERROR('A_DPK BU'!F21 / INDIRECT("'A_NPL BU'!F" &amp; (2*ROW(A21)-2))*100%, 0)</f>
        <v>1.8317325127231403</v>
      </c>
      <c r="G23" s="139" cm="1">
        <f t="array" aca="1" ref="G23" ca="1">IFERROR('A_DPK BU'!G21 / INDIRECT("'A_NPL BU'!G" &amp; (2*ROW(A21)-2))*100%, 0)</f>
        <v>1.8615714190582393</v>
      </c>
      <c r="H23" s="139" cm="1">
        <f t="array" aca="1" ref="H23" ca="1">IFERROR('A_DPK BU'!H21 / INDIRECT("'A_NPL BU'!H" &amp; (2*ROW(A21)-2))*100%, 0)</f>
        <v>1.860726791053529</v>
      </c>
      <c r="I23" s="139" cm="1">
        <f t="array" aca="1" ref="I23" ca="1">IFERROR('A_DPK BU'!I21 / INDIRECT("'A_NPL BU'!I" &amp; (2*ROW(A21)-2))*100%, 0)</f>
        <v>1.8171764118289955</v>
      </c>
      <c r="J23" s="139" cm="1">
        <f t="array" aca="1" ref="J23" ca="1">IFERROR('A_DPK BU'!J21 / INDIRECT("'A_NPL BU'!J" &amp; (2*ROW(A21)-2))*100%, 0)</f>
        <v>1.8209447842906281</v>
      </c>
      <c r="K23" s="139" cm="1">
        <f t="array" aca="1" ref="K23" ca="1">IFERROR('A_DPK BU'!K21 / INDIRECT("'A_NPL BU'!K" &amp; (2*ROW(A21)-2))*100%, 0)</f>
        <v>1.8163788148382951</v>
      </c>
      <c r="L23" s="139" cm="1">
        <f t="array" aca="1" ref="L23" ca="1">IFERROR('A_DPK BU'!L21 / INDIRECT("'A_NPL BU'!L" &amp; (2*ROW(A21)-2))*100%, 0)</f>
        <v>1.7879515057603683</v>
      </c>
      <c r="M23" s="226">
        <f t="shared" ca="1" si="0"/>
        <v>18.168873495640742</v>
      </c>
      <c r="N23" s="2"/>
      <c r="V23" s="232"/>
      <c r="W23" s="94"/>
      <c r="X23" s="233"/>
    </row>
    <row r="24" spans="1:24" ht="13.5">
      <c r="A24" s="48" t="s">
        <v>51</v>
      </c>
      <c r="B24" s="67" t="s">
        <v>52</v>
      </c>
      <c r="C24" s="138" cm="1">
        <f t="array" aca="1" ref="C24" ca="1">IFERROR('A_DPK BU'!C22 / INDIRECT("'A_NPL BU'!C" &amp; (2*ROW(A22)-2))*100%, 0)</f>
        <v>0.91375976678306692</v>
      </c>
      <c r="D24" s="173" cm="1">
        <f t="array" aca="1" ref="D24" ca="1">IFERROR('A_DPK BU'!D22 / INDIRECT("'A_NPL BU'!D" &amp; (2*ROW(A22)-2))*100%, 0)</f>
        <v>0.92091103085884962</v>
      </c>
      <c r="E24" s="56" cm="1">
        <f t="array" aca="1" ref="E24" ca="1">IFERROR('A_DPK BU'!E22 / INDIRECT("'A_NPL BU'!E" &amp; (2*ROW(A22)-2))*100%, 0)</f>
        <v>0.91906790887447576</v>
      </c>
      <c r="F24" s="138" cm="1">
        <f t="array" aca="1" ref="F24" ca="1">IFERROR('A_DPK BU'!F22 / INDIRECT("'A_NPL BU'!F" &amp; (2*ROW(A22)-2))*100%, 0)</f>
        <v>0.93008998684639055</v>
      </c>
      <c r="G24" s="173" cm="1">
        <f t="array" aca="1" ref="G24" ca="1">IFERROR('A_DPK BU'!G22 / INDIRECT("'A_NPL BU'!G" &amp; (2*ROW(A22)-2))*100%, 0)</f>
        <v>0.91523826826873478</v>
      </c>
      <c r="H24" s="56" cm="1">
        <f t="array" aca="1" ref="H24" ca="1">IFERROR('A_DPK BU'!H22 / INDIRECT("'A_NPL BU'!H" &amp; (2*ROW(A22)-2))*100%, 0)</f>
        <v>0.92166287211086473</v>
      </c>
      <c r="I24" s="138" cm="1">
        <f t="array" aca="1" ref="I24" ca="1">IFERROR('A_DPK BU'!I22 / INDIRECT("'A_NPL BU'!I" &amp; (2*ROW(A22)-2))*100%, 0)</f>
        <v>0.93359784503257004</v>
      </c>
      <c r="J24" s="173" cm="1">
        <f t="array" aca="1" ref="J24" ca="1">IFERROR('A_DPK BU'!J22 / INDIRECT("'A_NPL BU'!J" &amp; (2*ROW(A22)-2))*100%, 0)</f>
        <v>0.91666060519750614</v>
      </c>
      <c r="K24" s="56" cm="1">
        <f t="array" aca="1" ref="K24" ca="1">IFERROR('A_DPK BU'!K22 / INDIRECT("'A_NPL BU'!K" &amp; (2*ROW(A22)-2))*100%, 0)</f>
        <v>0.935247728322952</v>
      </c>
      <c r="L24" s="138" cm="1">
        <f t="array" aca="1" ref="L24" ca="1">IFERROR('A_DPK BU'!L22 / INDIRECT("'A_NPL BU'!L" &amp; (2*ROW(A22)-2))*100%, 0)</f>
        <v>0.95620054285257705</v>
      </c>
      <c r="M24" s="227">
        <f t="shared" ca="1" si="0"/>
        <v>9.262436555147989</v>
      </c>
      <c r="N24" s="2"/>
      <c r="V24" s="232"/>
      <c r="W24" s="94"/>
      <c r="X24" s="233"/>
    </row>
    <row r="25" spans="1:24" ht="13.5">
      <c r="A25" s="48" t="s">
        <v>53</v>
      </c>
      <c r="B25" s="67" t="s">
        <v>54</v>
      </c>
      <c r="C25" s="138" cm="1">
        <f t="array" aca="1" ref="C25" ca="1">IFERROR('A_DPK BU'!C23 / INDIRECT("'A_NPL BU'!C" &amp; (2*ROW(A23)-2))*100%, 0)</f>
        <v>0.63470839493660647</v>
      </c>
      <c r="D25" s="56" cm="1">
        <f t="array" aca="1" ref="D25" ca="1">IFERROR('A_DPK BU'!D23 / INDIRECT("'A_NPL BU'!D" &amp; (2*ROW(A23)-2))*100%, 0)</f>
        <v>0.6475305556458073</v>
      </c>
      <c r="E25" s="56" cm="1">
        <f t="array" aca="1" ref="E25" ca="1">IFERROR('A_DPK BU'!E23 / INDIRECT("'A_NPL BU'!E" &amp; (2*ROW(A23)-2))*100%, 0)</f>
        <v>0.66015281291724759</v>
      </c>
      <c r="F25" s="139" cm="1">
        <f t="array" aca="1" ref="F25" ca="1">IFERROR('A_DPK BU'!F23 / INDIRECT("'A_NPL BU'!F" &amp; (2*ROW(A23)-2))*100%, 0)</f>
        <v>0.65755298323524303</v>
      </c>
      <c r="G25" s="139" cm="1">
        <f t="array" aca="1" ref="G25" ca="1">IFERROR('A_DPK BU'!G23 / INDIRECT("'A_NPL BU'!G" &amp; (2*ROW(A23)-2))*100%, 0)</f>
        <v>0.68232454801164932</v>
      </c>
      <c r="H25" s="139" cm="1">
        <f t="array" aca="1" ref="H25" ca="1">IFERROR('A_DPK BU'!H23 / INDIRECT("'A_NPL BU'!H" &amp; (2*ROW(A23)-2))*100%, 0)</f>
        <v>0.66931404890760793</v>
      </c>
      <c r="I25" s="139" cm="1">
        <f t="array" aca="1" ref="I25" ca="1">IFERROR('A_DPK BU'!I23 / INDIRECT("'A_NPL BU'!I" &amp; (2*ROW(A23)-2))*100%, 0)</f>
        <v>0.64000272893004218</v>
      </c>
      <c r="J25" s="139" cm="1">
        <f t="array" aca="1" ref="J25" ca="1">IFERROR('A_DPK BU'!J23 / INDIRECT("'A_NPL BU'!J" &amp; (2*ROW(A23)-2))*100%, 0)</f>
        <v>0.62151364632785688</v>
      </c>
      <c r="K25" s="139" cm="1">
        <f t="array" aca="1" ref="K25" ca="1">IFERROR('A_DPK BU'!K23 / INDIRECT("'A_NPL BU'!K" &amp; (2*ROW(A23)-2))*100%, 0)</f>
        <v>0.62828490744086107</v>
      </c>
      <c r="L25" s="139" cm="1">
        <f t="array" aca="1" ref="L25" ca="1">IFERROR('A_DPK BU'!L23 / INDIRECT("'A_NPL BU'!L" &amp; (2*ROW(A23)-2))*100%, 0)</f>
        <v>0.63566445216524525</v>
      </c>
      <c r="M25" s="226">
        <f t="shared" ca="1" si="0"/>
        <v>6.4770490785181671</v>
      </c>
      <c r="N25" s="2"/>
      <c r="V25" s="232"/>
      <c r="W25" s="94"/>
      <c r="X25" s="233"/>
    </row>
    <row r="26" spans="1:24" ht="13.5">
      <c r="A26" s="51" t="s">
        <v>55</v>
      </c>
      <c r="B26" s="111" t="s">
        <v>56</v>
      </c>
      <c r="C26" s="138" cm="1">
        <f t="array" aca="1" ref="C26" ca="1">IFERROR('A_DPK BU'!C24 / INDIRECT("'A_NPL BU'!C" &amp; (2*ROW(A24)-2))*100%, 0)</f>
        <v>0.81010783652851381</v>
      </c>
      <c r="D26" s="173" cm="1">
        <f t="array" aca="1" ref="D26" ca="1">IFERROR('A_DPK BU'!D24 / INDIRECT("'A_NPL BU'!D" &amp; (2*ROW(A24)-2))*100%, 0)</f>
        <v>0.8041566226013428</v>
      </c>
      <c r="E26" s="56" cm="1">
        <f t="array" aca="1" ref="E26" ca="1">IFERROR('A_DPK BU'!E24 / INDIRECT("'A_NPL BU'!E" &amp; (2*ROW(A24)-2))*100%, 0)</f>
        <v>0.80604686015356553</v>
      </c>
      <c r="F26" s="138" cm="1">
        <f t="array" aca="1" ref="F26" ca="1">IFERROR('A_DPK BU'!F24 / INDIRECT("'A_NPL BU'!F" &amp; (2*ROW(A24)-2))*100%, 0)</f>
        <v>0.81144250368574344</v>
      </c>
      <c r="G26" s="173" cm="1">
        <f t="array" aca="1" ref="G26" ca="1">IFERROR('A_DPK BU'!G24 / INDIRECT("'A_NPL BU'!G" &amp; (2*ROW(A24)-2))*100%, 0)</f>
        <v>0.81152208308760987</v>
      </c>
      <c r="H26" s="56" cm="1">
        <f t="array" aca="1" ref="H26" ca="1">IFERROR('A_DPK BU'!H24 / INDIRECT("'A_NPL BU'!H" &amp; (2*ROW(A24)-2))*100%, 0)</f>
        <v>0.8156798654926094</v>
      </c>
      <c r="I26" s="138" cm="1">
        <f t="array" aca="1" ref="I26" ca="1">IFERROR('A_DPK BU'!I24 / INDIRECT("'A_NPL BU'!I" &amp; (2*ROW(A24)-2))*100%, 0)</f>
        <v>0.81824519574529586</v>
      </c>
      <c r="J26" s="173" cm="1">
        <f t="array" aca="1" ref="J26" ca="1">IFERROR('A_DPK BU'!J24 / INDIRECT("'A_NPL BU'!J" &amp; (2*ROW(A24)-2))*100%, 0)</f>
        <v>0.823827917255053</v>
      </c>
      <c r="K26" s="56" cm="1">
        <f t="array" aca="1" ref="K26" ca="1">IFERROR('A_DPK BU'!K24 / INDIRECT("'A_NPL BU'!K" &amp; (2*ROW(A24)-2))*100%, 0)</f>
        <v>0.81961958539661628</v>
      </c>
      <c r="L26" s="138" cm="1">
        <f t="array" aca="1" ref="L26" ca="1">IFERROR('A_DPK BU'!L24 / INDIRECT("'A_NPL BU'!L" &amp; (2*ROW(A24)-2))*100%, 0)</f>
        <v>0.8256434000865972</v>
      </c>
      <c r="M26" s="227">
        <f t="shared" ca="1" si="0"/>
        <v>8.1462918700329467</v>
      </c>
      <c r="N26" s="6"/>
      <c r="V26" s="15"/>
      <c r="W26" s="94"/>
      <c r="X26" s="233"/>
    </row>
    <row r="27" spans="1:24" ht="13.5">
      <c r="A27" s="51" t="s">
        <v>57</v>
      </c>
      <c r="B27" s="111" t="s">
        <v>58</v>
      </c>
      <c r="C27" s="138" cm="1">
        <f t="array" aca="1" ref="C27" ca="1">IFERROR('A_DPK BU'!C25 / INDIRECT("'A_NPL BU'!C" &amp; (2*ROW(A25)-2))*100%, 0)</f>
        <v>0.61179027395424757</v>
      </c>
      <c r="D27" s="56" cm="1">
        <f t="array" aca="1" ref="D27" ca="1">IFERROR('A_DPK BU'!D25 / INDIRECT("'A_NPL BU'!D" &amp; (2*ROW(A25)-2))*100%, 0)</f>
        <v>0.61362985678712367</v>
      </c>
      <c r="E27" s="56" cm="1">
        <f t="array" aca="1" ref="E27" ca="1">IFERROR('A_DPK BU'!E25 / INDIRECT("'A_NPL BU'!E" &amp; (2*ROW(A25)-2))*100%, 0)</f>
        <v>0.61564293026432348</v>
      </c>
      <c r="F27" s="139" cm="1">
        <f t="array" aca="1" ref="F27" ca="1">IFERROR('A_DPK BU'!F25 / INDIRECT("'A_NPL BU'!F" &amp; (2*ROW(A25)-2))*100%, 0)</f>
        <v>0.60841227313540014</v>
      </c>
      <c r="G27" s="139" cm="1">
        <f t="array" aca="1" ref="G27" ca="1">IFERROR('A_DPK BU'!G25 / INDIRECT("'A_NPL BU'!G" &amp; (2*ROW(A25)-2))*100%, 0)</f>
        <v>0.60543521673213196</v>
      </c>
      <c r="H27" s="139" cm="1">
        <f t="array" aca="1" ref="H27" ca="1">IFERROR('A_DPK BU'!H25 / INDIRECT("'A_NPL BU'!H" &amp; (2*ROW(A25)-2))*100%, 0)</f>
        <v>0.61647871056586789</v>
      </c>
      <c r="I27" s="139" cm="1">
        <f t="array" aca="1" ref="I27" ca="1">IFERROR('A_DPK BU'!I25 / INDIRECT("'A_NPL BU'!I" &amp; (2*ROW(A25)-2))*100%, 0)</f>
        <v>0.60039494929023485</v>
      </c>
      <c r="J27" s="139" cm="1">
        <f t="array" aca="1" ref="J27" ca="1">IFERROR('A_DPK BU'!J25 / INDIRECT("'A_NPL BU'!J" &amp; (2*ROW(A25)-2))*100%, 0)</f>
        <v>0.60145289623939835</v>
      </c>
      <c r="K27" s="139" cm="1">
        <f t="array" aca="1" ref="K27" ca="1">IFERROR('A_DPK BU'!K25 / INDIRECT("'A_NPL BU'!K" &amp; (2*ROW(A25)-2))*100%, 0)</f>
        <v>0.59911633875020431</v>
      </c>
      <c r="L27" s="139" cm="1">
        <f t="array" aca="1" ref="L27" ca="1">IFERROR('A_DPK BU'!L25 / INDIRECT("'A_NPL BU'!L" &amp; (2*ROW(A25)-2))*100%, 0)</f>
        <v>0.59702711431929267</v>
      </c>
      <c r="M27" s="226">
        <f t="shared" ca="1" si="0"/>
        <v>6.0693805600382245</v>
      </c>
      <c r="N27" s="6"/>
      <c r="V27" s="15"/>
      <c r="W27" s="94"/>
      <c r="X27" s="233"/>
    </row>
    <row r="28" spans="1:24" ht="13.5">
      <c r="A28" s="51" t="s">
        <v>59</v>
      </c>
      <c r="B28" s="111" t="s">
        <v>60</v>
      </c>
      <c r="C28" s="138" cm="1">
        <f t="array" aca="1" ref="C28" ca="1">IFERROR('A_DPK BU'!C26 / INDIRECT("'A_NPL BU'!C" &amp; (2*ROW(A26)-2))*100%, 0)</f>
        <v>0.36354839429626845</v>
      </c>
      <c r="D28" s="173" cm="1">
        <f t="array" aca="1" ref="D28" ca="1">IFERROR('A_DPK BU'!D26 / INDIRECT("'A_NPL BU'!D" &amp; (2*ROW(A26)-2))*100%, 0)</f>
        <v>0.36338087798866198</v>
      </c>
      <c r="E28" s="56" cm="1">
        <f t="array" aca="1" ref="E28" ca="1">IFERROR('A_DPK BU'!E26 / INDIRECT("'A_NPL BU'!E" &amp; (2*ROW(A26)-2))*100%, 0)</f>
        <v>0.37714659003135736</v>
      </c>
      <c r="F28" s="138" cm="1">
        <f t="array" aca="1" ref="F28" ca="1">IFERROR('A_DPK BU'!F26 / INDIRECT("'A_NPL BU'!F" &amp; (2*ROW(A26)-2))*100%, 0)</f>
        <v>0.38137743762498355</v>
      </c>
      <c r="G28" s="173" cm="1">
        <f t="array" aca="1" ref="G28" ca="1">IFERROR('A_DPK BU'!G26 / INDIRECT("'A_NPL BU'!G" &amp; (2*ROW(A26)-2))*100%, 0)</f>
        <v>0.380333497144</v>
      </c>
      <c r="H28" s="56" cm="1">
        <f t="array" aca="1" ref="H28" ca="1">IFERROR('A_DPK BU'!H26 / INDIRECT("'A_NPL BU'!H" &amp; (2*ROW(A26)-2))*100%, 0)</f>
        <v>0.38543039425452996</v>
      </c>
      <c r="I28" s="138" cm="1">
        <f t="array" aca="1" ref="I28" ca="1">IFERROR('A_DPK BU'!I26 / INDIRECT("'A_NPL BU'!I" &amp; (2*ROW(A26)-2))*100%, 0)</f>
        <v>0.38505825930158699</v>
      </c>
      <c r="J28" s="173" cm="1">
        <f t="array" aca="1" ref="J28" ca="1">IFERROR('A_DPK BU'!J26 / INDIRECT("'A_NPL BU'!J" &amp; (2*ROW(A26)-2))*100%, 0)</f>
        <v>0.3846088217491167</v>
      </c>
      <c r="K28" s="56" cm="1">
        <f t="array" aca="1" ref="K28" ca="1">IFERROR('A_DPK BU'!K26 / INDIRECT("'A_NPL BU'!K" &amp; (2*ROW(A26)-2))*100%, 0)</f>
        <v>0.39964906164830755</v>
      </c>
      <c r="L28" s="138" cm="1">
        <f t="array" aca="1" ref="L28" ca="1">IFERROR('A_DPK BU'!L26 / INDIRECT("'A_NPL BU'!L" &amp; (2*ROW(A26)-2))*100%, 0)</f>
        <v>0.39611941757923824</v>
      </c>
      <c r="M28" s="227">
        <f t="shared" ca="1" si="0"/>
        <v>3.8166527516180513</v>
      </c>
      <c r="N28" s="6"/>
      <c r="V28" s="15"/>
      <c r="W28" s="94"/>
      <c r="X28" s="233"/>
    </row>
    <row r="29" spans="1:24" ht="13.5">
      <c r="A29" s="48" t="s">
        <v>61</v>
      </c>
      <c r="B29" s="67" t="s">
        <v>62</v>
      </c>
      <c r="C29" s="138" cm="1">
        <f t="array" aca="1" ref="C29" ca="1">IFERROR('A_DPK BU'!C27 / INDIRECT("'A_NPL BU'!C" &amp; (2*ROW(A27)-2))*100%, 0)</f>
        <v>0.48611408004411483</v>
      </c>
      <c r="D29" s="56" cm="1">
        <f t="array" aca="1" ref="D29" ca="1">IFERROR('A_DPK BU'!D27 / INDIRECT("'A_NPL BU'!D" &amp; (2*ROW(A27)-2))*100%, 0)</f>
        <v>0.48247224576183334</v>
      </c>
      <c r="E29" s="56" cm="1">
        <f t="array" aca="1" ref="E29" ca="1">IFERROR('A_DPK BU'!E27 / INDIRECT("'A_NPL BU'!E" &amp; (2*ROW(A27)-2))*100%, 0)</f>
        <v>0.47976923861029525</v>
      </c>
      <c r="F29" s="139" cm="1">
        <f t="array" aca="1" ref="F29" ca="1">IFERROR('A_DPK BU'!F27 / INDIRECT("'A_NPL BU'!F" &amp; (2*ROW(A27)-2))*100%, 0)</f>
        <v>0.49167070474192121</v>
      </c>
      <c r="G29" s="139" cm="1">
        <f t="array" aca="1" ref="G29" ca="1">IFERROR('A_DPK BU'!G27 / INDIRECT("'A_NPL BU'!G" &amp; (2*ROW(A27)-2))*100%, 0)</f>
        <v>0.49115541826257381</v>
      </c>
      <c r="H29" s="139" cm="1">
        <f t="array" aca="1" ref="H29" ca="1">IFERROR('A_DPK BU'!H27 / INDIRECT("'A_NPL BU'!H" &amp; (2*ROW(A27)-2))*100%, 0)</f>
        <v>0.51844894793386997</v>
      </c>
      <c r="I29" s="139" cm="1">
        <f t="array" aca="1" ref="I29" ca="1">IFERROR('A_DPK BU'!I27 / INDIRECT("'A_NPL BU'!I" &amp; (2*ROW(A27)-2))*100%, 0)</f>
        <v>0.51112234886177632</v>
      </c>
      <c r="J29" s="139" cm="1">
        <f t="array" aca="1" ref="J29" ca="1">IFERROR('A_DPK BU'!J27 / INDIRECT("'A_NPL BU'!J" &amp; (2*ROW(A27)-2))*100%, 0)</f>
        <v>0.51740492405050764</v>
      </c>
      <c r="K29" s="139" cm="1">
        <f t="array" aca="1" ref="K29" ca="1">IFERROR('A_DPK BU'!K27 / INDIRECT("'A_NPL BU'!K" &amp; (2*ROW(A27)-2))*100%, 0)</f>
        <v>0.51094134575134154</v>
      </c>
      <c r="L29" s="139" cm="1">
        <f t="array" aca="1" ref="L29" ca="1">IFERROR('A_DPK BU'!L27 / INDIRECT("'A_NPL BU'!L" &amp; (2*ROW(A27)-2))*100%, 0)</f>
        <v>0.5248676610494043</v>
      </c>
      <c r="M29" s="226">
        <f t="shared" ca="1" si="0"/>
        <v>5.0139669150676376</v>
      </c>
      <c r="N29" s="2"/>
      <c r="V29" s="232"/>
      <c r="W29" s="94"/>
      <c r="X29" s="233"/>
    </row>
    <row r="30" spans="1:24" ht="13.5">
      <c r="A30" s="48" t="s">
        <v>63</v>
      </c>
      <c r="B30" s="67" t="s">
        <v>64</v>
      </c>
      <c r="C30" s="138" cm="1">
        <f t="array" aca="1" ref="C30" ca="1">IFERROR('A_DPK BU'!C28 / INDIRECT("'A_NPL BU'!C" &amp; (2*ROW(A28)-2))*100%, 0)</f>
        <v>0.83652441176551184</v>
      </c>
      <c r="D30" s="173" cm="1">
        <f t="array" aca="1" ref="D30" ca="1">IFERROR('A_DPK BU'!D28 / INDIRECT("'A_NPL BU'!D" &amp; (2*ROW(A28)-2))*100%, 0)</f>
        <v>0.82083137571010523</v>
      </c>
      <c r="E30" s="56" cm="1">
        <f t="array" aca="1" ref="E30" ca="1">IFERROR('A_DPK BU'!E28 / INDIRECT("'A_NPL BU'!E" &amp; (2*ROW(A28)-2))*100%, 0)</f>
        <v>0.82028584260209214</v>
      </c>
      <c r="F30" s="138" cm="1">
        <f t="array" aca="1" ref="F30" ca="1">IFERROR('A_DPK BU'!F28 / INDIRECT("'A_NPL BU'!F" &amp; (2*ROW(A28)-2))*100%, 0)</f>
        <v>0.83690634871579439</v>
      </c>
      <c r="G30" s="173" cm="1">
        <f t="array" aca="1" ref="G30" ca="1">IFERROR('A_DPK BU'!G28 / INDIRECT("'A_NPL BU'!G" &amp; (2*ROW(A28)-2))*100%, 0)</f>
        <v>0.82470796765974574</v>
      </c>
      <c r="H30" s="56" cm="1">
        <f t="array" aca="1" ref="H30" ca="1">IFERROR('A_DPK BU'!H28 / INDIRECT("'A_NPL BU'!H" &amp; (2*ROW(A28)-2))*100%, 0)</f>
        <v>0.88600794914944381</v>
      </c>
      <c r="I30" s="138" cm="1">
        <f t="array" aca="1" ref="I30" ca="1">IFERROR('A_DPK BU'!I28 / INDIRECT("'A_NPL BU'!I" &amp; (2*ROW(A28)-2))*100%, 0)</f>
        <v>0.8605206654392884</v>
      </c>
      <c r="J30" s="173" cm="1">
        <f t="array" aca="1" ref="J30" ca="1">IFERROR('A_DPK BU'!J28 / INDIRECT("'A_NPL BU'!J" &amp; (2*ROW(A28)-2))*100%, 0)</f>
        <v>0.81569798986213748</v>
      </c>
      <c r="K30" s="56" cm="1">
        <f t="array" aca="1" ref="K30" ca="1">IFERROR('A_DPK BU'!K28 / INDIRECT("'A_NPL BU'!K" &amp; (2*ROW(A28)-2))*100%, 0)</f>
        <v>0.8096367191614392</v>
      </c>
      <c r="L30" s="138" cm="1">
        <f t="array" aca="1" ref="L30" ca="1">IFERROR('A_DPK BU'!L28 / INDIRECT("'A_NPL BU'!L" &amp; (2*ROW(A28)-2))*100%, 0)</f>
        <v>0.80578939764455171</v>
      </c>
      <c r="M30" s="227">
        <f t="shared" ca="1" si="0"/>
        <v>8.3169086677101092</v>
      </c>
      <c r="N30" s="2"/>
      <c r="V30" s="232"/>
      <c r="W30" s="94"/>
      <c r="X30" s="233"/>
    </row>
    <row r="31" spans="1:24" ht="13.5">
      <c r="A31" s="48" t="s">
        <v>65</v>
      </c>
      <c r="B31" s="67" t="s">
        <v>66</v>
      </c>
      <c r="C31" s="138" cm="1">
        <f t="array" aca="1" ref="C31" ca="1">IFERROR('A_DPK BU'!C29 / INDIRECT("'A_NPL BU'!C" &amp; (2*ROW(A29)-2))*100%, 0)</f>
        <v>0.68200232255631998</v>
      </c>
      <c r="D31" s="56" cm="1">
        <f t="array" aca="1" ref="D31" ca="1">IFERROR('A_DPK BU'!D29 / INDIRECT("'A_NPL BU'!D" &amp; (2*ROW(A29)-2))*100%, 0)</f>
        <v>0.6717014757801294</v>
      </c>
      <c r="E31" s="56" cm="1">
        <f t="array" aca="1" ref="E31" ca="1">IFERROR('A_DPK BU'!E29 / INDIRECT("'A_NPL BU'!E" &amp; (2*ROW(A29)-2))*100%, 0)</f>
        <v>0.67694407020347069</v>
      </c>
      <c r="F31" s="139" cm="1">
        <f t="array" aca="1" ref="F31" ca="1">IFERROR('A_DPK BU'!F29 / INDIRECT("'A_NPL BU'!F" &amp; (2*ROW(A29)-2))*100%, 0)</f>
        <v>0.7068492989661348</v>
      </c>
      <c r="G31" s="139" cm="1">
        <f t="array" aca="1" ref="G31" ca="1">IFERROR('A_DPK BU'!G29 / INDIRECT("'A_NPL BU'!G" &amp; (2*ROW(A29)-2))*100%, 0)</f>
        <v>0.70138581897432539</v>
      </c>
      <c r="H31" s="139" cm="1">
        <f t="array" aca="1" ref="H31" ca="1">IFERROR('A_DPK BU'!H29 / INDIRECT("'A_NPL BU'!H" &amp; (2*ROW(A29)-2))*100%, 0)</f>
        <v>0.72807250204429308</v>
      </c>
      <c r="I31" s="139" cm="1">
        <f t="array" aca="1" ref="I31" ca="1">IFERROR('A_DPK BU'!I29 / INDIRECT("'A_NPL BU'!I" &amp; (2*ROW(A29)-2))*100%, 0)</f>
        <v>0.70045841427909716</v>
      </c>
      <c r="J31" s="139" cm="1">
        <f t="array" aca="1" ref="J31" ca="1">IFERROR('A_DPK BU'!J29 / INDIRECT("'A_NPL BU'!J" &amp; (2*ROW(A29)-2))*100%, 0)</f>
        <v>0.72618165643202459</v>
      </c>
      <c r="K31" s="139" cm="1">
        <f t="array" aca="1" ref="K31" ca="1">IFERROR('A_DPK BU'!K29 / INDIRECT("'A_NPL BU'!K" &amp; (2*ROW(A29)-2))*100%, 0)</f>
        <v>0.71519225487832028</v>
      </c>
      <c r="L31" s="139" cm="1">
        <f t="array" aca="1" ref="L31" ca="1">IFERROR('A_DPK BU'!L29 / INDIRECT("'A_NPL BU'!L" &amp; (2*ROW(A29)-2))*100%, 0)</f>
        <v>0.70692966308436944</v>
      </c>
      <c r="M31" s="226">
        <f t="shared" ca="1" si="0"/>
        <v>7.0157174771984847</v>
      </c>
      <c r="N31" s="2"/>
      <c r="V31" s="232"/>
      <c r="W31" s="94"/>
      <c r="X31" s="233"/>
    </row>
    <row r="32" spans="1:24" ht="13.5">
      <c r="A32" s="48" t="s">
        <v>67</v>
      </c>
      <c r="B32" s="67" t="s">
        <v>68</v>
      </c>
      <c r="C32" s="138" cm="1">
        <f t="array" aca="1" ref="C32" ca="1">IFERROR('A_DPK BU'!C30 / INDIRECT("'A_NPL BU'!C" &amp; (2*ROW(A30)-2))*100%, 0)</f>
        <v>1.681352424314116</v>
      </c>
      <c r="D32" s="173" cm="1">
        <f t="array" aca="1" ref="D32" ca="1">IFERROR('A_DPK BU'!D30 / INDIRECT("'A_NPL BU'!D" &amp; (2*ROW(A30)-2))*100%, 0)</f>
        <v>1.6871744932535977</v>
      </c>
      <c r="E32" s="56" cm="1">
        <f t="array" aca="1" ref="E32" ca="1">IFERROR('A_DPK BU'!E30 / INDIRECT("'A_NPL BU'!E" &amp; (2*ROW(A30)-2))*100%, 0)</f>
        <v>1.6955328447479701</v>
      </c>
      <c r="F32" s="138" cm="1">
        <f t="array" aca="1" ref="F32" ca="1">IFERROR('A_DPK BU'!F30 / INDIRECT("'A_NPL BU'!F" &amp; (2*ROW(A30)-2))*100%, 0)</f>
        <v>1.7099550052225301</v>
      </c>
      <c r="G32" s="173" cm="1">
        <f t="array" aca="1" ref="G32" ca="1">IFERROR('A_DPK BU'!G30 / INDIRECT("'A_NPL BU'!G" &amp; (2*ROW(A30)-2))*100%, 0)</f>
        <v>1.7224714296733878</v>
      </c>
      <c r="H32" s="56" cm="1">
        <f t="array" aca="1" ref="H32" ca="1">IFERROR('A_DPK BU'!H30 / INDIRECT("'A_NPL BU'!H" &amp; (2*ROW(A30)-2))*100%, 0)</f>
        <v>1.7314597653886556</v>
      </c>
      <c r="I32" s="138" cm="1">
        <f t="array" aca="1" ref="I32" ca="1">IFERROR('A_DPK BU'!I30 / INDIRECT("'A_NPL BU'!I" &amp; (2*ROW(A30)-2))*100%, 0)</f>
        <v>1.7495967841502373</v>
      </c>
      <c r="J32" s="173" cm="1">
        <f t="array" aca="1" ref="J32" ca="1">IFERROR('A_DPK BU'!J30 / INDIRECT("'A_NPL BU'!J" &amp; (2*ROW(A30)-2))*100%, 0)</f>
        <v>1.7555525808088162</v>
      </c>
      <c r="K32" s="56" cm="1">
        <f t="array" aca="1" ref="K32" ca="1">IFERROR('A_DPK BU'!K30 / INDIRECT("'A_NPL BU'!K" &amp; (2*ROW(A30)-2))*100%, 0)</f>
        <v>1.7572711945833321</v>
      </c>
      <c r="L32" s="138" cm="1">
        <f t="array" aca="1" ref="L32" ca="1">IFERROR('A_DPK BU'!L30 / INDIRECT("'A_NPL BU'!L" &amp; (2*ROW(A30)-2))*100%, 0)</f>
        <v>1.762208100936691</v>
      </c>
      <c r="M32" s="227">
        <f t="shared" ca="1" si="0"/>
        <v>17.25257462307933</v>
      </c>
      <c r="N32" s="2"/>
      <c r="V32" s="232"/>
      <c r="W32" s="94"/>
      <c r="X32" s="233"/>
    </row>
    <row r="33" spans="1:24" ht="13.5">
      <c r="A33" s="48" t="s">
        <v>69</v>
      </c>
      <c r="B33" s="67" t="s">
        <v>70</v>
      </c>
      <c r="C33" s="138" cm="1">
        <f t="array" aca="1" ref="C33" ca="1">IFERROR('A_DPK BU'!C31 / INDIRECT("'A_NPL BU'!C" &amp; (2*ROW(A31)-2))*100%, 0)</f>
        <v>0.78209750073332807</v>
      </c>
      <c r="D33" s="56" cm="1">
        <f t="array" aca="1" ref="D33" ca="1">IFERROR('A_DPK BU'!D31 / INDIRECT("'A_NPL BU'!D" &amp; (2*ROW(A31)-2))*100%, 0)</f>
        <v>0.79786355500924322</v>
      </c>
      <c r="E33" s="56" cm="1">
        <f t="array" aca="1" ref="E33" ca="1">IFERROR('A_DPK BU'!E31 / INDIRECT("'A_NPL BU'!E" &amp; (2*ROW(A31)-2))*100%, 0)</f>
        <v>0.81138756390320999</v>
      </c>
      <c r="F33" s="139" cm="1">
        <f t="array" aca="1" ref="F33" ca="1">IFERROR('A_DPK BU'!F31 / INDIRECT("'A_NPL BU'!F" &amp; (2*ROW(A31)-2))*100%, 0)</f>
        <v>0.81924550083397307</v>
      </c>
      <c r="G33" s="139" cm="1">
        <f t="array" aca="1" ref="G33" ca="1">IFERROR('A_DPK BU'!G31 / INDIRECT("'A_NPL BU'!G" &amp; (2*ROW(A31)-2))*100%, 0)</f>
        <v>0.80849111169410581</v>
      </c>
      <c r="H33" s="139" cm="1">
        <f t="array" aca="1" ref="H33" ca="1">IFERROR('A_DPK BU'!H31 / INDIRECT("'A_NPL BU'!H" &amp; (2*ROW(A31)-2))*100%, 0)</f>
        <v>0.78987633741940799</v>
      </c>
      <c r="I33" s="139" cm="1">
        <f t="array" aca="1" ref="I33" ca="1">IFERROR('A_DPK BU'!I31 / INDIRECT("'A_NPL BU'!I" &amp; (2*ROW(A31)-2))*100%, 0)</f>
        <v>0.8040049359902488</v>
      </c>
      <c r="J33" s="139" cm="1">
        <f t="array" aca="1" ref="J33" ca="1">IFERROR('A_DPK BU'!J31 / INDIRECT("'A_NPL BU'!J" &amp; (2*ROW(A31)-2))*100%, 0)</f>
        <v>0.7964832478670657</v>
      </c>
      <c r="K33" s="139" cm="1">
        <f t="array" aca="1" ref="K33" ca="1">IFERROR('A_DPK BU'!K31 / INDIRECT("'A_NPL BU'!K" &amp; (2*ROW(A31)-2))*100%, 0)</f>
        <v>0.79568927028914438</v>
      </c>
      <c r="L33" s="139" cm="1">
        <f t="array" aca="1" ref="L33" ca="1">IFERROR('A_DPK BU'!L31 / INDIRECT("'A_NPL BU'!L" &amp; (2*ROW(A31)-2))*100%, 0)</f>
        <v>0.8037079001871793</v>
      </c>
      <c r="M33" s="226">
        <f t="shared" ca="1" si="0"/>
        <v>8.0088469239269067</v>
      </c>
      <c r="N33" s="2"/>
      <c r="V33" s="232"/>
      <c r="W33" s="94"/>
      <c r="X33" s="233"/>
    </row>
    <row r="34" spans="1:24" ht="13.5">
      <c r="A34" s="48" t="s">
        <v>71</v>
      </c>
      <c r="B34" s="67" t="s">
        <v>72</v>
      </c>
      <c r="C34" s="138" cm="1">
        <f t="array" aca="1" ref="C34" ca="1">IFERROR('A_DPK BU'!C32 / INDIRECT("'A_NPL BU'!C" &amp; (2*ROW(A32)-2))*100%, 0)</f>
        <v>0.91327751534737034</v>
      </c>
      <c r="D34" s="173" cm="1">
        <f t="array" aca="1" ref="D34" ca="1">IFERROR('A_DPK BU'!D32 / INDIRECT("'A_NPL BU'!D" &amp; (2*ROW(A32)-2))*100%, 0)</f>
        <v>0.90552484908895092</v>
      </c>
      <c r="E34" s="56" cm="1">
        <f t="array" aca="1" ref="E34" ca="1">IFERROR('A_DPK BU'!E32 / INDIRECT("'A_NPL BU'!E" &amp; (2*ROW(A32)-2))*100%, 0)</f>
        <v>0.90283054725256973</v>
      </c>
      <c r="F34" s="138" cm="1">
        <f t="array" aca="1" ref="F34" ca="1">IFERROR('A_DPK BU'!F32 / INDIRECT("'A_NPL BU'!F" &amp; (2*ROW(A32)-2))*100%, 0)</f>
        <v>0.90290158769593298</v>
      </c>
      <c r="G34" s="173" cm="1">
        <f t="array" aca="1" ref="G34" ca="1">IFERROR('A_DPK BU'!G32 / INDIRECT("'A_NPL BU'!G" &amp; (2*ROW(A32)-2))*100%, 0)</f>
        <v>0.90018003214795383</v>
      </c>
      <c r="H34" s="56" cm="1">
        <f t="array" aca="1" ref="H34" ca="1">IFERROR('A_DPK BU'!H32 / INDIRECT("'A_NPL BU'!H" &amp; (2*ROW(A32)-2))*100%, 0)</f>
        <v>0.90372256955052377</v>
      </c>
      <c r="I34" s="138" cm="1">
        <f t="array" aca="1" ref="I34" ca="1">IFERROR('A_DPK BU'!I32 / INDIRECT("'A_NPL BU'!I" &amp; (2*ROW(A32)-2))*100%, 0)</f>
        <v>0.89069632390733389</v>
      </c>
      <c r="J34" s="173" cm="1">
        <f t="array" aca="1" ref="J34" ca="1">IFERROR('A_DPK BU'!J32 / INDIRECT("'A_NPL BU'!J" &amp; (2*ROW(A32)-2))*100%, 0)</f>
        <v>0.88493009767896991</v>
      </c>
      <c r="K34" s="56" cm="1">
        <f t="array" aca="1" ref="K34" ca="1">IFERROR('A_DPK BU'!K32 / INDIRECT("'A_NPL BU'!K" &amp; (2*ROW(A32)-2))*100%, 0)</f>
        <v>0.88351340927965427</v>
      </c>
      <c r="L34" s="138" cm="1">
        <f t="array" aca="1" ref="L34" ca="1">IFERROR('A_DPK BU'!L32 / INDIRECT("'A_NPL BU'!L" &amp; (2*ROW(A32)-2))*100%, 0)</f>
        <v>0.88774458974483539</v>
      </c>
      <c r="M34" s="227">
        <f t="shared" ca="1" si="0"/>
        <v>8.9753215216940951</v>
      </c>
      <c r="N34" s="2"/>
      <c r="V34" s="232"/>
      <c r="W34" s="94"/>
      <c r="X34" s="233"/>
    </row>
    <row r="35" spans="1:24" ht="13.5">
      <c r="A35" s="48" t="s">
        <v>73</v>
      </c>
      <c r="B35" s="67" t="s">
        <v>74</v>
      </c>
      <c r="C35" s="138" cm="1">
        <f t="array" aca="1" ref="C35" ca="1">IFERROR('A_DPK BU'!C33 / INDIRECT("'A_NPL BU'!C" &amp; (2*ROW(A33)-2))*100%, 0)</f>
        <v>1.2755319679962325</v>
      </c>
      <c r="D35" s="56" cm="1">
        <f t="array" aca="1" ref="D35" ca="1">IFERROR('A_DPK BU'!D33 / INDIRECT("'A_NPL BU'!D" &amp; (2*ROW(A33)-2))*100%, 0)</f>
        <v>1.2362730303273437</v>
      </c>
      <c r="E35" s="56" cm="1">
        <f t="array" aca="1" ref="E35" ca="1">IFERROR('A_DPK BU'!E33 / INDIRECT("'A_NPL BU'!E" &amp; (2*ROW(A33)-2))*100%, 0)</f>
        <v>1.2073423500701659</v>
      </c>
      <c r="F35" s="139" cm="1">
        <f t="array" aca="1" ref="F35" ca="1">IFERROR('A_DPK BU'!F33 / INDIRECT("'A_NPL BU'!F" &amp; (2*ROW(A33)-2))*100%, 0)</f>
        <v>1.2966202256624455</v>
      </c>
      <c r="G35" s="139" cm="1">
        <f t="array" aca="1" ref="G35" ca="1">IFERROR('A_DPK BU'!G33 / INDIRECT("'A_NPL BU'!G" &amp; (2*ROW(A33)-2))*100%, 0)</f>
        <v>1.298675103826135</v>
      </c>
      <c r="H35" s="139" cm="1">
        <f t="array" aca="1" ref="H35" ca="1">IFERROR('A_DPK BU'!H33 / INDIRECT("'A_NPL BU'!H" &amp; (2*ROW(A33)-2))*100%, 0)</f>
        <v>1.3039273509503566</v>
      </c>
      <c r="I35" s="139" cm="1">
        <f t="array" aca="1" ref="I35" ca="1">IFERROR('A_DPK BU'!I33 / INDIRECT("'A_NPL BU'!I" &amp; (2*ROW(A33)-2))*100%, 0)</f>
        <v>1.2899020053676771</v>
      </c>
      <c r="J35" s="139" cm="1">
        <f t="array" aca="1" ref="J35" ca="1">IFERROR('A_DPK BU'!J33 / INDIRECT("'A_NPL BU'!J" &amp; (2*ROW(A33)-2))*100%, 0)</f>
        <v>1.2839486725215117</v>
      </c>
      <c r="K35" s="139" cm="1">
        <f t="array" aca="1" ref="K35" ca="1">IFERROR('A_DPK BU'!K33 / INDIRECT("'A_NPL BU'!K" &amp; (2*ROW(A33)-2))*100%, 0)</f>
        <v>1.2737070029272204</v>
      </c>
      <c r="L35" s="139" cm="1">
        <f t="array" aca="1" ref="L35" ca="1">IFERROR('A_DPK BU'!L33 / INDIRECT("'A_NPL BU'!L" &amp; (2*ROW(A33)-2))*100%, 0)</f>
        <v>1.2965503559934533</v>
      </c>
      <c r="M35" s="226">
        <f t="shared" ca="1" si="0"/>
        <v>12.762478065642542</v>
      </c>
      <c r="N35" s="2"/>
      <c r="V35" s="232"/>
      <c r="W35" s="94"/>
      <c r="X35" s="233"/>
    </row>
    <row r="36" spans="1:24" ht="13.5">
      <c r="A36" s="48" t="s">
        <v>75</v>
      </c>
      <c r="B36" s="67" t="s">
        <v>76</v>
      </c>
      <c r="C36" s="138" cm="1">
        <f t="array" aca="1" ref="C36" ca="1">IFERROR('A_DPK BU'!C34 / INDIRECT("'A_NPL BU'!C" &amp; (2*ROW(A34)-2))*100%, 0)</f>
        <v>0.84302491808558455</v>
      </c>
      <c r="D36" s="173" cm="1">
        <f t="array" aca="1" ref="D36" ca="1">IFERROR('A_DPK BU'!D34 / INDIRECT("'A_NPL BU'!D" &amp; (2*ROW(A34)-2))*100%, 0)</f>
        <v>0.80869614266139944</v>
      </c>
      <c r="E36" s="56" cm="1">
        <f t="array" aca="1" ref="E36" ca="1">IFERROR('A_DPK BU'!E34 / INDIRECT("'A_NPL BU'!E" &amp; (2*ROW(A34)-2))*100%, 0)</f>
        <v>0.86160433107911139</v>
      </c>
      <c r="F36" s="138" cm="1">
        <f t="array" aca="1" ref="F36" ca="1">IFERROR('A_DPK BU'!F34 / INDIRECT("'A_NPL BU'!F" &amp; (2*ROW(A34)-2))*100%, 0)</f>
        <v>0.91468556260618727</v>
      </c>
      <c r="G36" s="173" cm="1">
        <f t="array" aca="1" ref="G36" ca="1">IFERROR('A_DPK BU'!G34 / INDIRECT("'A_NPL BU'!G" &amp; (2*ROW(A34)-2))*100%, 0)</f>
        <v>0.91555832126392844</v>
      </c>
      <c r="H36" s="56" cm="1">
        <f t="array" aca="1" ref="H36" ca="1">IFERROR('A_DPK BU'!H34 / INDIRECT("'A_NPL BU'!H" &amp; (2*ROW(A34)-2))*100%, 0)</f>
        <v>0.88733072256095047</v>
      </c>
      <c r="I36" s="138" cm="1">
        <f t="array" aca="1" ref="I36" ca="1">IFERROR('A_DPK BU'!I34 / INDIRECT("'A_NPL BU'!I" &amp; (2*ROW(A34)-2))*100%, 0)</f>
        <v>0.92822951881872384</v>
      </c>
      <c r="J36" s="173" cm="1">
        <f t="array" aca="1" ref="J36" ca="1">IFERROR('A_DPK BU'!J34 / INDIRECT("'A_NPL BU'!J" &amp; (2*ROW(A34)-2))*100%, 0)</f>
        <v>0.92589585569377175</v>
      </c>
      <c r="K36" s="56" cm="1">
        <f t="array" aca="1" ref="K36" ca="1">IFERROR('A_DPK BU'!K34 / INDIRECT("'A_NPL BU'!K" &amp; (2*ROW(A34)-2))*100%, 0)</f>
        <v>0.78384250962767565</v>
      </c>
      <c r="L36" s="138" cm="1">
        <f t="array" aca="1" ref="L36" ca="1">IFERROR('A_DPK BU'!L34 / INDIRECT("'A_NPL BU'!L" &amp; (2*ROW(A34)-2))*100%, 0)</f>
        <v>0.84305493979223378</v>
      </c>
      <c r="M36" s="227">
        <f t="shared" ca="1" si="0"/>
        <v>8.7119228221895675</v>
      </c>
      <c r="N36" s="2"/>
      <c r="V36" s="232"/>
      <c r="W36" s="94"/>
      <c r="X36" s="233"/>
    </row>
    <row r="37" spans="1:24" ht="13.5">
      <c r="A37" s="48" t="s">
        <v>77</v>
      </c>
      <c r="B37" s="67" t="s">
        <v>78</v>
      </c>
      <c r="C37" s="138" cm="1">
        <f t="array" aca="1" ref="C37" ca="1">IFERROR('A_DPK BU'!C35 / INDIRECT("'A_NPL BU'!C" &amp; (2*ROW(A35)-2))*100%, 0)</f>
        <v>1.0560290152732743</v>
      </c>
      <c r="D37" s="56" cm="1">
        <f t="array" aca="1" ref="D37" ca="1">IFERROR('A_DPK BU'!D35 / INDIRECT("'A_NPL BU'!D" &amp; (2*ROW(A35)-2))*100%, 0)</f>
        <v>1.0419998744581216</v>
      </c>
      <c r="E37" s="56" cm="1">
        <f t="array" aca="1" ref="E37" ca="1">IFERROR('A_DPK BU'!E35 / INDIRECT("'A_NPL BU'!E" &amp; (2*ROW(A35)-2))*100%, 0)</f>
        <v>1.046194456402739</v>
      </c>
      <c r="F37" s="139" cm="1">
        <f t="array" aca="1" ref="F37" ca="1">IFERROR('A_DPK BU'!F35 / INDIRECT("'A_NPL BU'!F" &amp; (2*ROW(A35)-2))*100%, 0)</f>
        <v>1.0052304056050487</v>
      </c>
      <c r="G37" s="139" cm="1">
        <f t="array" aca="1" ref="G37" ca="1">IFERROR('A_DPK BU'!G35 / INDIRECT("'A_NPL BU'!G" &amp; (2*ROW(A35)-2))*100%, 0)</f>
        <v>0.98890275691496021</v>
      </c>
      <c r="H37" s="139" cm="1">
        <f t="array" aca="1" ref="H37" ca="1">IFERROR('A_DPK BU'!H35 / INDIRECT("'A_NPL BU'!H" &amp; (2*ROW(A35)-2))*100%, 0)</f>
        <v>1.0257889512432148</v>
      </c>
      <c r="I37" s="139" cm="1">
        <f t="array" aca="1" ref="I37" ca="1">IFERROR('A_DPK BU'!I35 / INDIRECT("'A_NPL BU'!I" &amp; (2*ROW(A35)-2))*100%, 0)</f>
        <v>1.0189549944156937</v>
      </c>
      <c r="J37" s="139" cm="1">
        <f t="array" aca="1" ref="J37" ca="1">IFERROR('A_DPK BU'!J35 / INDIRECT("'A_NPL BU'!J" &amp; (2*ROW(A35)-2))*100%, 0)</f>
        <v>1.0098055700356032</v>
      </c>
      <c r="K37" s="139" cm="1">
        <f t="array" aca="1" ref="K37" ca="1">IFERROR('A_DPK BU'!K35 / INDIRECT("'A_NPL BU'!K" &amp; (2*ROW(A35)-2))*100%, 0)</f>
        <v>1.0138661640739501</v>
      </c>
      <c r="L37" s="139" cm="1">
        <f t="array" aca="1" ref="L37" ca="1">IFERROR('A_DPK BU'!L35 / INDIRECT("'A_NPL BU'!L" &amp; (2*ROW(A35)-2))*100%, 0)</f>
        <v>1.0026042544664482</v>
      </c>
      <c r="M37" s="226">
        <f t="shared" ca="1" si="0"/>
        <v>10.209376442889052</v>
      </c>
      <c r="N37" s="2"/>
      <c r="V37" s="232"/>
      <c r="W37" s="94"/>
      <c r="X37" s="233"/>
    </row>
    <row r="38" spans="1:24" ht="13.5">
      <c r="A38" s="48" t="s">
        <v>79</v>
      </c>
      <c r="B38" s="112" t="s">
        <v>80</v>
      </c>
      <c r="C38" s="138"/>
      <c r="D38" s="173"/>
      <c r="E38" s="56"/>
      <c r="F38" s="139"/>
      <c r="G38" s="139"/>
      <c r="H38" s="139"/>
      <c r="I38" s="56"/>
      <c r="J38" s="56"/>
      <c r="K38" s="56"/>
      <c r="L38" s="66"/>
      <c r="M38" s="227"/>
      <c r="N38" s="2"/>
      <c r="Q38" s="232"/>
      <c r="R38" s="2"/>
      <c r="S38" s="233"/>
    </row>
    <row r="39" spans="1:24" ht="12.5">
      <c r="A39" s="113"/>
      <c r="B39" s="113"/>
      <c r="C39" s="16"/>
      <c r="D39" s="16"/>
      <c r="E39" s="16"/>
      <c r="F39" s="16"/>
      <c r="G39" s="16"/>
      <c r="H39" s="16"/>
      <c r="I39" s="16"/>
      <c r="J39" s="16"/>
      <c r="K39" s="16"/>
      <c r="L39" s="16"/>
      <c r="M39" s="113"/>
    </row>
    <row r="40" spans="1:24" ht="12.5">
      <c r="A40" s="113"/>
      <c r="B40" s="113"/>
      <c r="F40" s="114"/>
      <c r="G40" s="114"/>
      <c r="H40" s="114"/>
      <c r="M40" s="113"/>
    </row>
    <row r="41" spans="1:24" ht="12.5">
      <c r="A41" s="113"/>
      <c r="B41" s="113"/>
      <c r="F41" s="114"/>
      <c r="G41" s="114"/>
      <c r="H41" s="114"/>
      <c r="M41" s="113"/>
    </row>
    <row r="42" spans="1:24" ht="12.5">
      <c r="A42" s="113"/>
      <c r="B42" s="113"/>
      <c r="F42" s="114"/>
      <c r="G42" s="114"/>
      <c r="H42" s="114"/>
      <c r="M42" s="113"/>
    </row>
    <row r="43" spans="1:24" ht="12.5">
      <c r="A43" s="113"/>
      <c r="B43" s="113"/>
      <c r="F43" s="114"/>
      <c r="G43" s="114"/>
      <c r="H43" s="114"/>
      <c r="M43" s="113"/>
      <c r="V43" s="345"/>
      <c r="W43" s="343"/>
      <c r="X43" s="343"/>
    </row>
    <row r="44" spans="1:24" ht="12.5">
      <c r="A44" s="344" t="s">
        <v>233</v>
      </c>
      <c r="B44" s="338"/>
      <c r="C44" s="338"/>
      <c r="D44" s="338"/>
      <c r="E44" s="338"/>
      <c r="F44" s="338"/>
      <c r="G44" s="338"/>
      <c r="H44" s="338"/>
      <c r="I44" s="338"/>
      <c r="J44" s="338"/>
      <c r="K44" s="338"/>
      <c r="L44" s="338"/>
      <c r="M44" s="338"/>
      <c r="V44" s="343"/>
      <c r="W44" s="343"/>
      <c r="X44" s="343"/>
    </row>
    <row r="45" spans="1:24" ht="12.65" customHeight="1">
      <c r="A45" s="339"/>
      <c r="B45" s="286"/>
      <c r="C45" s="286"/>
      <c r="D45" s="286"/>
      <c r="E45" s="286"/>
      <c r="F45" s="286"/>
      <c r="G45" s="286"/>
      <c r="H45" s="286"/>
      <c r="I45" s="286"/>
      <c r="J45" s="286"/>
      <c r="K45" s="286"/>
      <c r="L45" s="286"/>
      <c r="M45" s="343"/>
      <c r="V45" s="231"/>
      <c r="W45" s="231"/>
      <c r="X45" s="342"/>
    </row>
    <row r="46" spans="1:24" ht="13" customHeight="1">
      <c r="A46" s="164"/>
      <c r="B46" s="164"/>
      <c r="C46" s="319" t="s">
        <v>234</v>
      </c>
      <c r="D46" s="330"/>
      <c r="E46" s="330"/>
      <c r="F46" s="330"/>
      <c r="G46" s="330"/>
      <c r="H46" s="330"/>
      <c r="I46" s="330"/>
      <c r="J46" s="330"/>
      <c r="K46" s="330"/>
      <c r="L46" s="330"/>
      <c r="V46" s="231"/>
      <c r="W46" s="231"/>
      <c r="X46" s="343"/>
    </row>
    <row r="47" spans="1:24" ht="14.15" customHeight="1">
      <c r="A47" s="164"/>
      <c r="B47" s="170" t="s">
        <v>223</v>
      </c>
      <c r="C47" s="167" t="s">
        <v>224</v>
      </c>
      <c r="D47" s="167" t="s">
        <v>225</v>
      </c>
      <c r="E47" s="167" t="s">
        <v>226</v>
      </c>
      <c r="F47" s="168" t="s">
        <v>85</v>
      </c>
      <c r="G47" s="168" t="s">
        <v>7</v>
      </c>
      <c r="H47" s="168" t="s">
        <v>227</v>
      </c>
      <c r="I47" s="167" t="s">
        <v>228</v>
      </c>
      <c r="J47" s="167" t="s">
        <v>229</v>
      </c>
      <c r="K47" s="167" t="s">
        <v>230</v>
      </c>
      <c r="L47" s="169" t="s">
        <v>231</v>
      </c>
      <c r="M47" s="228" t="s">
        <v>235</v>
      </c>
      <c r="V47" s="232"/>
      <c r="W47" s="94"/>
      <c r="X47" s="233"/>
    </row>
    <row r="48" spans="1:24" ht="13.5">
      <c r="A48" s="48" t="s">
        <v>13</v>
      </c>
      <c r="B48" s="49" t="s">
        <v>14</v>
      </c>
      <c r="C48" s="56">
        <f>('A_DPK BPR'!C4/'A_Kredit BPR'!C4)*100%</f>
        <v>0.9829144443140253</v>
      </c>
      <c r="D48" s="56">
        <f>('A_DPK BPR'!D4/'A_Kredit BPR'!D4)*100%</f>
        <v>0.9709428573467519</v>
      </c>
      <c r="E48" s="56">
        <f>('A_DPK BPR'!E4/'A_Kredit BPR'!E4)*100%</f>
        <v>0.93236313020723383</v>
      </c>
      <c r="F48" s="139">
        <f>('A_DPK BPR'!F4/'A_Kredit BPR'!F4)*100%</f>
        <v>0.9446662826078458</v>
      </c>
      <c r="G48" s="139">
        <f>('A_DPK BPR'!G4/'A_Kredit BPR'!G4)*100%</f>
        <v>0.94244326795589128</v>
      </c>
      <c r="H48" s="139">
        <f>('A_DPK BPR'!H4/'A_Kredit BPR'!H4)*100%</f>
        <v>0.93275489105271325</v>
      </c>
      <c r="I48" s="56">
        <f>('A_DPK BPR'!I4/'A_Kredit BPR'!I4)*100%</f>
        <v>0.93679372449156517</v>
      </c>
      <c r="J48" s="56">
        <f>('A_DPK BPR'!J4/'A_Kredit BPR'!J4)*100%</f>
        <v>0.94363244541151137</v>
      </c>
      <c r="K48" s="56">
        <f>('A_DPK BPR'!K4/'A_Kredit BPR'!K4)*100%</f>
        <v>0.94966036292261502</v>
      </c>
      <c r="L48" s="66">
        <f>('A_DPK BPR'!L4/'A_Kredit BPR'!L4)*100%</f>
        <v>0.95464575407587704</v>
      </c>
      <c r="M48" s="227">
        <f t="shared" ref="M48:M81" si="1">SUM(C48:L48)</f>
        <v>9.4908171603860296</v>
      </c>
      <c r="V48" s="232"/>
      <c r="W48" s="94"/>
      <c r="X48" s="233"/>
    </row>
    <row r="49" spans="1:24" ht="13.5">
      <c r="A49" s="48" t="s">
        <v>15</v>
      </c>
      <c r="B49" s="49" t="s">
        <v>16</v>
      </c>
      <c r="C49" s="56">
        <f>('A_DPK BPR'!C5/'A_Kredit BPR'!C5)*100%</f>
        <v>0.80252684885536318</v>
      </c>
      <c r="D49" s="56">
        <f>('A_DPK BPR'!D5/'A_Kredit BPR'!D5)*100%</f>
        <v>0.79180536035919735</v>
      </c>
      <c r="E49" s="56">
        <f>('A_DPK BPR'!E5/'A_Kredit BPR'!E5)*100%</f>
        <v>0.77467927398398273</v>
      </c>
      <c r="F49" s="139">
        <f>('A_DPK BPR'!F5/'A_Kredit BPR'!F5)*100%</f>
        <v>0.78191296496983598</v>
      </c>
      <c r="G49" s="139">
        <f>('A_DPK BPR'!G5/'A_Kredit BPR'!G5)*100%</f>
        <v>0.79282436142551682</v>
      </c>
      <c r="H49" s="139">
        <f>('A_DPK BPR'!G5/'A_Kredit BPR'!G5)*100%</f>
        <v>0.79282436142551682</v>
      </c>
      <c r="I49" s="56">
        <f>('A_DPK BPR'!I5/'A_Kredit BPR'!I5)*100%</f>
        <v>0.79725441209021841</v>
      </c>
      <c r="J49" s="56">
        <f>('A_DPK BPR'!J5/'A_Kredit BPR'!J5)*100%</f>
        <v>0.7925759904655244</v>
      </c>
      <c r="K49" s="56">
        <f>('A_DPK BPR'!K5/'A_Kredit BPR'!K5)*100%</f>
        <v>0.80289109562945848</v>
      </c>
      <c r="L49" s="66">
        <f>('A_DPK BPR'!L5/'A_Kredit BPR'!L5)*100%</f>
        <v>0.78787869633527174</v>
      </c>
      <c r="M49" s="227">
        <f t="shared" si="1"/>
        <v>7.9171733655398846</v>
      </c>
      <c r="V49" s="232"/>
      <c r="W49" s="94"/>
      <c r="X49" s="233"/>
    </row>
    <row r="50" spans="1:24" ht="13.5">
      <c r="A50" s="48" t="s">
        <v>17</v>
      </c>
      <c r="B50" s="49" t="s">
        <v>18</v>
      </c>
      <c r="C50" s="56">
        <f>('A_DPK BPR'!C6/'A_Kredit BPR'!C6)*100%</f>
        <v>1.2685574390166274</v>
      </c>
      <c r="D50" s="56">
        <f>('A_DPK BPR'!D6/'A_Kredit BPR'!D6)*100%</f>
        <v>1.2583341288404788</v>
      </c>
      <c r="E50" s="56">
        <f>('A_DPK BPR'!E6/'A_Kredit BPR'!E6)*100%</f>
        <v>1.2370565792169641</v>
      </c>
      <c r="F50" s="139">
        <f>('A_DPK BPR'!F6/'A_Kredit BPR'!F6)*100%</f>
        <v>1.2472205376567049</v>
      </c>
      <c r="G50" s="139">
        <f>('A_DPK BPR'!G6/'A_Kredit BPR'!G6)*100%</f>
        <v>1.2460461001652223</v>
      </c>
      <c r="H50" s="139">
        <f>('A_DPK BPR'!H6/'A_Kredit BPR'!H6)*100%</f>
        <v>1.2497282140571393</v>
      </c>
      <c r="I50" s="56">
        <f>('A_DPK BPR'!I6/'A_Kredit BPR'!I6)*100%</f>
        <v>1.2430635641658923</v>
      </c>
      <c r="J50" s="56">
        <f>('A_DPK BPR'!J6/'A_Kredit BPR'!J6)*100%</f>
        <v>1.2618311113585852</v>
      </c>
      <c r="K50" s="56">
        <f>('A_DPK BPR'!K6/'A_Kredit BPR'!K6)*100%</f>
        <v>1.2163651894176044</v>
      </c>
      <c r="L50" s="66">
        <f>('A_DPK BPR'!L6/'A_Kredit BPR'!L6)*100%</f>
        <v>1.2445302053679894</v>
      </c>
      <c r="M50" s="227">
        <f t="shared" si="1"/>
        <v>12.47273306926321</v>
      </c>
      <c r="V50" s="232"/>
      <c r="W50" s="94"/>
      <c r="X50" s="233"/>
    </row>
    <row r="51" spans="1:24" ht="13.5">
      <c r="A51" s="48" t="s">
        <v>19</v>
      </c>
      <c r="B51" s="49" t="s">
        <v>20</v>
      </c>
      <c r="C51" s="56">
        <f>('A_DPK BPR'!C7/'A_Kredit BPR'!C7)*100%</f>
        <v>1.0396121750215537</v>
      </c>
      <c r="D51" s="56">
        <f>('A_DPK BPR'!D7/'A_Kredit BPR'!D7)*100%</f>
        <v>1.0314465244075068</v>
      </c>
      <c r="E51" s="56">
        <f>('A_DPK BPR'!E7/'A_Kredit BPR'!E7)*100%</f>
        <v>1.0236131860285052</v>
      </c>
      <c r="F51" s="139">
        <f>('A_DPK BPR'!F7/'A_Kredit BPR'!F7)*100%</f>
        <v>1.0334637164546059</v>
      </c>
      <c r="G51" s="139">
        <f>('A_DPK BPR'!G7/'A_Kredit BPR'!G7)*100%</f>
        <v>1.0396000315505294</v>
      </c>
      <c r="H51" s="139">
        <f>('A_DPK BPR'!G7/'A_Kredit BPR'!G7)*100%</f>
        <v>1.0396000315505294</v>
      </c>
      <c r="I51" s="56">
        <f>('A_DPK BPR'!I7/'A_Kredit BPR'!I7)*100%</f>
        <v>1.0462046578757032</v>
      </c>
      <c r="J51" s="56">
        <f>('A_DPK BPR'!J7/'A_Kredit BPR'!J7)*100%</f>
        <v>1.0360482489126128</v>
      </c>
      <c r="K51" s="56">
        <f>('A_DPK BPR'!K7/'A_Kredit BPR'!K7)*100%</f>
        <v>1.0323142592475452</v>
      </c>
      <c r="L51" s="66">
        <f>('A_DPK BPR'!L7/'A_Kredit BPR'!L7)*100%</f>
        <v>1.035630145639822</v>
      </c>
      <c r="M51" s="227">
        <f t="shared" si="1"/>
        <v>10.357532976688912</v>
      </c>
      <c r="V51" s="232"/>
      <c r="W51" s="94"/>
      <c r="X51" s="233"/>
    </row>
    <row r="52" spans="1:24" ht="13.5">
      <c r="A52" s="48" t="s">
        <v>21</v>
      </c>
      <c r="B52" s="49" t="s">
        <v>22</v>
      </c>
      <c r="C52" s="56">
        <f>('A_DPK BPR'!C8/'A_Kredit BPR'!C8)*100%</f>
        <v>1.0465361802153426</v>
      </c>
      <c r="D52" s="56">
        <f>('A_DPK BPR'!D8/'A_Kredit BPR'!D8)*100%</f>
        <v>1.0363783445977433</v>
      </c>
      <c r="E52" s="56">
        <f>('A_DPK BPR'!E8/'A_Kredit BPR'!E8)*100%</f>
        <v>1.013966410739882</v>
      </c>
      <c r="F52" s="139">
        <f>('A_DPK BPR'!F8/'A_Kredit BPR'!F8)*100%</f>
        <v>1.0300981938950691</v>
      </c>
      <c r="G52" s="139">
        <f>('A_DPK BPR'!G8/'A_Kredit BPR'!G8)*100%</f>
        <v>1.0372947545426867</v>
      </c>
      <c r="H52" s="139">
        <f>('A_DPK BPR'!H8/'A_Kredit BPR'!H8)*100%</f>
        <v>1.0379439297849253</v>
      </c>
      <c r="I52" s="56">
        <f>('A_DPK BPR'!I8/'A_Kredit BPR'!I8)*100%</f>
        <v>1.0485938772273349</v>
      </c>
      <c r="J52" s="56">
        <f>('A_DPK BPR'!J8/'A_Kredit BPR'!J8)*100%</f>
        <v>1.0570254267857775</v>
      </c>
      <c r="K52" s="56">
        <f>('A_DPK BPR'!K8/'A_Kredit BPR'!K8)*100%</f>
        <v>1.0627768714931245</v>
      </c>
      <c r="L52" s="66">
        <f>('A_DPK BPR'!L8/'A_Kredit BPR'!L8)*100%</f>
        <v>1.0729057775928812</v>
      </c>
      <c r="M52" s="227">
        <f t="shared" si="1"/>
        <v>10.443519766874767</v>
      </c>
      <c r="V52" s="232"/>
      <c r="W52" s="94"/>
      <c r="X52" s="233"/>
    </row>
    <row r="53" spans="1:24" ht="13.5">
      <c r="A53" s="48" t="s">
        <v>23</v>
      </c>
      <c r="B53" s="49" t="s">
        <v>24</v>
      </c>
      <c r="C53" s="56">
        <f>('A_DPK BPR'!C9/'A_Kredit BPR'!C9)*100%</f>
        <v>1.0036317285822169</v>
      </c>
      <c r="D53" s="56">
        <f>('A_DPK BPR'!D9/'A_Kredit BPR'!D9)*100%</f>
        <v>0.99173973717988029</v>
      </c>
      <c r="E53" s="56">
        <f>('A_DPK BPR'!E9/'A_Kredit BPR'!E9)*100%</f>
        <v>0.96505128346216351</v>
      </c>
      <c r="F53" s="139">
        <f>('A_DPK BPR'!F9/'A_Kredit BPR'!F9)*100%</f>
        <v>0.98015682220396416</v>
      </c>
      <c r="G53" s="139">
        <f>('A_DPK BPR'!G9/'A_Kredit BPR'!G9)*100%</f>
        <v>0.98338360494413002</v>
      </c>
      <c r="H53" s="139">
        <f>('A_DPK BPR'!G9/'A_Kredit BPR'!G9)*100%</f>
        <v>0.98338360494413002</v>
      </c>
      <c r="I53" s="56">
        <f>('A_DPK BPR'!I9/'A_Kredit BPR'!I9)*100%</f>
        <v>0.98330958830086834</v>
      </c>
      <c r="J53" s="56">
        <f>('A_DPK BPR'!J9/'A_Kredit BPR'!J9)*100%</f>
        <v>0.98928461036708304</v>
      </c>
      <c r="K53" s="56">
        <f>('A_DPK BPR'!K9/'A_Kredit BPR'!K9)*100%</f>
        <v>0.99111741250341789</v>
      </c>
      <c r="L53" s="66">
        <f>('A_DPK BPR'!L9/'A_Kredit BPR'!L9)*100%</f>
        <v>0.98284614926733138</v>
      </c>
      <c r="M53" s="227">
        <f t="shared" si="1"/>
        <v>9.8539045417551847</v>
      </c>
      <c r="V53" s="232"/>
      <c r="W53" s="94"/>
      <c r="X53" s="233"/>
    </row>
    <row r="54" spans="1:24" ht="13.5">
      <c r="A54" s="48" t="s">
        <v>25</v>
      </c>
      <c r="B54" s="49" t="s">
        <v>26</v>
      </c>
      <c r="C54" s="56">
        <f>('A_DPK BPR'!C10/'A_Kredit BPR'!C10)*100%</f>
        <v>0.78536293894029852</v>
      </c>
      <c r="D54" s="56">
        <f>('A_DPK BPR'!D10/'A_Kredit BPR'!D10)*100%</f>
        <v>0.75851087200115608</v>
      </c>
      <c r="E54" s="56">
        <f>('A_DPK BPR'!E10/'A_Kredit BPR'!E10)*100%</f>
        <v>0.77210143023951461</v>
      </c>
      <c r="F54" s="139">
        <f>('A_DPK BPR'!F10/'A_Kredit BPR'!F10)*100%</f>
        <v>0.73979069227761618</v>
      </c>
      <c r="G54" s="139">
        <f>('A_DPK BPR'!G10/'A_Kredit BPR'!G10)*100%</f>
        <v>0.76048966432597853</v>
      </c>
      <c r="H54" s="139">
        <f>('A_DPK BPR'!H10/'A_Kredit BPR'!H10)*100%</f>
        <v>0.77555291671941606</v>
      </c>
      <c r="I54" s="56">
        <f>('A_DPK BPR'!I10/'A_Kredit BPR'!I10)*100%</f>
        <v>0.80618882326482111</v>
      </c>
      <c r="J54" s="56">
        <f>('A_DPK BPR'!J10/'A_Kredit BPR'!J10)*100%</f>
        <v>0.79928916549856766</v>
      </c>
      <c r="K54" s="56">
        <f>('A_DPK BPR'!K10/'A_Kredit BPR'!K10)*100%</f>
        <v>0.79409303513691742</v>
      </c>
      <c r="L54" s="66">
        <f>('A_DPK BPR'!L10/'A_Kredit BPR'!L10)*100%</f>
        <v>0.77837743990310149</v>
      </c>
      <c r="M54" s="227">
        <f t="shared" si="1"/>
        <v>7.7697569783073881</v>
      </c>
      <c r="V54" s="232"/>
      <c r="W54" s="94"/>
      <c r="X54" s="233"/>
    </row>
    <row r="55" spans="1:24" ht="13.5">
      <c r="A55" s="48" t="s">
        <v>27</v>
      </c>
      <c r="B55" s="49" t="s">
        <v>28</v>
      </c>
      <c r="C55" s="56">
        <f>('A_DPK BPR'!C11/'A_Kredit BPR'!C11)*100%</f>
        <v>0.93125417697065116</v>
      </c>
      <c r="D55" s="56">
        <f>('A_DPK BPR'!D11/'A_Kredit BPR'!D11)*100%</f>
        <v>0.92489842585825488</v>
      </c>
      <c r="E55" s="56">
        <f>('A_DPK BPR'!E11/'A_Kredit BPR'!E11)*100%</f>
        <v>0.90594071691176614</v>
      </c>
      <c r="F55" s="139">
        <f>('A_DPK BPR'!F11/'A_Kredit BPR'!F11)*100%</f>
        <v>0.92057694378060073</v>
      </c>
      <c r="G55" s="139">
        <f>('A_DPK BPR'!G11/'A_Kredit BPR'!G11)*100%</f>
        <v>0.92980048581148511</v>
      </c>
      <c r="H55" s="139">
        <f>('A_DPK BPR'!G11/'A_Kredit BPR'!G11)*100%</f>
        <v>0.92980048581148511</v>
      </c>
      <c r="I55" s="56">
        <f>('A_DPK BPR'!I11/'A_Kredit BPR'!I11)*100%</f>
        <v>0.92599006944821693</v>
      </c>
      <c r="J55" s="56">
        <f>('A_DPK BPR'!J11/'A_Kredit BPR'!J11)*100%</f>
        <v>0.93451727909659033</v>
      </c>
      <c r="K55" s="56">
        <f>('A_DPK BPR'!K11/'A_Kredit BPR'!K11)*100%</f>
        <v>0.92596525765665216</v>
      </c>
      <c r="L55" s="66">
        <f>('A_DPK BPR'!L11/'A_Kredit BPR'!L11)*100%</f>
        <v>0.91686304058520185</v>
      </c>
      <c r="M55" s="227">
        <f t="shared" si="1"/>
        <v>9.2456068819309039</v>
      </c>
      <c r="V55" s="15"/>
      <c r="W55" s="94"/>
      <c r="X55" s="233"/>
    </row>
    <row r="56" spans="1:24" ht="13.5">
      <c r="A56" s="51" t="s">
        <v>29</v>
      </c>
      <c r="B56" s="52" t="s">
        <v>30</v>
      </c>
      <c r="C56" s="56">
        <f>('A_DPK BPR'!C12/'A_Kredit BPR'!C12)*100%</f>
        <v>0.85226094680228193</v>
      </c>
      <c r="D56" s="56">
        <f>('A_DPK BPR'!D12/'A_Kredit BPR'!D12)*100%</f>
        <v>0.81307618892588351</v>
      </c>
      <c r="E56" s="56">
        <f>('A_DPK BPR'!E12/'A_Kredit BPR'!E12)*100%</f>
        <v>0.86063266497509883</v>
      </c>
      <c r="F56" s="139">
        <f>('A_DPK BPR'!F12/'A_Kredit BPR'!F12)*100%</f>
        <v>0.86451166262358659</v>
      </c>
      <c r="G56" s="139">
        <f>('A_DPK BPR'!G12/'A_Kredit BPR'!G12)*100%</f>
        <v>0.87293316139137267</v>
      </c>
      <c r="H56" s="139">
        <f>('A_DPK BPR'!H12/'A_Kredit BPR'!H12)*100%</f>
        <v>0.90350324291908535</v>
      </c>
      <c r="I56" s="56">
        <f>('A_DPK BPR'!I12/'A_Kredit BPR'!I12)*100%</f>
        <v>0.92704734007734901</v>
      </c>
      <c r="J56" s="56">
        <f>('A_DPK BPR'!J12/'A_Kredit BPR'!J12)*100%</f>
        <v>0.91736520632877339</v>
      </c>
      <c r="K56" s="56">
        <f>('A_DPK BPR'!K12/'A_Kredit BPR'!K12)*100%</f>
        <v>0.93266462104608494</v>
      </c>
      <c r="L56" s="66">
        <f>('A_DPK BPR'!L12/'A_Kredit BPR'!L12)*100%</f>
        <v>1.0102807831032876</v>
      </c>
      <c r="M56" s="227">
        <f t="shared" si="1"/>
        <v>8.9542758181928033</v>
      </c>
      <c r="V56" s="15"/>
      <c r="W56" s="94"/>
      <c r="X56" s="233"/>
    </row>
    <row r="57" spans="1:24" ht="13.5">
      <c r="A57" s="51" t="s">
        <v>31</v>
      </c>
      <c r="B57" s="52" t="s">
        <v>32</v>
      </c>
      <c r="C57" s="56">
        <f>('A_DPK BPR'!C13/'A_Kredit BPR'!C13)*100%</f>
        <v>1.0713640722109627</v>
      </c>
      <c r="D57" s="56">
        <f>('A_DPK BPR'!D13/'A_Kredit BPR'!D13)*100%</f>
        <v>1.0656596482055867</v>
      </c>
      <c r="E57" s="56">
        <f>('A_DPK BPR'!E13/'A_Kredit BPR'!E13)*100%</f>
        <v>1.0523772743675277</v>
      </c>
      <c r="F57" s="139">
        <f>('A_DPK BPR'!F13/'A_Kredit BPR'!F13)*100%</f>
        <v>1.0618108981931906</v>
      </c>
      <c r="G57" s="139">
        <f>('A_DPK BPR'!G13/'A_Kredit BPR'!G13)*100%</f>
        <v>1.0568336671635268</v>
      </c>
      <c r="H57" s="139">
        <f>('A_DPK BPR'!G13/'A_Kredit BPR'!G13)*100%</f>
        <v>1.0568336671635268</v>
      </c>
      <c r="I57" s="56">
        <f>('A_DPK BPR'!I13/'A_Kredit BPR'!I13)*100%</f>
        <v>1.0523736386533271</v>
      </c>
      <c r="J57" s="56">
        <f>('A_DPK BPR'!J13/'A_Kredit BPR'!J13)*100%</f>
        <v>1.0433792098600205</v>
      </c>
      <c r="K57" s="56">
        <f>('A_DPK BPR'!K13/'A_Kredit BPR'!K13)*100%</f>
        <v>1.0359647666682261</v>
      </c>
      <c r="L57" s="66">
        <f>('A_DPK BPR'!L13/'A_Kredit BPR'!L13)*100%</f>
        <v>1.0315937954260144</v>
      </c>
      <c r="M57" s="227">
        <f t="shared" si="1"/>
        <v>10.528190637911909</v>
      </c>
      <c r="V57" s="232"/>
      <c r="W57" s="94"/>
      <c r="X57" s="233"/>
    </row>
    <row r="58" spans="1:24" ht="13.5">
      <c r="A58" s="48" t="s">
        <v>33</v>
      </c>
      <c r="B58" s="49" t="s">
        <v>34</v>
      </c>
      <c r="C58" s="56">
        <f>('A_DPK BPR'!C14/'A_Kredit BPR'!C14)*100%</f>
        <v>1.0267984272544948</v>
      </c>
      <c r="D58" s="56">
        <f>('A_DPK BPR'!D14/'A_Kredit BPR'!D14)*100%</f>
        <v>1.0032810138036146</v>
      </c>
      <c r="E58" s="56">
        <f>('A_DPK BPR'!E14/'A_Kredit BPR'!E14)*100%</f>
        <v>0.9665388821608325</v>
      </c>
      <c r="F58" s="139">
        <f>('A_DPK BPR'!F14/'A_Kredit BPR'!F14)*100%</f>
        <v>0.99540504369569227</v>
      </c>
      <c r="G58" s="139">
        <f>('A_DPK BPR'!G14/'A_Kredit BPR'!G14)*100%</f>
        <v>1.0010029160416221</v>
      </c>
      <c r="H58" s="139">
        <f>('A_DPK BPR'!H14/'A_Kredit BPR'!H14)*100%</f>
        <v>1.0005212182460732</v>
      </c>
      <c r="I58" s="56">
        <f>('A_DPK BPR'!I14/'A_Kredit BPR'!I14)*100%</f>
        <v>1.0079140233525312</v>
      </c>
      <c r="J58" s="56">
        <f>('A_DPK BPR'!J14/'A_Kredit BPR'!J14)*100%</f>
        <v>1.0032310289280286</v>
      </c>
      <c r="K58" s="56">
        <f>('A_DPK BPR'!K14/'A_Kredit BPR'!K14)*100%</f>
        <v>1.0097791786945698</v>
      </c>
      <c r="L58" s="66">
        <f>('A_DPK BPR'!L14/'A_Kredit BPR'!L14)*100%</f>
        <v>1.0131877563454583</v>
      </c>
      <c r="M58" s="227">
        <f t="shared" si="1"/>
        <v>10.027659488522916</v>
      </c>
      <c r="V58" s="232"/>
      <c r="W58" s="94"/>
      <c r="X58" s="233"/>
    </row>
    <row r="59" spans="1:24" ht="13.5">
      <c r="A59" s="48" t="s">
        <v>35</v>
      </c>
      <c r="B59" s="49" t="s">
        <v>36</v>
      </c>
      <c r="C59" s="56">
        <f>('A_DPK BPR'!C15/'A_Kredit BPR'!C15)*100%</f>
        <v>0.91216255345252284</v>
      </c>
      <c r="D59" s="56">
        <f>('A_DPK BPR'!D15/'A_Kredit BPR'!D15)*100%</f>
        <v>0.88390232270488645</v>
      </c>
      <c r="E59" s="56">
        <f>('A_DPK BPR'!E15/'A_Kredit BPR'!E15)*100%</f>
        <v>0.86485392899615898</v>
      </c>
      <c r="F59" s="139">
        <f>('A_DPK BPR'!F15/'A_Kredit BPR'!F15)*100%</f>
        <v>0.88406787066789971</v>
      </c>
      <c r="G59" s="139">
        <f>('A_DPK BPR'!G15/'A_Kredit BPR'!G15)*100%</f>
        <v>0.87485171166921682</v>
      </c>
      <c r="H59" s="139">
        <f>('A_DPK BPR'!G15/'A_Kredit BPR'!G15)*100%</f>
        <v>0.87485171166921682</v>
      </c>
      <c r="I59" s="56">
        <f>('A_DPK BPR'!I15/'A_Kredit BPR'!I15)*100%</f>
        <v>0.88330795468318124</v>
      </c>
      <c r="J59" s="56">
        <f>('A_DPK BPR'!J15/'A_Kredit BPR'!J15)*100%</f>
        <v>0.84877860265189575</v>
      </c>
      <c r="K59" s="56">
        <f>('A_DPK BPR'!K15/'A_Kredit BPR'!K15)*100%</f>
        <v>0.83654712349299876</v>
      </c>
      <c r="L59" s="66">
        <f>('A_DPK BPR'!L15/'A_Kredit BPR'!L15)*100%</f>
        <v>0.84285391001885801</v>
      </c>
      <c r="M59" s="227">
        <f t="shared" si="1"/>
        <v>8.7061776900068342</v>
      </c>
      <c r="V59" s="232"/>
      <c r="W59" s="94"/>
      <c r="X59" s="233"/>
    </row>
    <row r="60" spans="1:24" ht="13.5">
      <c r="A60" s="48" t="s">
        <v>37</v>
      </c>
      <c r="B60" s="49" t="s">
        <v>38</v>
      </c>
      <c r="C60" s="56">
        <f>('A_DPK BPR'!C16/'A_Kredit BPR'!C16)*100%</f>
        <v>1.075699384415143</v>
      </c>
      <c r="D60" s="56">
        <f>('A_DPK BPR'!D16/'A_Kredit BPR'!D16)*100%</f>
        <v>1.0733230173440047</v>
      </c>
      <c r="E60" s="56">
        <f>('A_DPK BPR'!E16/'A_Kredit BPR'!E16)*100%</f>
        <v>1.0801323497636712</v>
      </c>
      <c r="F60" s="139">
        <f>('A_DPK BPR'!F16/'A_Kredit BPR'!F16)*100%</f>
        <v>1.0776087408870245</v>
      </c>
      <c r="G60" s="139">
        <f>('A_DPK BPR'!G16/'A_Kredit BPR'!G16)*100%</f>
        <v>1.0725638449606814</v>
      </c>
      <c r="H60" s="139">
        <f>('A_DPK BPR'!H16/'A_Kredit BPR'!H16)*100%</f>
        <v>1.0582602160158729</v>
      </c>
      <c r="I60" s="56">
        <f>('A_DPK BPR'!I16/'A_Kredit BPR'!I16)*100%</f>
        <v>1.0612121151870688</v>
      </c>
      <c r="J60" s="56">
        <f>('A_DPK BPR'!J16/'A_Kredit BPR'!J16)*100%</f>
        <v>1.0635589007546362</v>
      </c>
      <c r="K60" s="56">
        <f>('A_DPK BPR'!K16/'A_Kredit BPR'!K16)*100%</f>
        <v>1.0583221507132106</v>
      </c>
      <c r="L60" s="66">
        <f>('A_DPK BPR'!L16/'A_Kredit BPR'!L16)*100%</f>
        <v>1.0499911955679586</v>
      </c>
      <c r="M60" s="227">
        <f t="shared" si="1"/>
        <v>10.670671915609274</v>
      </c>
      <c r="V60" s="232"/>
      <c r="W60" s="94"/>
      <c r="X60" s="233"/>
    </row>
    <row r="61" spans="1:24" ht="13.5">
      <c r="A61" s="48" t="s">
        <v>39</v>
      </c>
      <c r="B61" s="49" t="s">
        <v>40</v>
      </c>
      <c r="C61" s="56">
        <f>('A_DPK BPR'!C17/'A_Kredit BPR'!C17)*100%</f>
        <v>0.70579142116320215</v>
      </c>
      <c r="D61" s="56">
        <f>('A_DPK BPR'!D17/'A_Kredit BPR'!D17)*100%</f>
        <v>0.71065465524447335</v>
      </c>
      <c r="E61" s="56">
        <f>('A_DPK BPR'!E17/'A_Kredit BPR'!E17)*100%</f>
        <v>0.72811089832076004</v>
      </c>
      <c r="F61" s="139">
        <f>('A_DPK BPR'!F17/'A_Kredit BPR'!F17)*100%</f>
        <v>0.74088589412841988</v>
      </c>
      <c r="G61" s="139">
        <f>('A_DPK BPR'!G17/'A_Kredit BPR'!G17)*100%</f>
        <v>0.74649086381728447</v>
      </c>
      <c r="H61" s="139">
        <f>('A_DPK BPR'!G17/'A_Kredit BPR'!G17)*100%</f>
        <v>0.74649086381728447</v>
      </c>
      <c r="I61" s="56">
        <f>('A_DPK BPR'!I17/'A_Kredit BPR'!I17)*100%</f>
        <v>0.74007147536908713</v>
      </c>
      <c r="J61" s="56">
        <f>('A_DPK BPR'!J17/'A_Kredit BPR'!J17)*100%</f>
        <v>0.72822228202923878</v>
      </c>
      <c r="K61" s="56">
        <f>('A_DPK BPR'!K17/'A_Kredit BPR'!K17)*100%</f>
        <v>0.72380335926302231</v>
      </c>
      <c r="L61" s="66">
        <f>('A_DPK BPR'!L17/'A_Kredit BPR'!L17)*100%</f>
        <v>0.7267166916444453</v>
      </c>
      <c r="M61" s="227">
        <f t="shared" si="1"/>
        <v>7.2972384047972172</v>
      </c>
      <c r="V61" s="232"/>
      <c r="W61" s="94"/>
      <c r="X61" s="233"/>
    </row>
    <row r="62" spans="1:24" ht="13.5">
      <c r="A62" s="48" t="s">
        <v>41</v>
      </c>
      <c r="B62" s="49" t="s">
        <v>42</v>
      </c>
      <c r="C62" s="56">
        <f>('A_DPK BPR'!C18/'A_Kredit BPR'!C18)*100%</f>
        <v>1.0438606133090067</v>
      </c>
      <c r="D62" s="56">
        <f>('A_DPK BPR'!D18/'A_Kredit BPR'!D18)*100%</f>
        <v>0.98684696121703219</v>
      </c>
      <c r="E62" s="56">
        <f>('A_DPK BPR'!E18/'A_Kredit BPR'!E18)*100%</f>
        <v>0.97497106321722959</v>
      </c>
      <c r="F62" s="139">
        <f>('A_DPK BPR'!F18/'A_Kredit BPR'!F18)*100%</f>
        <v>0.97285612908016594</v>
      </c>
      <c r="G62" s="139">
        <f>('A_DPK BPR'!G18/'A_Kredit BPR'!G18)*100%</f>
        <v>0.98902196217220739</v>
      </c>
      <c r="H62" s="139">
        <f>('A_DPK BPR'!H18/'A_Kredit BPR'!H18)*100%</f>
        <v>0.99245228968513066</v>
      </c>
      <c r="I62" s="56">
        <f>('A_DPK BPR'!I18/'A_Kredit BPR'!I18)*100%</f>
        <v>0.99257204871575011</v>
      </c>
      <c r="J62" s="56">
        <f>('A_DPK BPR'!J18/'A_Kredit BPR'!J18)*100%</f>
        <v>1.0048007577829197</v>
      </c>
      <c r="K62" s="56">
        <f>('A_DPK BPR'!K18/'A_Kredit BPR'!K18)*100%</f>
        <v>0.97458751217851836</v>
      </c>
      <c r="L62" s="66">
        <f>('A_DPK BPR'!L18/'A_Kredit BPR'!L18)*100%</f>
        <v>0.95150947452752466</v>
      </c>
      <c r="M62" s="227">
        <f t="shared" si="1"/>
        <v>9.8834788118854853</v>
      </c>
      <c r="V62" s="232"/>
      <c r="W62" s="94"/>
      <c r="X62" s="233"/>
    </row>
    <row r="63" spans="1:24" ht="13.5">
      <c r="A63" s="48" t="s">
        <v>43</v>
      </c>
      <c r="B63" s="49" t="s">
        <v>44</v>
      </c>
      <c r="C63" s="56">
        <f>('A_DPK BPR'!C19/'A_Kredit BPR'!C19)*100%</f>
        <v>0.65297367160040432</v>
      </c>
      <c r="D63" s="56">
        <f>('A_DPK BPR'!D19/'A_Kredit BPR'!D19)*100%</f>
        <v>0.64721605849858854</v>
      </c>
      <c r="E63" s="56">
        <f>('A_DPK BPR'!E19/'A_Kredit BPR'!E19)*100%</f>
        <v>0.62899914436303961</v>
      </c>
      <c r="F63" s="139">
        <f>('A_DPK BPR'!F19/'A_Kredit BPR'!F19)*100%</f>
        <v>0.61923609317994222</v>
      </c>
      <c r="G63" s="139">
        <f>('A_DPK BPR'!G19/'A_Kredit BPR'!G19)*100%</f>
        <v>0.61239495474303929</v>
      </c>
      <c r="H63" s="139">
        <f>('A_DPK BPR'!G19/'A_Kredit BPR'!G19)*100%</f>
        <v>0.61239495474303929</v>
      </c>
      <c r="I63" s="56">
        <f>('A_DPK BPR'!I19/'A_Kredit BPR'!I19)*100%</f>
        <v>0.60983422443121871</v>
      </c>
      <c r="J63" s="56">
        <f>('A_DPK BPR'!J19/'A_Kredit BPR'!J19)*100%</f>
        <v>0.60873342072827197</v>
      </c>
      <c r="K63" s="56">
        <f>('A_DPK BPR'!K19/'A_Kredit BPR'!K19)*100%</f>
        <v>0.60174871262884078</v>
      </c>
      <c r="L63" s="66">
        <f>('A_DPK BPR'!L19/'A_Kredit BPR'!L19)*100%</f>
        <v>0.60537471370260021</v>
      </c>
      <c r="M63" s="227">
        <f t="shared" si="1"/>
        <v>6.1989059486189859</v>
      </c>
      <c r="V63" s="232"/>
      <c r="W63" s="94"/>
      <c r="X63" s="233"/>
    </row>
    <row r="64" spans="1:24" ht="13.5">
      <c r="A64" s="48" t="s">
        <v>45</v>
      </c>
      <c r="B64" s="49" t="s">
        <v>46</v>
      </c>
      <c r="C64" s="56">
        <f>('A_DPK BPR'!C20/'A_Kredit BPR'!C20)*100%</f>
        <v>0.9494364467456512</v>
      </c>
      <c r="D64" s="56">
        <f>('A_DPK BPR'!D20/'A_Kredit BPR'!D20)*100%</f>
        <v>0.91928471016245261</v>
      </c>
      <c r="E64" s="56">
        <f>('A_DPK BPR'!E20/'A_Kredit BPR'!E20)*100%</f>
        <v>0.90929870578245264</v>
      </c>
      <c r="F64" s="139">
        <f>('A_DPK BPR'!F20/'A_Kredit BPR'!F20)*100%</f>
        <v>0.92806159630214369</v>
      </c>
      <c r="G64" s="139">
        <f>('A_DPK BPR'!G20/'A_Kredit BPR'!G20)*100%</f>
        <v>0.90773132878807339</v>
      </c>
      <c r="H64" s="139">
        <f>('A_DPK BPR'!H20/'A_Kredit BPR'!H20)*100%</f>
        <v>0.89558305496469337</v>
      </c>
      <c r="I64" s="56">
        <f>('A_DPK BPR'!I20/'A_Kredit BPR'!I20)*100%</f>
        <v>0.87921059077712216</v>
      </c>
      <c r="J64" s="56">
        <f>('A_DPK BPR'!J20/'A_Kredit BPR'!J20)*100%</f>
        <v>0.87102206949004246</v>
      </c>
      <c r="K64" s="56">
        <f>('A_DPK BPR'!K20/'A_Kredit BPR'!K20)*100%</f>
        <v>0.87300197252594958</v>
      </c>
      <c r="L64" s="66">
        <f>('A_DPK BPR'!L20/'A_Kredit BPR'!L20)*100%</f>
        <v>0.87987657497775373</v>
      </c>
      <c r="M64" s="227">
        <f t="shared" si="1"/>
        <v>9.0125070505163336</v>
      </c>
      <c r="V64" s="232"/>
      <c r="W64" s="94"/>
      <c r="X64" s="233"/>
    </row>
    <row r="65" spans="1:24" ht="13.5">
      <c r="A65" s="48" t="s">
        <v>47</v>
      </c>
      <c r="B65" s="49" t="s">
        <v>48</v>
      </c>
      <c r="C65" s="56">
        <f>('A_DPK BPR'!C21/'A_Kredit BPR'!C21)*100%</f>
        <v>1.3119131281435794</v>
      </c>
      <c r="D65" s="56">
        <f>('A_DPK BPR'!D21/'A_Kredit BPR'!D21)*100%</f>
        <v>1.3419240069144245</v>
      </c>
      <c r="E65" s="56">
        <f>('A_DPK BPR'!E21/'A_Kredit BPR'!E21)*100%</f>
        <v>1.30783810590137</v>
      </c>
      <c r="F65" s="139">
        <f>('A_DPK BPR'!F21/'A_Kredit BPR'!F21)*100%</f>
        <v>1.3062907077984158</v>
      </c>
      <c r="G65" s="139">
        <f>('A_DPK BPR'!G21/'A_Kredit BPR'!G21)*100%</f>
        <v>1.3268243545150111</v>
      </c>
      <c r="H65" s="139">
        <f>('A_DPK BPR'!G21/'A_Kredit BPR'!G21)*100%</f>
        <v>1.3268243545150111</v>
      </c>
      <c r="I65" s="56">
        <f>('A_DPK BPR'!I21/'A_Kredit BPR'!I21)*100%</f>
        <v>1.3014489756056007</v>
      </c>
      <c r="J65" s="56">
        <f>('A_DPK BPR'!J21/'A_Kredit BPR'!J21)*100%</f>
        <v>1.3009514850700035</v>
      </c>
      <c r="K65" s="56">
        <f>('A_DPK BPR'!K21/'A_Kredit BPR'!K21)*100%</f>
        <v>1.3138484837814628</v>
      </c>
      <c r="L65" s="66">
        <f>('A_DPK BPR'!L21/'A_Kredit BPR'!L21)*100%</f>
        <v>1.3129374952645225</v>
      </c>
      <c r="M65" s="227">
        <f t="shared" si="1"/>
        <v>13.150801097509403</v>
      </c>
      <c r="V65" s="232"/>
      <c r="W65" s="94"/>
      <c r="X65" s="233"/>
    </row>
    <row r="66" spans="1:24" ht="13.5">
      <c r="A66" s="48" t="s">
        <v>49</v>
      </c>
      <c r="B66" s="49" t="s">
        <v>50</v>
      </c>
      <c r="C66" s="56">
        <f>('A_DPK BPR'!C22/'A_Kredit BPR'!C22)*100%</f>
        <v>0.87151799839390454</v>
      </c>
      <c r="D66" s="56">
        <f>('A_DPK BPR'!D22/'A_Kredit BPR'!D22)*100%</f>
        <v>0.84423163650280819</v>
      </c>
      <c r="E66" s="56">
        <f>('A_DPK BPR'!E22/'A_Kredit BPR'!E22)*100%</f>
        <v>0.81046042282655539</v>
      </c>
      <c r="F66" s="139">
        <f>('A_DPK BPR'!F22/'A_Kredit BPR'!F22)*100%</f>
        <v>0.74916887799815113</v>
      </c>
      <c r="G66" s="139">
        <f>('A_DPK BPR'!G22/'A_Kredit BPR'!G22)*100%</f>
        <v>0.74021605525547685</v>
      </c>
      <c r="H66" s="139">
        <f>('A_DPK BPR'!H22/'A_Kredit BPR'!H22)*100%</f>
        <v>0.72978548203186744</v>
      </c>
      <c r="I66" s="56">
        <f>('A_DPK BPR'!I22/'A_Kredit BPR'!I22)*100%</f>
        <v>0.71039984443866866</v>
      </c>
      <c r="J66" s="56">
        <f>('A_DPK BPR'!J22/'A_Kredit BPR'!J22)*100%</f>
        <v>0.71221542954542649</v>
      </c>
      <c r="K66" s="56">
        <f>('A_DPK BPR'!K22/'A_Kredit BPR'!K22)*100%</f>
        <v>0.72481900748714045</v>
      </c>
      <c r="L66" s="66">
        <f>('A_DPK BPR'!L22/'A_Kredit BPR'!L22)*100%</f>
        <v>0.71938621612195652</v>
      </c>
      <c r="M66" s="227">
        <f t="shared" si="1"/>
        <v>7.6122009706019567</v>
      </c>
      <c r="V66" s="232"/>
      <c r="W66" s="94"/>
      <c r="X66" s="233"/>
    </row>
    <row r="67" spans="1:24" ht="13.5">
      <c r="A67" s="48" t="s">
        <v>51</v>
      </c>
      <c r="B67" s="49" t="s">
        <v>52</v>
      </c>
      <c r="C67" s="56">
        <f>('A_DPK BPR'!C23/'A_Kredit BPR'!C23)*100%</f>
        <v>0.73816859521814271</v>
      </c>
      <c r="D67" s="56">
        <f>('A_DPK BPR'!D23/'A_Kredit BPR'!D23)*100%</f>
        <v>0.71857602035753698</v>
      </c>
      <c r="E67" s="56">
        <f>('A_DPK BPR'!E23/'A_Kredit BPR'!E23)*100%</f>
        <v>0.71769861236080512</v>
      </c>
      <c r="F67" s="139">
        <f>('A_DPK BPR'!F23/'A_Kredit BPR'!F23)*100%</f>
        <v>0.71253503286213005</v>
      </c>
      <c r="G67" s="139">
        <f>('A_DPK BPR'!G23/'A_Kredit BPR'!G23)*100%</f>
        <v>0.72911957445676168</v>
      </c>
      <c r="H67" s="139">
        <f>('A_DPK BPR'!G23/'A_Kredit BPR'!G23)*100%</f>
        <v>0.72911957445676168</v>
      </c>
      <c r="I67" s="56">
        <f>('A_DPK BPR'!I23/'A_Kredit BPR'!I23)*100%</f>
        <v>0.74686854466028396</v>
      </c>
      <c r="J67" s="56">
        <f>('A_DPK BPR'!J23/'A_Kredit BPR'!J23)*100%</f>
        <v>0.74494539661273751</v>
      </c>
      <c r="K67" s="56">
        <f>('A_DPK BPR'!K23/'A_Kredit BPR'!K23)*100%</f>
        <v>0.74702399202925618</v>
      </c>
      <c r="L67" s="66">
        <f>('A_DPK BPR'!L23/'A_Kredit BPR'!L23)*100%</f>
        <v>0.76360189977055593</v>
      </c>
      <c r="M67" s="227">
        <f t="shared" si="1"/>
        <v>7.3476572427849725</v>
      </c>
      <c r="V67" s="232"/>
      <c r="W67" s="94"/>
      <c r="X67" s="233"/>
    </row>
    <row r="68" spans="1:24" ht="13.5">
      <c r="A68" s="48" t="s">
        <v>53</v>
      </c>
      <c r="B68" s="49" t="s">
        <v>54</v>
      </c>
      <c r="C68" s="56">
        <f>('A_DPK BPR'!C24/'A_Kredit BPR'!C24)*100%</f>
        <v>0.90295948981281304</v>
      </c>
      <c r="D68" s="56">
        <f>('A_DPK BPR'!D24/'A_Kredit BPR'!D24)*100%</f>
        <v>0.8679996357847175</v>
      </c>
      <c r="E68" s="56">
        <f>('A_DPK BPR'!E24/'A_Kredit BPR'!E24)*100%</f>
        <v>1.3181834591632151</v>
      </c>
      <c r="F68" s="139">
        <f>('A_DPK BPR'!F24/'A_Kredit BPR'!F24)*100%</f>
        <v>1.3889664252255047</v>
      </c>
      <c r="G68" s="139">
        <f>('A_DPK BPR'!G24/'A_Kredit BPR'!G24)*100%</f>
        <v>1.2376365068133421</v>
      </c>
      <c r="H68" s="139">
        <f>('A_DPK BPR'!H24/'A_Kredit BPR'!H24)*100%</f>
        <v>1.0103810279296372</v>
      </c>
      <c r="I68" s="56">
        <f>('A_DPK BPR'!I24/'A_Kredit BPR'!I24)*100%</f>
        <v>1.0783448632962316</v>
      </c>
      <c r="J68" s="56">
        <f>('A_DPK BPR'!J24/'A_Kredit BPR'!J24)*100%</f>
        <v>1.2829515357332355</v>
      </c>
      <c r="K68" s="56">
        <f>('A_DPK BPR'!K24/'A_Kredit BPR'!K24)*100%</f>
        <v>1.2130963826389258</v>
      </c>
      <c r="L68" s="66">
        <f>('A_DPK BPR'!L24/'A_Kredit BPR'!L24)*100%</f>
        <v>1.1134893801000096</v>
      </c>
      <c r="M68" s="227">
        <f t="shared" si="1"/>
        <v>11.414008706497631</v>
      </c>
      <c r="V68" s="15"/>
      <c r="W68" s="94"/>
      <c r="X68" s="233"/>
    </row>
    <row r="69" spans="1:24" ht="13.5">
      <c r="A69" s="51" t="s">
        <v>55</v>
      </c>
      <c r="B69" s="52" t="s">
        <v>56</v>
      </c>
      <c r="C69" s="56">
        <f>('A_DPK BPR'!C25/'A_Kredit BPR'!C25)*100%</f>
        <v>0.51457043932005098</v>
      </c>
      <c r="D69" s="56">
        <f>('A_DPK BPR'!D25/'A_Kredit BPR'!D25)*100%</f>
        <v>0.51111410211004749</v>
      </c>
      <c r="E69" s="56">
        <f>('A_DPK BPR'!E25/'A_Kredit BPR'!E25)*100%</f>
        <v>0.49895167142931923</v>
      </c>
      <c r="F69" s="139">
        <f>('A_DPK BPR'!F25/'A_Kredit BPR'!F25)*100%</f>
        <v>0.49556527688159413</v>
      </c>
      <c r="G69" s="139">
        <f>('A_DPK BPR'!G25/'A_Kredit BPR'!G25)*100%</f>
        <v>0.48138727022941574</v>
      </c>
      <c r="H69" s="139">
        <f>('A_DPK BPR'!G25/'A_Kredit BPR'!G25)*100%</f>
        <v>0.48138727022941574</v>
      </c>
      <c r="I69" s="56">
        <f>('A_DPK BPR'!I25/'A_Kredit BPR'!I25)*100%</f>
        <v>0.48352174496786821</v>
      </c>
      <c r="J69" s="56">
        <f>('A_DPK BPR'!J25/'A_Kredit BPR'!J25)*100%</f>
        <v>0.47332057990822396</v>
      </c>
      <c r="K69" s="56">
        <f>('A_DPK BPR'!K25/'A_Kredit BPR'!K25)*100%</f>
        <v>0.47307467504480799</v>
      </c>
      <c r="L69" s="66">
        <f>('A_DPK BPR'!L25/'A_Kredit BPR'!L25)*100%</f>
        <v>0.47249185869507876</v>
      </c>
      <c r="M69" s="227">
        <f t="shared" si="1"/>
        <v>4.885384888815822</v>
      </c>
      <c r="V69" s="15"/>
      <c r="W69" s="94"/>
      <c r="X69" s="233"/>
    </row>
    <row r="70" spans="1:24" ht="13.5">
      <c r="A70" s="51" t="s">
        <v>57</v>
      </c>
      <c r="B70" s="52" t="s">
        <v>58</v>
      </c>
      <c r="C70" s="56">
        <f>('A_DPK BPR'!C26/'A_Kredit BPR'!C26)*100%</f>
        <v>0.83459186251172912</v>
      </c>
      <c r="D70" s="56">
        <f>('A_DPK BPR'!D26/'A_Kredit BPR'!D26)*100%</f>
        <v>0.83266738691408482</v>
      </c>
      <c r="E70" s="56">
        <f>('A_DPK BPR'!E26/'A_Kredit BPR'!E26)*100%</f>
        <v>0.85313727622526836</v>
      </c>
      <c r="F70" s="139">
        <f>('A_DPK BPR'!F26/'A_Kredit BPR'!F26)*100%</f>
        <v>0.85753725956417881</v>
      </c>
      <c r="G70" s="139">
        <f>('A_DPK BPR'!G26/'A_Kredit BPR'!G26)*100%</f>
        <v>0.84701661648234117</v>
      </c>
      <c r="H70" s="139">
        <f>('A_DPK BPR'!H26/'A_Kredit BPR'!H26)*100%</f>
        <v>0.83336761421755678</v>
      </c>
      <c r="I70" s="56">
        <f>('A_DPK BPR'!I26/'A_Kredit BPR'!I26)*100%</f>
        <v>0.8214862618944605</v>
      </c>
      <c r="J70" s="56">
        <f>('A_DPK BPR'!J26/'A_Kredit BPR'!J26)*100%</f>
        <v>0.80142316901783417</v>
      </c>
      <c r="K70" s="56">
        <f>('A_DPK BPR'!K26/'A_Kredit BPR'!K26)*100%</f>
        <v>0.7994604720767956</v>
      </c>
      <c r="L70" s="66">
        <f>('A_DPK BPR'!L26/'A_Kredit BPR'!L26)*100%</f>
        <v>0.78710239865971465</v>
      </c>
      <c r="M70" s="227">
        <f t="shared" si="1"/>
        <v>8.2677903175639624</v>
      </c>
      <c r="V70" s="15"/>
      <c r="W70" s="94"/>
      <c r="X70" s="233"/>
    </row>
    <row r="71" spans="1:24" ht="13.5">
      <c r="A71" s="51" t="s">
        <v>59</v>
      </c>
      <c r="B71" s="52" t="s">
        <v>60</v>
      </c>
      <c r="C71" s="56">
        <f>('A_DPK BPR'!C27/'A_Kredit BPR'!C27)*100%</f>
        <v>1.1303064381481405</v>
      </c>
      <c r="D71" s="56">
        <f>('A_DPK BPR'!D27/'A_Kredit BPR'!D27)*100%</f>
        <v>1.141369728068891</v>
      </c>
      <c r="E71" s="56">
        <f>('A_DPK BPR'!E27/'A_Kredit BPR'!E27)*100%</f>
        <v>1.1567725198581584</v>
      </c>
      <c r="F71" s="139">
        <f>('A_DPK BPR'!F27/'A_Kredit BPR'!F27)*100%</f>
        <v>1.1508950244403189</v>
      </c>
      <c r="G71" s="139">
        <f>('A_DPK BPR'!G27/'A_Kredit BPR'!G27)*100%</f>
        <v>1.1642149917543487</v>
      </c>
      <c r="H71" s="139">
        <f>('A_DPK BPR'!G27/'A_Kredit BPR'!G27)*100%</f>
        <v>1.1642149917543487</v>
      </c>
      <c r="I71" s="56">
        <f>('A_DPK BPR'!I27/'A_Kredit BPR'!I27)*100%</f>
        <v>1.154010222882222</v>
      </c>
      <c r="J71" s="56">
        <f>('A_DPK BPR'!J27/'A_Kredit BPR'!J27)*100%</f>
        <v>1.1212100665301947</v>
      </c>
      <c r="K71" s="56">
        <f>('A_DPK BPR'!K27/'A_Kredit BPR'!K27)*100%</f>
        <v>1.0941844230876445</v>
      </c>
      <c r="L71" s="66">
        <f>('A_DPK BPR'!L27/'A_Kredit BPR'!L27)*100%</f>
        <v>1.0693132744072191</v>
      </c>
      <c r="M71" s="227">
        <f t="shared" si="1"/>
        <v>11.346491680931489</v>
      </c>
      <c r="V71" s="232"/>
      <c r="W71" s="94"/>
      <c r="X71" s="233"/>
    </row>
    <row r="72" spans="1:24" ht="13.5">
      <c r="A72" s="48" t="s">
        <v>61</v>
      </c>
      <c r="B72" s="49" t="s">
        <v>62</v>
      </c>
      <c r="C72" s="56">
        <f>('A_DPK BPR'!C28/'A_Kredit BPR'!C28)*100%</f>
        <v>0.5836798409541567</v>
      </c>
      <c r="D72" s="56">
        <f>('A_DPK BPR'!D28/'A_Kredit BPR'!D28)*100%</f>
        <v>0.5353293474195564</v>
      </c>
      <c r="E72" s="56">
        <f>('A_DPK BPR'!E28/'A_Kredit BPR'!E28)*100%</f>
        <v>0.51623755123194859</v>
      </c>
      <c r="F72" s="139">
        <f>('A_DPK BPR'!F28/'A_Kredit BPR'!F28)*100%</f>
        <v>0.52026352549056309</v>
      </c>
      <c r="G72" s="139">
        <f>('A_DPK BPR'!G28/'A_Kredit BPR'!G28)*100%</f>
        <v>0.5717324589240933</v>
      </c>
      <c r="H72" s="139">
        <f>('A_DPK BPR'!H28/'A_Kredit BPR'!H28)*100%</f>
        <v>0.56401509583480403</v>
      </c>
      <c r="I72" s="56">
        <f>('A_DPK BPR'!I28/'A_Kredit BPR'!I28)*100%</f>
        <v>0.61634738601057293</v>
      </c>
      <c r="J72" s="56">
        <f>('A_DPK BPR'!J28/'A_Kredit BPR'!J28)*100%</f>
        <v>0.5411757638527156</v>
      </c>
      <c r="K72" s="56">
        <f>('A_DPK BPR'!K28/'A_Kredit BPR'!K28)*100%</f>
        <v>0.5199800471309699</v>
      </c>
      <c r="L72" s="66">
        <f>('A_DPK BPR'!L28/'A_Kredit BPR'!L28)*100%</f>
        <v>0.50556246140064121</v>
      </c>
      <c r="M72" s="227">
        <f t="shared" si="1"/>
        <v>5.4743234782500219</v>
      </c>
      <c r="V72" s="232"/>
      <c r="W72" s="94"/>
      <c r="X72" s="233"/>
    </row>
    <row r="73" spans="1:24" ht="13.5">
      <c r="A73" s="48" t="s">
        <v>63</v>
      </c>
      <c r="B73" s="49" t="s">
        <v>64</v>
      </c>
      <c r="C73" s="56">
        <f>('A_DPK BPR'!C29/'A_Kredit BPR'!C29)*100%</f>
        <v>1.2807454989772669</v>
      </c>
      <c r="D73" s="56">
        <f>('A_DPK BPR'!D29/'A_Kredit BPR'!D29)*100%</f>
        <v>1.1331072617581159</v>
      </c>
      <c r="E73" s="56">
        <f>('A_DPK BPR'!E29/'A_Kredit BPR'!E29)*100%</f>
        <v>1.1447611768681323</v>
      </c>
      <c r="F73" s="139">
        <f>('A_DPK BPR'!F29/'A_Kredit BPR'!F29)*100%</f>
        <v>0.93366208305797649</v>
      </c>
      <c r="G73" s="139">
        <f>('A_DPK BPR'!G29/'A_Kredit BPR'!G29)*100%</f>
        <v>1.1213321706223836</v>
      </c>
      <c r="H73" s="139">
        <f>('A_DPK BPR'!G29/'A_Kredit BPR'!G29)*100%</f>
        <v>1.1213321706223836</v>
      </c>
      <c r="I73" s="56">
        <f>('A_DPK BPR'!I29/'A_Kredit BPR'!I29)*100%</f>
        <v>1.2864908406813744</v>
      </c>
      <c r="J73" s="56">
        <f>('A_DPK BPR'!J29/'A_Kredit BPR'!J29)*100%</f>
        <v>1.2021701072083271</v>
      </c>
      <c r="K73" s="56">
        <f>('A_DPK BPR'!K29/'A_Kredit BPR'!K29)*100%</f>
        <v>1.1611851624785337</v>
      </c>
      <c r="L73" s="66">
        <f>('A_DPK BPR'!L29/'A_Kredit BPR'!L29)*100%</f>
        <v>1.2419443880822338</v>
      </c>
      <c r="M73" s="227">
        <f t="shared" si="1"/>
        <v>11.626730860356727</v>
      </c>
      <c r="V73" s="232"/>
      <c r="W73" s="94"/>
      <c r="X73" s="233"/>
    </row>
    <row r="74" spans="1:24" ht="13.5">
      <c r="A74" s="48" t="s">
        <v>65</v>
      </c>
      <c r="B74" s="49" t="s">
        <v>66</v>
      </c>
      <c r="C74" s="56">
        <f>('A_DPK BPR'!C30/'A_Kredit BPR'!C30)*100%</f>
        <v>0.39944445730437506</v>
      </c>
      <c r="D74" s="56">
        <f>('A_DPK BPR'!D30/'A_Kredit BPR'!D30)*100%</f>
        <v>0.36170402199018697</v>
      </c>
      <c r="E74" s="56">
        <f>('A_DPK BPR'!E30/'A_Kredit BPR'!E30)*100%</f>
        <v>0.35818995667175924</v>
      </c>
      <c r="F74" s="139">
        <f>('A_DPK BPR'!F30/'A_Kredit BPR'!F30)*100%</f>
        <v>0.37359891019336311</v>
      </c>
      <c r="G74" s="139">
        <f>('A_DPK BPR'!G30/'A_Kredit BPR'!G30)*100%</f>
        <v>0.40343792524140853</v>
      </c>
      <c r="H74" s="139">
        <f>('A_DPK BPR'!H30/'A_Kredit BPR'!H30)*100%</f>
        <v>0.38891341754563175</v>
      </c>
      <c r="I74" s="56">
        <f>('A_DPK BPR'!I30/'A_Kredit BPR'!I30)*100%</f>
        <v>0.42747016882354771</v>
      </c>
      <c r="J74" s="56">
        <f>('A_DPK BPR'!J30/'A_Kredit BPR'!J30)*100%</f>
        <v>0.41918739748104195</v>
      </c>
      <c r="K74" s="56">
        <f>('A_DPK BPR'!K30/'A_Kredit BPR'!K30)*100%</f>
        <v>0.39534694568900297</v>
      </c>
      <c r="L74" s="66">
        <f>('A_DPK BPR'!L30/'A_Kredit BPR'!L30)*100%</f>
        <v>0.38975743995477286</v>
      </c>
      <c r="M74" s="227">
        <f t="shared" si="1"/>
        <v>3.9170506408950905</v>
      </c>
      <c r="V74" s="232"/>
      <c r="W74" s="94"/>
      <c r="X74" s="233"/>
    </row>
    <row r="75" spans="1:24" ht="13.5">
      <c r="A75" s="48" t="s">
        <v>67</v>
      </c>
      <c r="B75" s="49" t="s">
        <v>68</v>
      </c>
      <c r="C75" s="56">
        <f>('A_DPK BPR'!C31/'A_Kredit BPR'!C31)*100%</f>
        <v>0.91804424673315377</v>
      </c>
      <c r="D75" s="56">
        <f>('A_DPK BPR'!D31/'A_Kredit BPR'!D31)*100%</f>
        <v>0.89351114108602192</v>
      </c>
      <c r="E75" s="56">
        <f>('A_DPK BPR'!E31/'A_Kredit BPR'!E31)*100%</f>
        <v>0.86838512290436831</v>
      </c>
      <c r="F75" s="139">
        <f>('A_DPK BPR'!F31/'A_Kredit BPR'!F31)*100%</f>
        <v>0.8776185466768327</v>
      </c>
      <c r="G75" s="139">
        <f>('A_DPK BPR'!G31/'A_Kredit BPR'!G31)*100%</f>
        <v>0.89368501041208603</v>
      </c>
      <c r="H75" s="139">
        <f>('A_DPK BPR'!G31/'A_Kredit BPR'!G31)*100%</f>
        <v>0.89368501041208603</v>
      </c>
      <c r="I75" s="56">
        <f>('A_DPK BPR'!I31/'A_Kredit BPR'!I31)*100%</f>
        <v>0.91525767983044048</v>
      </c>
      <c r="J75" s="56">
        <f>('A_DPK BPR'!J31/'A_Kredit BPR'!J31)*100%</f>
        <v>0.92364850760118788</v>
      </c>
      <c r="K75" s="56">
        <f>('A_DPK BPR'!K31/'A_Kredit BPR'!K31)*100%</f>
        <v>0.92124406382094581</v>
      </c>
      <c r="L75" s="66">
        <f>('A_DPK BPR'!L31/'A_Kredit BPR'!L31)*100%</f>
        <v>0.92924492994954355</v>
      </c>
      <c r="M75" s="227">
        <f t="shared" si="1"/>
        <v>9.0343242594266666</v>
      </c>
      <c r="V75" s="232"/>
      <c r="W75" s="94"/>
      <c r="X75" s="233"/>
    </row>
    <row r="76" spans="1:24" ht="13.5">
      <c r="A76" s="48" t="s">
        <v>69</v>
      </c>
      <c r="B76" s="49" t="s">
        <v>70</v>
      </c>
      <c r="C76" s="56">
        <f>('A_DPK BPR'!C32/'A_Kredit BPR'!C32)*100%</f>
        <v>1.2710459155117331</v>
      </c>
      <c r="D76" s="56">
        <f>('A_DPK BPR'!D32/'A_Kredit BPR'!D32)*100%</f>
        <v>1.2630576027970735</v>
      </c>
      <c r="E76" s="56">
        <f>('A_DPK BPR'!E32/'A_Kredit BPR'!E32)*100%</f>
        <v>1.272597698201658</v>
      </c>
      <c r="F76" s="139">
        <f>('A_DPK BPR'!F32/'A_Kredit BPR'!F32)*100%</f>
        <v>1.293098233557197</v>
      </c>
      <c r="G76" s="139">
        <f>('A_DPK BPR'!G32/'A_Kredit BPR'!G32)*100%</f>
        <v>1.2858396560750016</v>
      </c>
      <c r="H76" s="139">
        <f>('A_DPK BPR'!H32/'A_Kredit BPR'!H32)*100%</f>
        <v>1.2986130754120744</v>
      </c>
      <c r="I76" s="56">
        <f>('A_DPK BPR'!I32/'A_Kredit BPR'!I32)*100%</f>
        <v>1.3115484087359028</v>
      </c>
      <c r="J76" s="56">
        <f>('A_DPK BPR'!J32/'A_Kredit BPR'!J32)*100%</f>
        <v>1.3113199025106494</v>
      </c>
      <c r="K76" s="56">
        <f>('A_DPK BPR'!K32/'A_Kredit BPR'!K32)*100%</f>
        <v>1.3166365980888433</v>
      </c>
      <c r="L76" s="66">
        <f>('A_DPK BPR'!L32/'A_Kredit BPR'!L32)*100%</f>
        <v>1.3335600548630677</v>
      </c>
      <c r="M76" s="227">
        <f t="shared" si="1"/>
        <v>12.957317145753199</v>
      </c>
      <c r="V76" s="232"/>
      <c r="W76" s="94"/>
      <c r="X76" s="233"/>
    </row>
    <row r="77" spans="1:24" ht="13.5">
      <c r="A77" s="48" t="s">
        <v>71</v>
      </c>
      <c r="B77" s="49" t="s">
        <v>72</v>
      </c>
      <c r="C77" s="56">
        <f>('A_DPK BPR'!C33/'A_Kredit BPR'!C33)*100%</f>
        <v>0.87489542145468413</v>
      </c>
      <c r="D77" s="56">
        <f>('A_DPK BPR'!D33/'A_Kredit BPR'!D33)*100%</f>
        <v>0.86112324066109514</v>
      </c>
      <c r="E77" s="56">
        <f>('A_DPK BPR'!E33/'A_Kredit BPR'!E33)*100%</f>
        <v>0.84760954870207561</v>
      </c>
      <c r="F77" s="139">
        <f>('A_DPK BPR'!F33/'A_Kredit BPR'!F33)*100%</f>
        <v>0.85461704140685346</v>
      </c>
      <c r="G77" s="139">
        <f>('A_DPK BPR'!G33/'A_Kredit BPR'!G33)*100%</f>
        <v>0.83628041170545853</v>
      </c>
      <c r="H77" s="139">
        <f>('A_DPK BPR'!G33/'A_Kredit BPR'!G33)*100%</f>
        <v>0.83628041170545853</v>
      </c>
      <c r="I77" s="56">
        <f>('A_DPK BPR'!I33/'A_Kredit BPR'!I33)*100%</f>
        <v>0.76810844554729851</v>
      </c>
      <c r="J77" s="56">
        <f>('A_DPK BPR'!J33/'A_Kredit BPR'!J33)*100%</f>
        <v>0.76560327036856679</v>
      </c>
      <c r="K77" s="56">
        <f>('A_DPK BPR'!K33/'A_Kredit BPR'!K33)*100%</f>
        <v>0.76952254043338808</v>
      </c>
      <c r="L77" s="66">
        <f>('A_DPK BPR'!L33/'A_Kredit BPR'!L33)*100%</f>
        <v>0.76602273221038963</v>
      </c>
      <c r="M77" s="227">
        <f t="shared" si="1"/>
        <v>8.1800630641952683</v>
      </c>
      <c r="V77" s="232"/>
      <c r="W77" s="94"/>
      <c r="X77" s="233"/>
    </row>
    <row r="78" spans="1:24" ht="13.5">
      <c r="A78" s="48" t="s">
        <v>73</v>
      </c>
      <c r="B78" s="49" t="s">
        <v>74</v>
      </c>
      <c r="C78" s="56">
        <f>('A_DPK BPR'!C34/'A_Kredit BPR'!C34)*100%</f>
        <v>0.66770341738814676</v>
      </c>
      <c r="D78" s="56">
        <f>('A_DPK BPR'!D34/'A_Kredit BPR'!D34)*100%</f>
        <v>0.66779857793681741</v>
      </c>
      <c r="E78" s="56">
        <f>('A_DPK BPR'!E34/'A_Kredit BPR'!E34)*100%</f>
        <v>0.6782982771047551</v>
      </c>
      <c r="F78" s="139">
        <f>('A_DPK BPR'!F34/'A_Kredit BPR'!F34)*100%</f>
        <v>0.67579269259653374</v>
      </c>
      <c r="G78" s="139">
        <f>('A_DPK BPR'!G34/'A_Kredit BPR'!G34)*100%</f>
        <v>0.68205711196559726</v>
      </c>
      <c r="H78" s="139">
        <f>('A_DPK BPR'!H34/'A_Kredit BPR'!H34)*100%</f>
        <v>0.75996457302489284</v>
      </c>
      <c r="I78" s="56">
        <f>('A_DPK BPR'!I34/'A_Kredit BPR'!I34)*100%</f>
        <v>0.75121929484020422</v>
      </c>
      <c r="J78" s="56">
        <f>('A_DPK BPR'!J34/'A_Kredit BPR'!J34)*100%</f>
        <v>0.7565298498449109</v>
      </c>
      <c r="K78" s="56">
        <f>('A_DPK BPR'!K34/'A_Kredit BPR'!K34)*100%</f>
        <v>0.74571278173745481</v>
      </c>
      <c r="L78" s="66">
        <f>('A_DPK BPR'!L34/'A_Kredit BPR'!L34)*100%</f>
        <v>0.74358507217226599</v>
      </c>
      <c r="M78" s="227">
        <f t="shared" si="1"/>
        <v>7.1286616486115779</v>
      </c>
      <c r="V78" s="232"/>
      <c r="W78" s="94"/>
      <c r="X78" s="233"/>
    </row>
    <row r="79" spans="1:24" ht="13.5">
      <c r="A79" s="48" t="s">
        <v>75</v>
      </c>
      <c r="B79" s="49" t="s">
        <v>76</v>
      </c>
      <c r="C79" s="56">
        <f>('A_DPK BPR'!C35/'A_Kredit BPR'!C35)*100%</f>
        <v>0.54558028691444937</v>
      </c>
      <c r="D79" s="56">
        <f>('A_DPK BPR'!D35/'A_Kredit BPR'!D35)*100%</f>
        <v>0.53630410740601975</v>
      </c>
      <c r="E79" s="56">
        <f>('A_DPK BPR'!E35/'A_Kredit BPR'!E35)*100%</f>
        <v>0.54617262672421252</v>
      </c>
      <c r="F79" s="139">
        <f>('A_DPK BPR'!F35/'A_Kredit BPR'!F35)*100%</f>
        <v>0.53090553302612165</v>
      </c>
      <c r="G79" s="139">
        <f>('A_DPK BPR'!G35/'A_Kredit BPR'!G35)*100%</f>
        <v>0.51807281724545939</v>
      </c>
      <c r="H79" s="139">
        <f>('A_DPK BPR'!G35/'A_Kredit BPR'!G35)*100%</f>
        <v>0.51807281724545939</v>
      </c>
      <c r="I79" s="56">
        <f>('A_DPK BPR'!I35/'A_Kredit BPR'!I35)*100%</f>
        <v>0.49301872747887698</v>
      </c>
      <c r="J79" s="56">
        <f>('A_DPK BPR'!J35/'A_Kredit BPR'!J35)*100%</f>
        <v>0.48425561144723445</v>
      </c>
      <c r="K79" s="56">
        <f>('A_DPK BPR'!K35/'A_Kredit BPR'!K35)*100%</f>
        <v>0.47289002018322612</v>
      </c>
      <c r="L79" s="66">
        <f>('A_DPK BPR'!L35/'A_Kredit BPR'!L35)*100%</f>
        <v>0.46470171401404076</v>
      </c>
      <c r="M79" s="227">
        <f t="shared" si="1"/>
        <v>5.1099742616851005</v>
      </c>
      <c r="V79" s="232"/>
      <c r="W79" s="94"/>
      <c r="X79" s="233"/>
    </row>
    <row r="80" spans="1:24" ht="13.5">
      <c r="A80" s="48" t="s">
        <v>77</v>
      </c>
      <c r="B80" s="49" t="s">
        <v>78</v>
      </c>
      <c r="C80" s="56">
        <f>('A_DPK BPR'!C36/'A_Kredit BPR'!C36)*100%</f>
        <v>0.38620313115290861</v>
      </c>
      <c r="D80" s="56">
        <f>('A_DPK BPR'!D36/'A_Kredit BPR'!D36)*100%</f>
        <v>0.40365026060483117</v>
      </c>
      <c r="E80" s="56">
        <f>('A_DPK BPR'!E36/'A_Kredit BPR'!E36)*100%</f>
        <v>0.40831227576045209</v>
      </c>
      <c r="F80" s="139">
        <f>('A_DPK BPR'!F36/'A_Kredit BPR'!F36)*100%</f>
        <v>0.40535145127672295</v>
      </c>
      <c r="G80" s="139">
        <f>('A_DPK BPR'!G36/'A_Kredit BPR'!G36)*100%</f>
        <v>0.40189388995283076</v>
      </c>
      <c r="H80" s="139">
        <f>('A_DPK BPR'!H36/'A_Kredit BPR'!H36)*100%</f>
        <v>0.40606858680075864</v>
      </c>
      <c r="I80" s="56">
        <f>('A_DPK BPR'!I36/'A_Kredit BPR'!I36)*100%</f>
        <v>0.37452550667144802</v>
      </c>
      <c r="J80" s="56">
        <f>('A_DPK BPR'!J36/'A_Kredit BPR'!J36)*100%</f>
        <v>0.36376085258816854</v>
      </c>
      <c r="K80" s="56">
        <f>('A_DPK BPR'!K36/'A_Kredit BPR'!K36)*100%</f>
        <v>0.3569912605933992</v>
      </c>
      <c r="L80" s="66">
        <f>('A_DPK BPR'!L36/'A_Kredit BPR'!L36)*100%</f>
        <v>0.35925861565626727</v>
      </c>
      <c r="M80" s="227">
        <f t="shared" si="1"/>
        <v>3.866015831057787</v>
      </c>
    </row>
    <row r="81" spans="1:19" ht="13.5">
      <c r="A81" s="48" t="s">
        <v>79</v>
      </c>
      <c r="B81" s="49" t="s">
        <v>80</v>
      </c>
      <c r="C81" s="56">
        <f>('A_DPK BPR'!C37/'A_Kredit BPR'!C37)*100%</f>
        <v>0.78229559269606375</v>
      </c>
      <c r="D81" s="56">
        <f>('A_DPK BPR'!D37/'A_Kredit BPR'!D37)*100%</f>
        <v>0.78904117647875471</v>
      </c>
      <c r="E81" s="56">
        <f>('A_DPK BPR'!E37/'A_Kredit BPR'!E37)*100%</f>
        <v>0.78325058490641863</v>
      </c>
      <c r="F81" s="139">
        <f>('A_DPK BPR'!F37/'A_Kredit BPR'!F37)*100%</f>
        <v>0.77743861487542154</v>
      </c>
      <c r="G81" s="139">
        <f>('A_DPK BPR'!G37/'A_Kredit BPR'!G37)*100%</f>
        <v>0.76950942142862055</v>
      </c>
      <c r="H81" s="139">
        <f>('A_DPK BPR'!G37/'A_Kredit BPR'!G37)*100%</f>
        <v>0.76950942142862055</v>
      </c>
      <c r="I81" s="56">
        <f>('A_DPK BPR'!I37/'A_Kredit BPR'!I37)*100%</f>
        <v>0.75177368575750558</v>
      </c>
      <c r="J81" s="56">
        <f>('A_DPK BPR'!J37/'A_Kredit BPR'!J37)*100%</f>
        <v>0.75085424547912727</v>
      </c>
      <c r="K81" s="56">
        <f>('A_DPK BPR'!K37/'A_Kredit BPR'!K37)*100%</f>
        <v>0.74777812308554814</v>
      </c>
      <c r="L81" s="66">
        <f>('A_DPK BPR'!L37/'A_Kredit BPR'!L37)*100%</f>
        <v>0.73837345140325461</v>
      </c>
      <c r="M81" s="227">
        <f t="shared" si="1"/>
        <v>7.6598243175393357</v>
      </c>
      <c r="Q81" s="232"/>
      <c r="R81" s="2"/>
      <c r="S81" s="233"/>
    </row>
    <row r="82" spans="1:19" ht="12.5">
      <c r="A82" s="113"/>
      <c r="B82" s="113"/>
      <c r="F82" s="114"/>
      <c r="G82" s="114"/>
      <c r="H82" s="114"/>
      <c r="M82" s="113"/>
    </row>
    <row r="83" spans="1:19" ht="12.5">
      <c r="A83" s="113"/>
      <c r="B83" s="113"/>
      <c r="F83" s="114"/>
      <c r="G83" s="114"/>
      <c r="H83" s="114"/>
      <c r="M83" s="113"/>
    </row>
    <row r="84" spans="1:19" ht="12.5">
      <c r="A84" s="113"/>
      <c r="B84" s="113"/>
      <c r="F84" s="114"/>
      <c r="G84" s="114"/>
      <c r="H84" s="114"/>
      <c r="M84" s="113"/>
    </row>
    <row r="85" spans="1:19" ht="12.5">
      <c r="A85" s="113"/>
      <c r="B85" s="113"/>
      <c r="F85" s="114"/>
      <c r="G85" s="114"/>
      <c r="H85" s="114"/>
      <c r="M85" s="113"/>
    </row>
    <row r="86" spans="1:19" ht="12.5">
      <c r="A86" s="113"/>
      <c r="B86" s="113"/>
      <c r="F86" s="114"/>
      <c r="G86" s="114"/>
      <c r="H86" s="114"/>
      <c r="M86" s="113"/>
    </row>
    <row r="87" spans="1:19" ht="12.5">
      <c r="A87" s="113"/>
      <c r="B87" s="113"/>
      <c r="F87" s="114"/>
      <c r="G87" s="114"/>
      <c r="H87" s="114"/>
      <c r="M87" s="113"/>
    </row>
    <row r="88" spans="1:19" ht="12.5">
      <c r="A88" s="113"/>
      <c r="B88" s="113"/>
      <c r="F88" s="114"/>
      <c r="G88" s="114"/>
      <c r="H88" s="114"/>
      <c r="M88" s="113"/>
    </row>
    <row r="89" spans="1:19" ht="12.5">
      <c r="A89" s="113"/>
      <c r="B89" s="113"/>
      <c r="F89" s="114"/>
      <c r="G89" s="114"/>
      <c r="H89" s="114"/>
      <c r="M89" s="113"/>
    </row>
    <row r="90" spans="1:19" ht="12.5">
      <c r="A90" s="113"/>
      <c r="B90" s="113"/>
      <c r="F90" s="114"/>
      <c r="G90" s="114"/>
      <c r="H90" s="114"/>
      <c r="M90" s="113"/>
    </row>
    <row r="91" spans="1:19" ht="12.5">
      <c r="A91" s="113"/>
      <c r="B91" s="113"/>
      <c r="F91" s="114"/>
      <c r="G91" s="114"/>
      <c r="H91" s="114"/>
      <c r="M91" s="113"/>
    </row>
    <row r="92" spans="1:19" ht="12.5">
      <c r="A92" s="113"/>
      <c r="B92" s="113"/>
      <c r="F92" s="114"/>
      <c r="G92" s="114"/>
      <c r="H92" s="114"/>
      <c r="M92" s="113"/>
    </row>
    <row r="93" spans="1:19" ht="12.5">
      <c r="A93" s="113"/>
      <c r="B93" s="113"/>
      <c r="F93" s="114"/>
      <c r="G93" s="114"/>
      <c r="H93" s="114"/>
      <c r="M93" s="113"/>
    </row>
    <row r="94" spans="1:19" ht="12.5">
      <c r="A94" s="113"/>
      <c r="B94" s="113"/>
      <c r="F94" s="114"/>
      <c r="G94" s="114"/>
      <c r="H94" s="114"/>
      <c r="M94" s="113"/>
    </row>
    <row r="95" spans="1:19" ht="12.5">
      <c r="A95" s="113"/>
      <c r="B95" s="113"/>
      <c r="F95" s="114"/>
      <c r="G95" s="114"/>
      <c r="H95" s="114"/>
      <c r="M95" s="113"/>
    </row>
    <row r="96" spans="1:19" ht="12.5">
      <c r="A96" s="113"/>
      <c r="B96" s="113"/>
      <c r="F96" s="114"/>
      <c r="G96" s="114"/>
      <c r="H96" s="114"/>
      <c r="M96" s="113"/>
    </row>
    <row r="97" spans="1:13" ht="12.5">
      <c r="A97" s="113"/>
      <c r="B97" s="113"/>
      <c r="F97" s="114"/>
      <c r="G97" s="114"/>
      <c r="H97" s="114"/>
      <c r="M97" s="113"/>
    </row>
    <row r="98" spans="1:13" ht="12.5">
      <c r="A98" s="113"/>
      <c r="B98" s="113"/>
      <c r="F98" s="114"/>
      <c r="G98" s="114"/>
      <c r="H98" s="114"/>
      <c r="M98" s="113"/>
    </row>
    <row r="99" spans="1:13" ht="12.5">
      <c r="A99" s="113"/>
      <c r="B99" s="113"/>
      <c r="F99" s="114"/>
      <c r="G99" s="114"/>
      <c r="H99" s="114"/>
      <c r="M99" s="113"/>
    </row>
    <row r="100" spans="1:13" ht="12.5">
      <c r="A100" s="113"/>
      <c r="B100" s="113"/>
      <c r="F100" s="114"/>
      <c r="G100" s="114"/>
      <c r="H100" s="114"/>
      <c r="M100" s="113"/>
    </row>
    <row r="101" spans="1:13" ht="12.5">
      <c r="A101" s="113"/>
      <c r="B101" s="113"/>
      <c r="F101" s="114"/>
      <c r="G101" s="114"/>
      <c r="H101" s="114"/>
      <c r="M101" s="113"/>
    </row>
    <row r="102" spans="1:13" ht="12.5">
      <c r="A102" s="113"/>
      <c r="B102" s="113"/>
      <c r="F102" s="114"/>
      <c r="G102" s="114"/>
      <c r="H102" s="114"/>
      <c r="M102" s="113"/>
    </row>
    <row r="103" spans="1:13" ht="12.5">
      <c r="A103" s="113"/>
      <c r="B103" s="113"/>
      <c r="F103" s="114"/>
      <c r="G103" s="114"/>
      <c r="H103" s="114"/>
      <c r="M103" s="113"/>
    </row>
    <row r="104" spans="1:13" ht="12.5">
      <c r="A104" s="113"/>
      <c r="B104" s="113"/>
      <c r="F104" s="114"/>
      <c r="G104" s="114"/>
      <c r="H104" s="114"/>
      <c r="M104" s="113"/>
    </row>
    <row r="105" spans="1:13" ht="12.5">
      <c r="A105" s="113"/>
      <c r="B105" s="113"/>
      <c r="F105" s="114"/>
      <c r="G105" s="114"/>
      <c r="H105" s="114"/>
      <c r="M105" s="113"/>
    </row>
    <row r="106" spans="1:13" ht="12.5">
      <c r="A106" s="113"/>
      <c r="B106" s="113"/>
      <c r="F106" s="114"/>
      <c r="G106" s="114"/>
      <c r="H106" s="114"/>
      <c r="M106" s="113"/>
    </row>
    <row r="107" spans="1:13" ht="12.5">
      <c r="A107" s="113"/>
      <c r="B107" s="113"/>
      <c r="F107" s="114"/>
      <c r="G107" s="114"/>
      <c r="H107" s="114"/>
      <c r="M107" s="113"/>
    </row>
    <row r="108" spans="1:13" ht="12.5">
      <c r="A108" s="113"/>
      <c r="B108" s="113"/>
      <c r="F108" s="114"/>
      <c r="G108" s="114"/>
      <c r="H108" s="114"/>
      <c r="M108" s="113"/>
    </row>
    <row r="109" spans="1:13" ht="12.5">
      <c r="A109" s="113"/>
      <c r="B109" s="113"/>
      <c r="F109" s="114"/>
      <c r="G109" s="114"/>
      <c r="H109" s="114"/>
      <c r="M109" s="113"/>
    </row>
    <row r="110" spans="1:13" ht="12.5">
      <c r="A110" s="113"/>
      <c r="B110" s="113"/>
      <c r="F110" s="114"/>
      <c r="G110" s="114"/>
      <c r="H110" s="114"/>
      <c r="M110" s="113"/>
    </row>
    <row r="111" spans="1:13" ht="12.5">
      <c r="A111" s="113"/>
      <c r="B111" s="113"/>
      <c r="F111" s="114"/>
      <c r="G111" s="114"/>
      <c r="H111" s="114"/>
      <c r="M111" s="113"/>
    </row>
    <row r="112" spans="1:13" ht="12.5">
      <c r="A112" s="113"/>
      <c r="B112" s="113"/>
      <c r="F112" s="114"/>
      <c r="G112" s="114"/>
      <c r="H112" s="114"/>
      <c r="M112" s="113"/>
    </row>
    <row r="113" spans="1:13" ht="12.5">
      <c r="A113" s="113"/>
      <c r="B113" s="113"/>
      <c r="F113" s="114"/>
      <c r="G113" s="114"/>
      <c r="H113" s="114"/>
      <c r="M113" s="113"/>
    </row>
    <row r="114" spans="1:13" ht="12.5">
      <c r="A114" s="113"/>
      <c r="B114" s="113"/>
      <c r="F114" s="114"/>
      <c r="G114" s="114"/>
      <c r="H114" s="114"/>
      <c r="M114" s="113"/>
    </row>
    <row r="115" spans="1:13" ht="12.5">
      <c r="A115" s="113"/>
      <c r="B115" s="113"/>
      <c r="F115" s="114"/>
      <c r="G115" s="114"/>
      <c r="H115" s="114"/>
      <c r="M115" s="113"/>
    </row>
    <row r="116" spans="1:13" ht="12.5">
      <c r="A116" s="113"/>
      <c r="B116" s="113"/>
      <c r="F116" s="114"/>
      <c r="G116" s="114"/>
      <c r="H116" s="114"/>
      <c r="M116" s="113"/>
    </row>
    <row r="117" spans="1:13" ht="12.5">
      <c r="A117" s="113"/>
      <c r="B117" s="113"/>
      <c r="F117" s="114"/>
      <c r="G117" s="114"/>
      <c r="H117" s="114"/>
      <c r="M117" s="113"/>
    </row>
    <row r="118" spans="1:13" ht="12.5">
      <c r="A118" s="113"/>
      <c r="B118" s="113"/>
      <c r="F118" s="114"/>
      <c r="G118" s="114"/>
      <c r="H118" s="114"/>
      <c r="M118" s="113"/>
    </row>
    <row r="119" spans="1:13" ht="12.5">
      <c r="A119" s="113"/>
      <c r="B119" s="113"/>
      <c r="F119" s="114"/>
      <c r="G119" s="114"/>
      <c r="H119" s="114"/>
      <c r="M119" s="113"/>
    </row>
    <row r="120" spans="1:13" ht="12.5">
      <c r="A120" s="113"/>
      <c r="B120" s="113"/>
      <c r="F120" s="114"/>
      <c r="G120" s="114"/>
      <c r="H120" s="114"/>
      <c r="M120" s="113"/>
    </row>
    <row r="121" spans="1:13" ht="12.5">
      <c r="A121" s="113"/>
      <c r="B121" s="113"/>
      <c r="F121" s="114"/>
      <c r="G121" s="114"/>
      <c r="H121" s="114"/>
      <c r="M121" s="113"/>
    </row>
    <row r="122" spans="1:13" ht="12.5">
      <c r="A122" s="113"/>
      <c r="B122" s="113"/>
      <c r="F122" s="114"/>
      <c r="G122" s="114"/>
      <c r="H122" s="114"/>
      <c r="M122" s="113"/>
    </row>
    <row r="123" spans="1:13" ht="12.5">
      <c r="A123" s="113"/>
      <c r="B123" s="113"/>
      <c r="F123" s="114"/>
      <c r="G123" s="114"/>
      <c r="H123" s="114"/>
      <c r="M123" s="113"/>
    </row>
    <row r="124" spans="1:13" ht="12.5">
      <c r="A124" s="113"/>
      <c r="B124" s="113"/>
      <c r="F124" s="114"/>
      <c r="G124" s="114"/>
      <c r="H124" s="114"/>
      <c r="M124" s="113"/>
    </row>
    <row r="125" spans="1:13" ht="12.5">
      <c r="A125" s="113"/>
      <c r="B125" s="113"/>
      <c r="F125" s="114"/>
      <c r="G125" s="114"/>
      <c r="H125" s="114"/>
      <c r="M125" s="113"/>
    </row>
    <row r="126" spans="1:13" ht="12.5">
      <c r="A126" s="113"/>
      <c r="B126" s="113"/>
      <c r="F126" s="114"/>
      <c r="G126" s="114"/>
      <c r="H126" s="114"/>
      <c r="M126" s="113"/>
    </row>
    <row r="127" spans="1:13" ht="12.5">
      <c r="A127" s="113"/>
      <c r="B127" s="113"/>
      <c r="F127" s="114"/>
      <c r="G127" s="114"/>
      <c r="H127" s="114"/>
      <c r="M127" s="113"/>
    </row>
    <row r="128" spans="1:13" ht="12.5">
      <c r="A128" s="113"/>
      <c r="B128" s="113"/>
      <c r="F128" s="114"/>
      <c r="G128" s="114"/>
      <c r="H128" s="114"/>
      <c r="M128" s="113"/>
    </row>
    <row r="129" spans="1:13" ht="12.5">
      <c r="A129" s="113"/>
      <c r="B129" s="113"/>
      <c r="F129" s="114"/>
      <c r="G129" s="114"/>
      <c r="H129" s="114"/>
      <c r="M129" s="113"/>
    </row>
    <row r="130" spans="1:13" ht="12.5">
      <c r="A130" s="113"/>
      <c r="B130" s="113"/>
      <c r="F130" s="114"/>
      <c r="G130" s="114"/>
      <c r="H130" s="114"/>
      <c r="M130" s="113"/>
    </row>
    <row r="131" spans="1:13" ht="12.5">
      <c r="A131" s="113"/>
      <c r="B131" s="113"/>
      <c r="F131" s="114"/>
      <c r="G131" s="114"/>
      <c r="H131" s="114"/>
      <c r="M131" s="113"/>
    </row>
    <row r="132" spans="1:13" ht="12.5">
      <c r="A132" s="113"/>
      <c r="B132" s="113"/>
      <c r="F132" s="114"/>
      <c r="G132" s="114"/>
      <c r="H132" s="114"/>
      <c r="M132" s="113"/>
    </row>
    <row r="133" spans="1:13" ht="12.5">
      <c r="A133" s="113"/>
      <c r="B133" s="113"/>
      <c r="F133" s="114"/>
      <c r="G133" s="114"/>
      <c r="H133" s="114"/>
      <c r="M133" s="113"/>
    </row>
    <row r="134" spans="1:13" ht="12.5">
      <c r="A134" s="113"/>
      <c r="B134" s="113"/>
      <c r="F134" s="114"/>
      <c r="G134" s="114"/>
      <c r="H134" s="114"/>
      <c r="M134" s="113"/>
    </row>
    <row r="135" spans="1:13" ht="12.5">
      <c r="A135" s="113"/>
      <c r="B135" s="113"/>
      <c r="F135" s="114"/>
      <c r="G135" s="114"/>
      <c r="H135" s="114"/>
      <c r="M135" s="113"/>
    </row>
    <row r="136" spans="1:13" ht="12.5">
      <c r="A136" s="113"/>
      <c r="B136" s="113"/>
      <c r="F136" s="114"/>
      <c r="G136" s="114"/>
      <c r="H136" s="114"/>
      <c r="M136" s="113"/>
    </row>
    <row r="137" spans="1:13" ht="12.5">
      <c r="A137" s="113"/>
      <c r="B137" s="113"/>
      <c r="F137" s="114"/>
      <c r="G137" s="114"/>
      <c r="H137" s="114"/>
      <c r="M137" s="113"/>
    </row>
    <row r="138" spans="1:13" ht="12.5">
      <c r="A138" s="113"/>
      <c r="B138" s="113"/>
      <c r="F138" s="114"/>
      <c r="G138" s="114"/>
      <c r="H138" s="114"/>
      <c r="M138" s="113"/>
    </row>
    <row r="139" spans="1:13" ht="12.5">
      <c r="A139" s="113"/>
      <c r="B139" s="113"/>
      <c r="F139" s="114"/>
      <c r="G139" s="114"/>
      <c r="H139" s="114"/>
      <c r="M139" s="113"/>
    </row>
    <row r="140" spans="1:13" ht="12.5">
      <c r="A140" s="113"/>
      <c r="B140" s="113"/>
      <c r="F140" s="114"/>
      <c r="G140" s="114"/>
      <c r="H140" s="114"/>
      <c r="M140" s="113"/>
    </row>
    <row r="141" spans="1:13" ht="12.5">
      <c r="A141" s="113"/>
      <c r="B141" s="113"/>
      <c r="F141" s="114"/>
      <c r="G141" s="114"/>
      <c r="H141" s="114"/>
      <c r="M141" s="113"/>
    </row>
    <row r="142" spans="1:13" ht="12.5">
      <c r="A142" s="113"/>
      <c r="B142" s="113"/>
      <c r="F142" s="114"/>
      <c r="G142" s="114"/>
      <c r="H142" s="114"/>
      <c r="M142" s="113"/>
    </row>
    <row r="143" spans="1:13" ht="12.5">
      <c r="A143" s="113"/>
      <c r="B143" s="113"/>
      <c r="F143" s="114"/>
      <c r="G143" s="114"/>
      <c r="H143" s="114"/>
      <c r="M143" s="113"/>
    </row>
    <row r="144" spans="1:13" ht="12.5">
      <c r="A144" s="113"/>
      <c r="B144" s="113"/>
      <c r="F144" s="114"/>
      <c r="G144" s="114"/>
      <c r="H144" s="114"/>
      <c r="M144" s="113"/>
    </row>
    <row r="145" spans="1:13" ht="12.5">
      <c r="A145" s="113"/>
      <c r="B145" s="113"/>
      <c r="F145" s="114"/>
      <c r="G145" s="114"/>
      <c r="H145" s="114"/>
      <c r="M145" s="113"/>
    </row>
    <row r="146" spans="1:13" ht="12.5">
      <c r="A146" s="113"/>
      <c r="B146" s="113"/>
      <c r="F146" s="114"/>
      <c r="G146" s="114"/>
      <c r="H146" s="114"/>
      <c r="M146" s="113"/>
    </row>
    <row r="147" spans="1:13" ht="12.5">
      <c r="A147" s="113"/>
      <c r="B147" s="113"/>
      <c r="F147" s="114"/>
      <c r="G147" s="114"/>
      <c r="H147" s="114"/>
      <c r="M147" s="113"/>
    </row>
    <row r="148" spans="1:13" ht="12.5">
      <c r="A148" s="113"/>
      <c r="B148" s="113"/>
      <c r="F148" s="114"/>
      <c r="G148" s="114"/>
      <c r="H148" s="114"/>
      <c r="M148" s="113"/>
    </row>
    <row r="149" spans="1:13" ht="12.5">
      <c r="A149" s="113"/>
      <c r="B149" s="113"/>
      <c r="F149" s="114"/>
      <c r="G149" s="114"/>
      <c r="H149" s="114"/>
      <c r="M149" s="113"/>
    </row>
    <row r="150" spans="1:13" ht="12.5">
      <c r="A150" s="113"/>
      <c r="B150" s="113"/>
      <c r="F150" s="114"/>
      <c r="G150" s="114"/>
      <c r="H150" s="114"/>
      <c r="M150" s="113"/>
    </row>
    <row r="151" spans="1:13" ht="12.5">
      <c r="A151" s="113"/>
      <c r="B151" s="113"/>
      <c r="F151" s="114"/>
      <c r="G151" s="114"/>
      <c r="H151" s="114"/>
      <c r="M151" s="113"/>
    </row>
    <row r="152" spans="1:13" ht="12.5">
      <c r="A152" s="113"/>
      <c r="B152" s="113"/>
      <c r="F152" s="114"/>
      <c r="G152" s="114"/>
      <c r="H152" s="114"/>
      <c r="M152" s="113"/>
    </row>
    <row r="153" spans="1:13" ht="12.5">
      <c r="A153" s="113"/>
      <c r="B153" s="113"/>
      <c r="F153" s="114"/>
      <c r="G153" s="114"/>
      <c r="H153" s="114"/>
      <c r="M153" s="113"/>
    </row>
    <row r="154" spans="1:13" ht="12.5">
      <c r="A154" s="113"/>
      <c r="B154" s="113"/>
      <c r="F154" s="114"/>
      <c r="G154" s="114"/>
      <c r="H154" s="114"/>
      <c r="M154" s="113"/>
    </row>
    <row r="155" spans="1:13" ht="12.5">
      <c r="A155" s="113"/>
      <c r="B155" s="113"/>
      <c r="F155" s="114"/>
      <c r="G155" s="114"/>
      <c r="H155" s="114"/>
      <c r="M155" s="113"/>
    </row>
    <row r="156" spans="1:13" ht="12.5">
      <c r="A156" s="113"/>
      <c r="B156" s="113"/>
      <c r="F156" s="114"/>
      <c r="G156" s="114"/>
      <c r="H156" s="114"/>
      <c r="M156" s="113"/>
    </row>
    <row r="157" spans="1:13" ht="12.5">
      <c r="A157" s="113"/>
      <c r="B157" s="113"/>
      <c r="F157" s="114"/>
      <c r="G157" s="114"/>
      <c r="H157" s="114"/>
      <c r="M157" s="113"/>
    </row>
    <row r="158" spans="1:13" ht="12.5">
      <c r="A158" s="113"/>
      <c r="B158" s="113"/>
      <c r="F158" s="114"/>
      <c r="G158" s="114"/>
      <c r="H158" s="114"/>
      <c r="M158" s="113"/>
    </row>
    <row r="159" spans="1:13" ht="12.5">
      <c r="A159" s="113"/>
      <c r="B159" s="113"/>
      <c r="F159" s="114"/>
      <c r="G159" s="114"/>
      <c r="H159" s="114"/>
      <c r="M159" s="113"/>
    </row>
    <row r="160" spans="1:13" ht="12.5">
      <c r="A160" s="113"/>
      <c r="B160" s="113"/>
      <c r="F160" s="114"/>
      <c r="G160" s="114"/>
      <c r="H160" s="114"/>
      <c r="M160" s="113"/>
    </row>
    <row r="161" spans="1:13" ht="12.5">
      <c r="A161" s="113"/>
      <c r="B161" s="113"/>
      <c r="F161" s="114"/>
      <c r="G161" s="114"/>
      <c r="H161" s="114"/>
      <c r="M161" s="113"/>
    </row>
    <row r="162" spans="1:13" ht="12.5">
      <c r="A162" s="113"/>
      <c r="B162" s="113"/>
      <c r="F162" s="114"/>
      <c r="G162" s="114"/>
      <c r="H162" s="114"/>
      <c r="M162" s="113"/>
    </row>
    <row r="163" spans="1:13" ht="12.5">
      <c r="A163" s="113"/>
      <c r="B163" s="113"/>
      <c r="F163" s="114"/>
      <c r="G163" s="114"/>
      <c r="H163" s="114"/>
      <c r="M163" s="113"/>
    </row>
    <row r="164" spans="1:13" ht="12.5">
      <c r="A164" s="113"/>
      <c r="B164" s="113"/>
      <c r="F164" s="114"/>
      <c r="G164" s="114"/>
      <c r="H164" s="114"/>
      <c r="M164" s="113"/>
    </row>
    <row r="165" spans="1:13" ht="12.5">
      <c r="A165" s="113"/>
      <c r="B165" s="113"/>
      <c r="F165" s="114"/>
      <c r="G165" s="114"/>
      <c r="H165" s="114"/>
      <c r="M165" s="113"/>
    </row>
    <row r="166" spans="1:13" ht="12.5">
      <c r="A166" s="113"/>
      <c r="B166" s="113"/>
      <c r="F166" s="114"/>
      <c r="G166" s="114"/>
      <c r="H166" s="114"/>
      <c r="M166" s="113"/>
    </row>
    <row r="167" spans="1:13" ht="12.5">
      <c r="A167" s="113"/>
      <c r="B167" s="113"/>
      <c r="F167" s="114"/>
      <c r="G167" s="114"/>
      <c r="H167" s="114"/>
      <c r="M167" s="113"/>
    </row>
    <row r="168" spans="1:13" ht="12.5">
      <c r="A168" s="113"/>
      <c r="B168" s="113"/>
      <c r="F168" s="114"/>
      <c r="G168" s="114"/>
      <c r="H168" s="114"/>
      <c r="M168" s="113"/>
    </row>
    <row r="169" spans="1:13" ht="12.5">
      <c r="A169" s="113"/>
      <c r="B169" s="113"/>
      <c r="F169" s="114"/>
      <c r="G169" s="114"/>
      <c r="H169" s="114"/>
      <c r="M169" s="113"/>
    </row>
    <row r="170" spans="1:13" ht="12.5">
      <c r="A170" s="113"/>
      <c r="B170" s="113"/>
      <c r="F170" s="114"/>
      <c r="G170" s="114"/>
      <c r="H170" s="114"/>
      <c r="M170" s="113"/>
    </row>
    <row r="171" spans="1:13" ht="12.5">
      <c r="A171" s="113"/>
      <c r="B171" s="113"/>
      <c r="F171" s="114"/>
      <c r="G171" s="114"/>
      <c r="H171" s="114"/>
      <c r="M171" s="113"/>
    </row>
    <row r="172" spans="1:13" ht="12.5">
      <c r="A172" s="113"/>
      <c r="B172" s="113"/>
      <c r="F172" s="114"/>
      <c r="G172" s="114"/>
      <c r="H172" s="114"/>
      <c r="M172" s="113"/>
    </row>
    <row r="173" spans="1:13" ht="12.5">
      <c r="A173" s="113"/>
      <c r="B173" s="113"/>
      <c r="F173" s="114"/>
      <c r="G173" s="114"/>
      <c r="H173" s="114"/>
      <c r="M173" s="113"/>
    </row>
    <row r="174" spans="1:13" ht="12.5">
      <c r="A174" s="113"/>
      <c r="B174" s="113"/>
      <c r="F174" s="114"/>
      <c r="G174" s="114"/>
      <c r="H174" s="114"/>
      <c r="M174" s="113"/>
    </row>
    <row r="175" spans="1:13" ht="12.5">
      <c r="A175" s="113"/>
      <c r="B175" s="113"/>
      <c r="F175" s="114"/>
      <c r="G175" s="114"/>
      <c r="H175" s="114"/>
      <c r="M175" s="113"/>
    </row>
    <row r="176" spans="1:13" ht="12.5">
      <c r="A176" s="113"/>
      <c r="B176" s="113"/>
      <c r="F176" s="114"/>
      <c r="G176" s="114"/>
      <c r="H176" s="114"/>
      <c r="M176" s="113"/>
    </row>
    <row r="177" spans="1:13" ht="12.5">
      <c r="A177" s="113"/>
      <c r="B177" s="113"/>
      <c r="F177" s="114"/>
      <c r="G177" s="114"/>
      <c r="H177" s="114"/>
      <c r="M177" s="113"/>
    </row>
    <row r="178" spans="1:13" ht="12.5">
      <c r="A178" s="113"/>
      <c r="B178" s="113"/>
      <c r="F178" s="114"/>
      <c r="G178" s="114"/>
      <c r="H178" s="114"/>
      <c r="M178" s="113"/>
    </row>
    <row r="179" spans="1:13" ht="12.5">
      <c r="A179" s="113"/>
      <c r="B179" s="113"/>
      <c r="F179" s="114"/>
      <c r="G179" s="114"/>
      <c r="H179" s="114"/>
      <c r="M179" s="113"/>
    </row>
    <row r="180" spans="1:13" ht="12.5">
      <c r="A180" s="113"/>
      <c r="B180" s="113"/>
      <c r="F180" s="114"/>
      <c r="G180" s="114"/>
      <c r="H180" s="114"/>
      <c r="M180" s="113"/>
    </row>
    <row r="181" spans="1:13" ht="12.5">
      <c r="A181" s="113"/>
      <c r="B181" s="113"/>
      <c r="F181" s="114"/>
      <c r="G181" s="114"/>
      <c r="H181" s="114"/>
      <c r="M181" s="113"/>
    </row>
    <row r="182" spans="1:13" ht="12.5">
      <c r="A182" s="113"/>
      <c r="B182" s="113"/>
      <c r="F182" s="114"/>
      <c r="G182" s="114"/>
      <c r="H182" s="114"/>
      <c r="M182" s="113"/>
    </row>
    <row r="183" spans="1:13" ht="12.5">
      <c r="A183" s="113"/>
      <c r="B183" s="113"/>
      <c r="F183" s="114"/>
      <c r="G183" s="114"/>
      <c r="H183" s="114"/>
      <c r="M183" s="113"/>
    </row>
    <row r="184" spans="1:13" ht="12.5">
      <c r="A184" s="113"/>
      <c r="B184" s="113"/>
      <c r="F184" s="114"/>
      <c r="G184" s="114"/>
      <c r="H184" s="114"/>
      <c r="M184" s="113"/>
    </row>
    <row r="185" spans="1:13" ht="12.5">
      <c r="A185" s="113"/>
      <c r="B185" s="113"/>
      <c r="F185" s="114"/>
      <c r="G185" s="114"/>
      <c r="H185" s="114"/>
      <c r="M185" s="113"/>
    </row>
    <row r="186" spans="1:13" ht="12.5">
      <c r="A186" s="113"/>
      <c r="B186" s="113"/>
      <c r="F186" s="114"/>
      <c r="G186" s="114"/>
      <c r="H186" s="114"/>
      <c r="M186" s="113"/>
    </row>
    <row r="187" spans="1:13" ht="12.5">
      <c r="A187" s="113"/>
      <c r="B187" s="113"/>
      <c r="F187" s="114"/>
      <c r="G187" s="114"/>
      <c r="H187" s="114"/>
      <c r="M187" s="113"/>
    </row>
    <row r="188" spans="1:13" ht="12.5">
      <c r="A188" s="113"/>
      <c r="B188" s="113"/>
      <c r="F188" s="114"/>
      <c r="G188" s="114"/>
      <c r="H188" s="114"/>
      <c r="M188" s="113"/>
    </row>
    <row r="189" spans="1:13" ht="12.5">
      <c r="A189" s="113"/>
      <c r="B189" s="113"/>
      <c r="F189" s="114"/>
      <c r="G189" s="114"/>
      <c r="H189" s="114"/>
      <c r="M189" s="113"/>
    </row>
    <row r="190" spans="1:13" ht="12.5">
      <c r="A190" s="113"/>
      <c r="B190" s="113"/>
      <c r="F190" s="114"/>
      <c r="G190" s="114"/>
      <c r="H190" s="114"/>
      <c r="M190" s="113"/>
    </row>
    <row r="191" spans="1:13" ht="12.5">
      <c r="A191" s="113"/>
      <c r="B191" s="113"/>
      <c r="F191" s="114"/>
      <c r="G191" s="114"/>
      <c r="H191" s="114"/>
      <c r="M191" s="113"/>
    </row>
    <row r="192" spans="1:13" ht="12.5">
      <c r="A192" s="113"/>
      <c r="B192" s="113"/>
      <c r="F192" s="114"/>
      <c r="G192" s="114"/>
      <c r="H192" s="114"/>
      <c r="M192" s="113"/>
    </row>
    <row r="193" spans="1:13" ht="12.5">
      <c r="A193" s="113"/>
      <c r="B193" s="113"/>
      <c r="F193" s="114"/>
      <c r="G193" s="114"/>
      <c r="H193" s="114"/>
      <c r="M193" s="113"/>
    </row>
    <row r="194" spans="1:13" ht="12.5">
      <c r="A194" s="113"/>
      <c r="B194" s="113"/>
      <c r="F194" s="114"/>
      <c r="G194" s="114"/>
      <c r="H194" s="114"/>
      <c r="M194" s="113"/>
    </row>
    <row r="195" spans="1:13" ht="12.5">
      <c r="A195" s="113"/>
      <c r="B195" s="113"/>
      <c r="F195" s="114"/>
      <c r="G195" s="114"/>
      <c r="H195" s="114"/>
      <c r="M195" s="113"/>
    </row>
    <row r="196" spans="1:13" ht="12.5">
      <c r="A196" s="113"/>
      <c r="B196" s="113"/>
      <c r="F196" s="114"/>
      <c r="G196" s="114"/>
      <c r="H196" s="114"/>
      <c r="M196" s="113"/>
    </row>
    <row r="197" spans="1:13" ht="12.5">
      <c r="A197" s="113"/>
      <c r="B197" s="113"/>
      <c r="F197" s="114"/>
      <c r="G197" s="114"/>
      <c r="H197" s="114"/>
      <c r="M197" s="113"/>
    </row>
    <row r="198" spans="1:13" ht="12.5">
      <c r="A198" s="113"/>
      <c r="B198" s="113"/>
      <c r="F198" s="114"/>
      <c r="G198" s="114"/>
      <c r="H198" s="114"/>
      <c r="M198" s="113"/>
    </row>
    <row r="199" spans="1:13" ht="12.5">
      <c r="A199" s="113"/>
      <c r="B199" s="113"/>
      <c r="F199" s="114"/>
      <c r="G199" s="114"/>
      <c r="H199" s="114"/>
      <c r="M199" s="113"/>
    </row>
    <row r="200" spans="1:13" ht="12.5">
      <c r="A200" s="113"/>
      <c r="B200" s="113"/>
      <c r="F200" s="114"/>
      <c r="G200" s="114"/>
      <c r="H200" s="114"/>
      <c r="M200" s="113"/>
    </row>
    <row r="201" spans="1:13" ht="12.5">
      <c r="A201" s="113"/>
      <c r="B201" s="113"/>
      <c r="F201" s="114"/>
      <c r="G201" s="114"/>
      <c r="H201" s="114"/>
      <c r="M201" s="113"/>
    </row>
    <row r="202" spans="1:13" ht="12.5">
      <c r="A202" s="113"/>
      <c r="B202" s="113"/>
      <c r="F202" s="114"/>
      <c r="G202" s="114"/>
      <c r="H202" s="114"/>
      <c r="M202" s="113"/>
    </row>
    <row r="203" spans="1:13" ht="12.5">
      <c r="A203" s="113"/>
      <c r="B203" s="113"/>
      <c r="F203" s="114"/>
      <c r="G203" s="114"/>
      <c r="H203" s="114"/>
      <c r="M203" s="113"/>
    </row>
    <row r="204" spans="1:13" ht="12.5">
      <c r="A204" s="113"/>
      <c r="B204" s="113"/>
      <c r="F204" s="114"/>
      <c r="G204" s="114"/>
      <c r="H204" s="114"/>
      <c r="M204" s="113"/>
    </row>
    <row r="205" spans="1:13" ht="12.5">
      <c r="A205" s="113"/>
      <c r="B205" s="113"/>
      <c r="F205" s="114"/>
      <c r="G205" s="114"/>
      <c r="H205" s="114"/>
      <c r="M205" s="113"/>
    </row>
    <row r="206" spans="1:13" ht="12.5">
      <c r="A206" s="113"/>
      <c r="B206" s="113"/>
      <c r="F206" s="114"/>
      <c r="G206" s="114"/>
      <c r="H206" s="114"/>
      <c r="M206" s="113"/>
    </row>
    <row r="207" spans="1:13" ht="12.5">
      <c r="A207" s="113"/>
      <c r="B207" s="113"/>
      <c r="F207" s="114"/>
      <c r="G207" s="114"/>
      <c r="H207" s="114"/>
      <c r="M207" s="113"/>
    </row>
    <row r="208" spans="1:13" ht="12.5">
      <c r="A208" s="113"/>
      <c r="B208" s="113"/>
      <c r="F208" s="114"/>
      <c r="G208" s="114"/>
      <c r="H208" s="114"/>
      <c r="M208" s="113"/>
    </row>
    <row r="209" spans="1:13" ht="12.5">
      <c r="A209" s="113"/>
      <c r="B209" s="113"/>
      <c r="F209" s="114"/>
      <c r="G209" s="114"/>
      <c r="H209" s="114"/>
      <c r="M209" s="113"/>
    </row>
    <row r="210" spans="1:13" ht="12.5">
      <c r="A210" s="113"/>
      <c r="B210" s="113"/>
      <c r="F210" s="114"/>
      <c r="G210" s="114"/>
      <c r="H210" s="114"/>
      <c r="M210" s="113"/>
    </row>
    <row r="211" spans="1:13" ht="12.5">
      <c r="A211" s="113"/>
      <c r="B211" s="113"/>
      <c r="F211" s="114"/>
      <c r="G211" s="114"/>
      <c r="H211" s="114"/>
      <c r="M211" s="113"/>
    </row>
    <row r="212" spans="1:13" ht="12.5">
      <c r="A212" s="113"/>
      <c r="B212" s="113"/>
      <c r="F212" s="114"/>
      <c r="G212" s="114"/>
      <c r="H212" s="114"/>
      <c r="M212" s="113"/>
    </row>
    <row r="213" spans="1:13" ht="12.5">
      <c r="A213" s="113"/>
      <c r="B213" s="113"/>
      <c r="F213" s="114"/>
      <c r="G213" s="114"/>
      <c r="H213" s="114"/>
      <c r="M213" s="113"/>
    </row>
    <row r="214" spans="1:13" ht="12.5">
      <c r="A214" s="113"/>
      <c r="B214" s="113"/>
      <c r="F214" s="114"/>
      <c r="G214" s="114"/>
      <c r="H214" s="114"/>
      <c r="M214" s="113"/>
    </row>
    <row r="215" spans="1:13" ht="12.5">
      <c r="A215" s="113"/>
      <c r="B215" s="113"/>
      <c r="F215" s="114"/>
      <c r="G215" s="114"/>
      <c r="H215" s="114"/>
      <c r="M215" s="113"/>
    </row>
    <row r="216" spans="1:13" ht="12.5">
      <c r="A216" s="113"/>
      <c r="B216" s="113"/>
      <c r="F216" s="114"/>
      <c r="G216" s="114"/>
      <c r="H216" s="114"/>
      <c r="M216" s="113"/>
    </row>
    <row r="217" spans="1:13" ht="12.5">
      <c r="A217" s="113"/>
      <c r="B217" s="113"/>
      <c r="F217" s="114"/>
      <c r="G217" s="114"/>
      <c r="H217" s="114"/>
      <c r="M217" s="113"/>
    </row>
    <row r="218" spans="1:13" ht="12.5">
      <c r="A218" s="113"/>
      <c r="B218" s="113"/>
      <c r="F218" s="114"/>
      <c r="G218" s="114"/>
      <c r="H218" s="114"/>
      <c r="M218" s="113"/>
    </row>
    <row r="219" spans="1:13" ht="12.5">
      <c r="A219" s="113"/>
      <c r="B219" s="113"/>
      <c r="F219" s="114"/>
      <c r="G219" s="114"/>
      <c r="H219" s="114"/>
      <c r="M219" s="113"/>
    </row>
    <row r="220" spans="1:13" ht="12.5">
      <c r="A220" s="113"/>
      <c r="B220" s="113"/>
      <c r="F220" s="114"/>
      <c r="G220" s="114"/>
      <c r="H220" s="114"/>
      <c r="M220" s="113"/>
    </row>
    <row r="221" spans="1:13" ht="12.5">
      <c r="A221" s="113"/>
      <c r="B221" s="113"/>
      <c r="F221" s="114"/>
      <c r="G221" s="114"/>
      <c r="H221" s="114"/>
      <c r="M221" s="113"/>
    </row>
    <row r="222" spans="1:13" ht="12.5">
      <c r="A222" s="113"/>
      <c r="B222" s="113"/>
      <c r="F222" s="114"/>
      <c r="G222" s="114"/>
      <c r="H222" s="114"/>
      <c r="M222" s="113"/>
    </row>
    <row r="223" spans="1:13" ht="12.5">
      <c r="A223" s="113"/>
      <c r="B223" s="113"/>
      <c r="F223" s="114"/>
      <c r="G223" s="114"/>
      <c r="H223" s="114"/>
      <c r="M223" s="113"/>
    </row>
    <row r="224" spans="1:13" ht="12.5">
      <c r="A224" s="113"/>
      <c r="B224" s="113"/>
      <c r="F224" s="114"/>
      <c r="G224" s="114"/>
      <c r="H224" s="114"/>
      <c r="M224" s="113"/>
    </row>
    <row r="225" spans="1:13" ht="12.5">
      <c r="A225" s="113"/>
      <c r="B225" s="113"/>
      <c r="F225" s="114"/>
      <c r="G225" s="114"/>
      <c r="H225" s="114"/>
      <c r="M225" s="113"/>
    </row>
    <row r="226" spans="1:13" ht="12.5">
      <c r="A226" s="113"/>
      <c r="B226" s="113"/>
      <c r="F226" s="114"/>
      <c r="G226" s="114"/>
      <c r="H226" s="114"/>
      <c r="M226" s="113"/>
    </row>
    <row r="227" spans="1:13" ht="12.5">
      <c r="A227" s="113"/>
      <c r="B227" s="113"/>
      <c r="F227" s="114"/>
      <c r="G227" s="114"/>
      <c r="H227" s="114"/>
      <c r="M227" s="113"/>
    </row>
    <row r="228" spans="1:13" ht="12.5">
      <c r="A228" s="113"/>
      <c r="B228" s="113"/>
      <c r="F228" s="114"/>
      <c r="G228" s="114"/>
      <c r="H228" s="114"/>
      <c r="M228" s="113"/>
    </row>
    <row r="229" spans="1:13" ht="12.5">
      <c r="A229" s="113"/>
      <c r="B229" s="113"/>
      <c r="F229" s="114"/>
      <c r="G229" s="114"/>
      <c r="H229" s="114"/>
      <c r="M229" s="113"/>
    </row>
    <row r="230" spans="1:13" ht="12.5">
      <c r="A230" s="113"/>
      <c r="B230" s="113"/>
      <c r="F230" s="114"/>
      <c r="G230" s="114"/>
      <c r="H230" s="114"/>
      <c r="M230" s="113"/>
    </row>
    <row r="231" spans="1:13" ht="12.5">
      <c r="A231" s="113"/>
      <c r="B231" s="113"/>
      <c r="F231" s="114"/>
      <c r="G231" s="114"/>
      <c r="H231" s="114"/>
      <c r="M231" s="113"/>
    </row>
    <row r="232" spans="1:13" ht="12.5">
      <c r="A232" s="113"/>
      <c r="B232" s="113"/>
      <c r="F232" s="114"/>
      <c r="G232" s="114"/>
      <c r="H232" s="114"/>
      <c r="M232" s="113"/>
    </row>
    <row r="233" spans="1:13" ht="12.5">
      <c r="A233" s="113"/>
      <c r="B233" s="113"/>
      <c r="F233" s="114"/>
      <c r="G233" s="114"/>
      <c r="H233" s="114"/>
      <c r="M233" s="113"/>
    </row>
    <row r="234" spans="1:13" ht="12.5">
      <c r="A234" s="113"/>
      <c r="B234" s="113"/>
      <c r="F234" s="114"/>
      <c r="G234" s="114"/>
      <c r="H234" s="114"/>
      <c r="M234" s="113"/>
    </row>
    <row r="235" spans="1:13" ht="12.5">
      <c r="A235" s="113"/>
      <c r="B235" s="113"/>
      <c r="F235" s="114"/>
      <c r="G235" s="114"/>
      <c r="H235" s="114"/>
      <c r="M235" s="113"/>
    </row>
    <row r="236" spans="1:13" ht="12.5">
      <c r="A236" s="113"/>
      <c r="B236" s="113"/>
      <c r="F236" s="114"/>
      <c r="G236" s="114"/>
      <c r="H236" s="114"/>
      <c r="M236" s="113"/>
    </row>
    <row r="237" spans="1:13" ht="12.5">
      <c r="A237" s="113"/>
      <c r="B237" s="113"/>
      <c r="F237" s="114"/>
      <c r="G237" s="114"/>
      <c r="H237" s="114"/>
      <c r="M237" s="113"/>
    </row>
    <row r="238" spans="1:13" ht="12.5">
      <c r="A238" s="113"/>
      <c r="B238" s="113"/>
      <c r="F238" s="114"/>
      <c r="G238" s="114"/>
      <c r="H238" s="114"/>
      <c r="M238" s="113"/>
    </row>
    <row r="239" spans="1:13" ht="12.5">
      <c r="A239" s="113"/>
      <c r="B239" s="113"/>
      <c r="F239" s="114"/>
      <c r="G239" s="114"/>
      <c r="H239" s="114"/>
      <c r="M239" s="113"/>
    </row>
    <row r="240" spans="1:13" ht="12.5">
      <c r="A240" s="113"/>
      <c r="B240" s="113"/>
      <c r="F240" s="114"/>
      <c r="G240" s="114"/>
      <c r="H240" s="114"/>
      <c r="M240" s="113"/>
    </row>
    <row r="241" spans="1:13" ht="12.5">
      <c r="A241" s="113"/>
      <c r="B241" s="113"/>
      <c r="F241" s="114"/>
      <c r="G241" s="114"/>
      <c r="H241" s="114"/>
      <c r="M241" s="113"/>
    </row>
    <row r="242" spans="1:13" ht="12.5">
      <c r="A242" s="113"/>
      <c r="B242" s="113"/>
      <c r="F242" s="114"/>
      <c r="G242" s="114"/>
      <c r="H242" s="114"/>
      <c r="M242" s="113"/>
    </row>
    <row r="243" spans="1:13" ht="12.5">
      <c r="A243" s="113"/>
      <c r="B243" s="113"/>
      <c r="F243" s="114"/>
      <c r="G243" s="114"/>
      <c r="H243" s="114"/>
      <c r="M243" s="113"/>
    </row>
    <row r="244" spans="1:13" ht="12.5">
      <c r="A244" s="113"/>
      <c r="B244" s="113"/>
      <c r="F244" s="114"/>
      <c r="G244" s="114"/>
      <c r="H244" s="114"/>
      <c r="M244" s="113"/>
    </row>
    <row r="245" spans="1:13" ht="12.5">
      <c r="A245" s="113"/>
      <c r="B245" s="113"/>
      <c r="F245" s="114"/>
      <c r="G245" s="114"/>
      <c r="H245" s="114"/>
      <c r="M245" s="113"/>
    </row>
    <row r="246" spans="1:13" ht="12.5">
      <c r="A246" s="113"/>
      <c r="B246" s="113"/>
      <c r="F246" s="114"/>
      <c r="G246" s="114"/>
      <c r="H246" s="114"/>
      <c r="M246" s="113"/>
    </row>
    <row r="247" spans="1:13" ht="12.5">
      <c r="A247" s="113"/>
      <c r="B247" s="113"/>
      <c r="F247" s="114"/>
      <c r="G247" s="114"/>
      <c r="H247" s="114"/>
      <c r="M247" s="113"/>
    </row>
    <row r="248" spans="1:13" ht="12.5">
      <c r="A248" s="113"/>
      <c r="B248" s="113"/>
      <c r="F248" s="114"/>
      <c r="G248" s="114"/>
      <c r="H248" s="114"/>
      <c r="M248" s="113"/>
    </row>
    <row r="249" spans="1:13" ht="12.5">
      <c r="A249" s="113"/>
      <c r="B249" s="113"/>
      <c r="F249" s="114"/>
      <c r="G249" s="114"/>
      <c r="H249" s="114"/>
      <c r="M249" s="113"/>
    </row>
    <row r="250" spans="1:13" ht="12.5">
      <c r="A250" s="113"/>
      <c r="B250" s="113"/>
      <c r="F250" s="114"/>
      <c r="G250" s="114"/>
      <c r="H250" s="114"/>
      <c r="M250" s="113"/>
    </row>
    <row r="251" spans="1:13" ht="12.5">
      <c r="A251" s="113"/>
      <c r="B251" s="113"/>
      <c r="F251" s="114"/>
      <c r="G251" s="114"/>
      <c r="H251" s="114"/>
      <c r="M251" s="113"/>
    </row>
    <row r="252" spans="1:13" ht="12.5">
      <c r="A252" s="113"/>
      <c r="B252" s="113"/>
      <c r="F252" s="114"/>
      <c r="G252" s="114"/>
      <c r="H252" s="114"/>
      <c r="M252" s="113"/>
    </row>
    <row r="253" spans="1:13" ht="12.5">
      <c r="A253" s="113"/>
      <c r="B253" s="113"/>
      <c r="F253" s="114"/>
      <c r="G253" s="114"/>
      <c r="H253" s="114"/>
      <c r="M253" s="113"/>
    </row>
    <row r="254" spans="1:13" ht="12.5">
      <c r="A254" s="113"/>
      <c r="B254" s="113"/>
      <c r="F254" s="114"/>
      <c r="G254" s="114"/>
      <c r="H254" s="114"/>
      <c r="M254" s="113"/>
    </row>
    <row r="255" spans="1:13" ht="12.5">
      <c r="A255" s="113"/>
      <c r="B255" s="113"/>
      <c r="F255" s="114"/>
      <c r="G255" s="114"/>
      <c r="H255" s="114"/>
      <c r="M255" s="113"/>
    </row>
    <row r="256" spans="1:13" ht="12.5">
      <c r="A256" s="113"/>
      <c r="B256" s="113"/>
      <c r="F256" s="114"/>
      <c r="G256" s="114"/>
      <c r="H256" s="114"/>
      <c r="M256" s="113"/>
    </row>
    <row r="257" spans="1:13" ht="12.5">
      <c r="A257" s="113"/>
      <c r="B257" s="113"/>
      <c r="F257" s="114"/>
      <c r="G257" s="114"/>
      <c r="H257" s="114"/>
      <c r="M257" s="113"/>
    </row>
    <row r="258" spans="1:13" ht="12.5">
      <c r="A258" s="113"/>
      <c r="B258" s="113"/>
      <c r="F258" s="114"/>
      <c r="G258" s="114"/>
      <c r="H258" s="114"/>
      <c r="M258" s="113"/>
    </row>
    <row r="259" spans="1:13" ht="12.5">
      <c r="A259" s="113"/>
      <c r="B259" s="113"/>
      <c r="F259" s="114"/>
      <c r="G259" s="114"/>
      <c r="H259" s="114"/>
      <c r="M259" s="113"/>
    </row>
    <row r="260" spans="1:13" ht="12.5">
      <c r="A260" s="113"/>
      <c r="B260" s="113"/>
      <c r="F260" s="114"/>
      <c r="G260" s="114"/>
      <c r="H260" s="114"/>
      <c r="M260" s="113"/>
    </row>
    <row r="261" spans="1:13" ht="12.5">
      <c r="A261" s="113"/>
      <c r="B261" s="113"/>
      <c r="F261" s="114"/>
      <c r="G261" s="114"/>
      <c r="H261" s="114"/>
      <c r="M261" s="113"/>
    </row>
    <row r="262" spans="1:13" ht="12.5">
      <c r="A262" s="113"/>
      <c r="B262" s="113"/>
      <c r="F262" s="114"/>
      <c r="G262" s="114"/>
      <c r="H262" s="114"/>
      <c r="M262" s="113"/>
    </row>
    <row r="263" spans="1:13" ht="12.5">
      <c r="A263" s="113"/>
      <c r="B263" s="113"/>
      <c r="F263" s="114"/>
      <c r="G263" s="114"/>
      <c r="H263" s="114"/>
      <c r="M263" s="113"/>
    </row>
    <row r="264" spans="1:13" ht="12.5">
      <c r="A264" s="113"/>
      <c r="B264" s="113"/>
      <c r="F264" s="114"/>
      <c r="G264" s="114"/>
      <c r="H264" s="114"/>
      <c r="M264" s="113"/>
    </row>
    <row r="265" spans="1:13" ht="12.5">
      <c r="A265" s="113"/>
      <c r="B265" s="113"/>
      <c r="F265" s="114"/>
      <c r="G265" s="114"/>
      <c r="H265" s="114"/>
      <c r="M265" s="113"/>
    </row>
    <row r="266" spans="1:13" ht="12.5">
      <c r="A266" s="113"/>
      <c r="B266" s="113"/>
      <c r="F266" s="114"/>
      <c r="G266" s="114"/>
      <c r="H266" s="114"/>
      <c r="M266" s="113"/>
    </row>
    <row r="267" spans="1:13" ht="12.5">
      <c r="A267" s="113"/>
      <c r="B267" s="113"/>
      <c r="F267" s="114"/>
      <c r="G267" s="114"/>
      <c r="H267" s="114"/>
      <c r="M267" s="113"/>
    </row>
    <row r="268" spans="1:13" ht="12.5">
      <c r="A268" s="113"/>
      <c r="B268" s="113"/>
      <c r="F268" s="114"/>
      <c r="G268" s="114"/>
      <c r="H268" s="114"/>
      <c r="M268" s="113"/>
    </row>
    <row r="269" spans="1:13" ht="12.5">
      <c r="A269" s="113"/>
      <c r="B269" s="113"/>
      <c r="F269" s="114"/>
      <c r="G269" s="114"/>
      <c r="H269" s="114"/>
      <c r="M269" s="113"/>
    </row>
    <row r="270" spans="1:13" ht="12.5">
      <c r="A270" s="113"/>
      <c r="B270" s="113"/>
      <c r="F270" s="114"/>
      <c r="G270" s="114"/>
      <c r="H270" s="114"/>
      <c r="M270" s="113"/>
    </row>
    <row r="271" spans="1:13" ht="12.5">
      <c r="A271" s="113"/>
      <c r="B271" s="113"/>
      <c r="F271" s="114"/>
      <c r="G271" s="114"/>
      <c r="H271" s="114"/>
      <c r="M271" s="113"/>
    </row>
    <row r="272" spans="1:13" ht="12.5">
      <c r="A272" s="113"/>
      <c r="B272" s="113"/>
      <c r="F272" s="114"/>
      <c r="G272" s="114"/>
      <c r="H272" s="114"/>
      <c r="M272" s="113"/>
    </row>
    <row r="273" spans="1:13" ht="12.5">
      <c r="A273" s="113"/>
      <c r="B273" s="113"/>
      <c r="F273" s="114"/>
      <c r="G273" s="114"/>
      <c r="H273" s="114"/>
      <c r="M273" s="113"/>
    </row>
    <row r="274" spans="1:13" ht="12.5">
      <c r="A274" s="113"/>
      <c r="B274" s="113"/>
      <c r="F274" s="114"/>
      <c r="G274" s="114"/>
      <c r="H274" s="114"/>
      <c r="M274" s="113"/>
    </row>
    <row r="275" spans="1:13" ht="12.5">
      <c r="A275" s="113"/>
      <c r="B275" s="113"/>
      <c r="F275" s="114"/>
      <c r="G275" s="114"/>
      <c r="H275" s="114"/>
      <c r="M275" s="113"/>
    </row>
    <row r="276" spans="1:13" ht="12.5">
      <c r="A276" s="113"/>
      <c r="B276" s="113"/>
      <c r="F276" s="114"/>
      <c r="G276" s="114"/>
      <c r="H276" s="114"/>
      <c r="M276" s="113"/>
    </row>
    <row r="277" spans="1:13" ht="12.5">
      <c r="A277" s="113"/>
      <c r="B277" s="113"/>
      <c r="F277" s="114"/>
      <c r="G277" s="114"/>
      <c r="H277" s="114"/>
      <c r="M277" s="113"/>
    </row>
    <row r="278" spans="1:13" ht="12.5">
      <c r="A278" s="113"/>
      <c r="B278" s="113"/>
      <c r="F278" s="114"/>
      <c r="G278" s="114"/>
      <c r="H278" s="114"/>
      <c r="M278" s="113"/>
    </row>
    <row r="279" spans="1:13" ht="12.5">
      <c r="A279" s="113"/>
      <c r="B279" s="113"/>
      <c r="F279" s="114"/>
      <c r="G279" s="114"/>
      <c r="H279" s="114"/>
      <c r="M279" s="113"/>
    </row>
    <row r="280" spans="1:13" ht="12.5">
      <c r="A280" s="113"/>
      <c r="B280" s="113"/>
      <c r="F280" s="114"/>
      <c r="G280" s="114"/>
      <c r="H280" s="114"/>
      <c r="M280" s="113"/>
    </row>
    <row r="281" spans="1:13" ht="12.5">
      <c r="A281" s="113"/>
      <c r="B281" s="113"/>
      <c r="F281" s="114"/>
      <c r="G281" s="114"/>
      <c r="H281" s="114"/>
      <c r="M281" s="113"/>
    </row>
    <row r="282" spans="1:13" ht="12.5">
      <c r="A282" s="113"/>
      <c r="B282" s="113"/>
      <c r="F282" s="114"/>
      <c r="G282" s="114"/>
      <c r="H282" s="114"/>
      <c r="M282" s="113"/>
    </row>
    <row r="283" spans="1:13" ht="12.5">
      <c r="A283" s="113"/>
      <c r="B283" s="113"/>
      <c r="F283" s="114"/>
      <c r="G283" s="114"/>
      <c r="H283" s="114"/>
      <c r="M283" s="113"/>
    </row>
    <row r="284" spans="1:13" ht="12.5">
      <c r="A284" s="113"/>
      <c r="B284" s="113"/>
      <c r="F284" s="114"/>
      <c r="G284" s="114"/>
      <c r="H284" s="114"/>
      <c r="M284" s="113"/>
    </row>
    <row r="285" spans="1:13" ht="12.5">
      <c r="A285" s="113"/>
      <c r="B285" s="113"/>
      <c r="F285" s="114"/>
      <c r="G285" s="114"/>
      <c r="H285" s="114"/>
      <c r="M285" s="113"/>
    </row>
    <row r="286" spans="1:13" ht="12.5">
      <c r="A286" s="113"/>
      <c r="B286" s="113"/>
      <c r="F286" s="114"/>
      <c r="G286" s="114"/>
      <c r="H286" s="114"/>
      <c r="M286" s="113"/>
    </row>
    <row r="287" spans="1:13" ht="12.5">
      <c r="A287" s="113"/>
      <c r="B287" s="113"/>
      <c r="F287" s="114"/>
      <c r="G287" s="114"/>
      <c r="H287" s="114"/>
      <c r="M287" s="113"/>
    </row>
    <row r="288" spans="1:13" ht="12.5">
      <c r="A288" s="113"/>
      <c r="B288" s="113"/>
      <c r="F288" s="114"/>
      <c r="G288" s="114"/>
      <c r="H288" s="114"/>
      <c r="M288" s="113"/>
    </row>
    <row r="289" spans="1:13" ht="12.5">
      <c r="A289" s="113"/>
      <c r="B289" s="113"/>
      <c r="F289" s="114"/>
      <c r="G289" s="114"/>
      <c r="H289" s="114"/>
      <c r="M289" s="113"/>
    </row>
    <row r="290" spans="1:13" ht="12.5">
      <c r="A290" s="113"/>
      <c r="B290" s="113"/>
      <c r="F290" s="114"/>
      <c r="G290" s="114"/>
      <c r="H290" s="114"/>
      <c r="M290" s="113"/>
    </row>
    <row r="291" spans="1:13" ht="12.5">
      <c r="A291" s="113"/>
      <c r="B291" s="113"/>
      <c r="F291" s="114"/>
      <c r="G291" s="114"/>
      <c r="H291" s="114"/>
      <c r="M291" s="113"/>
    </row>
    <row r="292" spans="1:13" ht="12.5">
      <c r="A292" s="113"/>
      <c r="B292" s="113"/>
      <c r="F292" s="114"/>
      <c r="G292" s="114"/>
      <c r="H292" s="114"/>
      <c r="M292" s="113"/>
    </row>
    <row r="293" spans="1:13" ht="12.5">
      <c r="A293" s="113"/>
      <c r="B293" s="113"/>
      <c r="F293" s="114"/>
      <c r="G293" s="114"/>
      <c r="H293" s="114"/>
      <c r="M293" s="113"/>
    </row>
    <row r="294" spans="1:13" ht="12.5">
      <c r="A294" s="113"/>
      <c r="B294" s="113"/>
      <c r="F294" s="114"/>
      <c r="G294" s="114"/>
      <c r="H294" s="114"/>
      <c r="M294" s="113"/>
    </row>
    <row r="295" spans="1:13" ht="12.5">
      <c r="A295" s="113"/>
      <c r="B295" s="113"/>
      <c r="F295" s="114"/>
      <c r="G295" s="114"/>
      <c r="H295" s="114"/>
      <c r="M295" s="113"/>
    </row>
    <row r="296" spans="1:13" ht="12.5">
      <c r="A296" s="113"/>
      <c r="B296" s="113"/>
      <c r="F296" s="114"/>
      <c r="G296" s="114"/>
      <c r="H296" s="114"/>
      <c r="M296" s="113"/>
    </row>
    <row r="297" spans="1:13" ht="12.5">
      <c r="A297" s="113"/>
      <c r="B297" s="113"/>
      <c r="F297" s="114"/>
      <c r="G297" s="114"/>
      <c r="H297" s="114"/>
      <c r="M297" s="113"/>
    </row>
    <row r="298" spans="1:13" ht="12.5">
      <c r="A298" s="113"/>
      <c r="B298" s="113"/>
      <c r="F298" s="114"/>
      <c r="G298" s="114"/>
      <c r="H298" s="114"/>
      <c r="M298" s="113"/>
    </row>
    <row r="299" spans="1:13" ht="12.5">
      <c r="A299" s="113"/>
      <c r="B299" s="113"/>
      <c r="F299" s="114"/>
      <c r="G299" s="114"/>
      <c r="H299" s="114"/>
      <c r="M299" s="113"/>
    </row>
    <row r="300" spans="1:13" ht="12.5">
      <c r="A300" s="113"/>
      <c r="B300" s="113"/>
      <c r="F300" s="114"/>
      <c r="G300" s="114"/>
      <c r="H300" s="114"/>
      <c r="M300" s="113"/>
    </row>
    <row r="301" spans="1:13" ht="12.5">
      <c r="A301" s="113"/>
      <c r="B301" s="113"/>
      <c r="F301" s="114"/>
      <c r="G301" s="114"/>
      <c r="H301" s="114"/>
      <c r="M301" s="113"/>
    </row>
    <row r="302" spans="1:13" ht="12.5">
      <c r="A302" s="113"/>
      <c r="B302" s="113"/>
      <c r="F302" s="114"/>
      <c r="G302" s="114"/>
      <c r="H302" s="114"/>
      <c r="M302" s="113"/>
    </row>
    <row r="303" spans="1:13" ht="12.5">
      <c r="A303" s="113"/>
      <c r="B303" s="113"/>
      <c r="F303" s="114"/>
      <c r="G303" s="114"/>
      <c r="H303" s="114"/>
      <c r="M303" s="113"/>
    </row>
    <row r="304" spans="1:13" ht="12.5">
      <c r="A304" s="113"/>
      <c r="B304" s="113"/>
      <c r="F304" s="114"/>
      <c r="G304" s="114"/>
      <c r="H304" s="114"/>
      <c r="M304" s="113"/>
    </row>
    <row r="305" spans="1:13" ht="12.5">
      <c r="A305" s="113"/>
      <c r="B305" s="113"/>
      <c r="F305" s="114"/>
      <c r="G305" s="114"/>
      <c r="H305" s="114"/>
      <c r="M305" s="113"/>
    </row>
    <row r="306" spans="1:13" ht="12.5">
      <c r="A306" s="113"/>
      <c r="B306" s="113"/>
      <c r="F306" s="114"/>
      <c r="G306" s="114"/>
      <c r="H306" s="114"/>
      <c r="M306" s="113"/>
    </row>
    <row r="307" spans="1:13" ht="12.5">
      <c r="A307" s="113"/>
      <c r="B307" s="113"/>
      <c r="F307" s="114"/>
      <c r="G307" s="114"/>
      <c r="H307" s="114"/>
      <c r="M307" s="113"/>
    </row>
    <row r="308" spans="1:13" ht="12.5">
      <c r="A308" s="113"/>
      <c r="B308" s="113"/>
      <c r="F308" s="114"/>
      <c r="G308" s="114"/>
      <c r="H308" s="114"/>
      <c r="M308" s="113"/>
    </row>
    <row r="309" spans="1:13" ht="12.5">
      <c r="A309" s="113"/>
      <c r="B309" s="113"/>
      <c r="F309" s="114"/>
      <c r="G309" s="114"/>
      <c r="H309" s="114"/>
      <c r="M309" s="113"/>
    </row>
    <row r="310" spans="1:13" ht="12.5">
      <c r="A310" s="113"/>
      <c r="B310" s="113"/>
      <c r="F310" s="114"/>
      <c r="G310" s="114"/>
      <c r="H310" s="114"/>
      <c r="M310" s="113"/>
    </row>
    <row r="311" spans="1:13" ht="12.5">
      <c r="A311" s="113"/>
      <c r="B311" s="113"/>
      <c r="F311" s="114"/>
      <c r="G311" s="114"/>
      <c r="H311" s="114"/>
      <c r="M311" s="113"/>
    </row>
    <row r="312" spans="1:13" ht="12.5">
      <c r="A312" s="113"/>
      <c r="B312" s="113"/>
      <c r="F312" s="114"/>
      <c r="G312" s="114"/>
      <c r="H312" s="114"/>
      <c r="M312" s="113"/>
    </row>
    <row r="313" spans="1:13" ht="12.5">
      <c r="A313" s="113"/>
      <c r="B313" s="113"/>
      <c r="F313" s="114"/>
      <c r="G313" s="114"/>
      <c r="H313" s="114"/>
      <c r="M313" s="113"/>
    </row>
    <row r="314" spans="1:13" ht="12.5">
      <c r="A314" s="113"/>
      <c r="B314" s="113"/>
      <c r="F314" s="114"/>
      <c r="G314" s="114"/>
      <c r="H314" s="114"/>
      <c r="M314" s="113"/>
    </row>
    <row r="315" spans="1:13" ht="12.5">
      <c r="A315" s="113"/>
      <c r="B315" s="113"/>
      <c r="F315" s="114"/>
      <c r="G315" s="114"/>
      <c r="H315" s="114"/>
      <c r="M315" s="113"/>
    </row>
    <row r="316" spans="1:13" ht="12.5">
      <c r="A316" s="113"/>
      <c r="B316" s="113"/>
      <c r="F316" s="114"/>
      <c r="G316" s="114"/>
      <c r="H316" s="114"/>
      <c r="M316" s="113"/>
    </row>
    <row r="317" spans="1:13" ht="12.5">
      <c r="A317" s="113"/>
      <c r="B317" s="113"/>
      <c r="F317" s="114"/>
      <c r="G317" s="114"/>
      <c r="H317" s="114"/>
      <c r="M317" s="113"/>
    </row>
    <row r="318" spans="1:13" ht="12.5">
      <c r="A318" s="113"/>
      <c r="B318" s="113"/>
      <c r="F318" s="114"/>
      <c r="G318" s="114"/>
      <c r="H318" s="114"/>
      <c r="M318" s="113"/>
    </row>
    <row r="319" spans="1:13" ht="12.5">
      <c r="A319" s="113"/>
      <c r="B319" s="113"/>
      <c r="F319" s="114"/>
      <c r="G319" s="114"/>
      <c r="H319" s="114"/>
      <c r="M319" s="113"/>
    </row>
    <row r="320" spans="1:13" ht="12.5">
      <c r="A320" s="113"/>
      <c r="B320" s="113"/>
      <c r="F320" s="114"/>
      <c r="G320" s="114"/>
      <c r="H320" s="114"/>
      <c r="M320" s="113"/>
    </row>
    <row r="321" spans="1:13" ht="12.5">
      <c r="A321" s="113"/>
      <c r="B321" s="113"/>
      <c r="F321" s="114"/>
      <c r="G321" s="114"/>
      <c r="H321" s="114"/>
      <c r="M321" s="113"/>
    </row>
    <row r="322" spans="1:13" ht="12.5">
      <c r="A322" s="113"/>
      <c r="B322" s="113"/>
      <c r="F322" s="114"/>
      <c r="G322" s="114"/>
      <c r="H322" s="114"/>
      <c r="M322" s="113"/>
    </row>
    <row r="323" spans="1:13" ht="12.5">
      <c r="A323" s="113"/>
      <c r="B323" s="113"/>
      <c r="F323" s="114"/>
      <c r="G323" s="114"/>
      <c r="H323" s="114"/>
      <c r="M323" s="113"/>
    </row>
    <row r="324" spans="1:13" ht="12.5">
      <c r="A324" s="113"/>
      <c r="B324" s="113"/>
      <c r="F324" s="114"/>
      <c r="G324" s="114"/>
      <c r="H324" s="114"/>
      <c r="M324" s="113"/>
    </row>
    <row r="325" spans="1:13" ht="12.5">
      <c r="A325" s="113"/>
      <c r="B325" s="113"/>
      <c r="F325" s="114"/>
      <c r="G325" s="114"/>
      <c r="H325" s="114"/>
      <c r="M325" s="113"/>
    </row>
    <row r="326" spans="1:13" ht="12.5">
      <c r="A326" s="113"/>
      <c r="B326" s="113"/>
      <c r="F326" s="114"/>
      <c r="G326" s="114"/>
      <c r="H326" s="114"/>
      <c r="M326" s="113"/>
    </row>
    <row r="327" spans="1:13" ht="12.5">
      <c r="A327" s="113"/>
      <c r="B327" s="113"/>
      <c r="F327" s="114"/>
      <c r="G327" s="114"/>
      <c r="H327" s="114"/>
      <c r="M327" s="113"/>
    </row>
    <row r="328" spans="1:13" ht="12.5">
      <c r="A328" s="113"/>
      <c r="B328" s="113"/>
      <c r="F328" s="114"/>
      <c r="G328" s="114"/>
      <c r="H328" s="114"/>
      <c r="M328" s="113"/>
    </row>
    <row r="329" spans="1:13" ht="12.5">
      <c r="A329" s="113"/>
      <c r="B329" s="113"/>
      <c r="F329" s="114"/>
      <c r="G329" s="114"/>
      <c r="H329" s="114"/>
      <c r="M329" s="113"/>
    </row>
    <row r="330" spans="1:13" ht="12.5">
      <c r="A330" s="113"/>
      <c r="B330" s="113"/>
      <c r="F330" s="114"/>
      <c r="G330" s="114"/>
      <c r="H330" s="114"/>
      <c r="M330" s="113"/>
    </row>
    <row r="331" spans="1:13" ht="12.5">
      <c r="A331" s="113"/>
      <c r="B331" s="113"/>
      <c r="F331" s="114"/>
      <c r="G331" s="114"/>
      <c r="H331" s="114"/>
      <c r="M331" s="113"/>
    </row>
    <row r="332" spans="1:13" ht="12.5">
      <c r="A332" s="113"/>
      <c r="B332" s="113"/>
      <c r="F332" s="114"/>
      <c r="G332" s="114"/>
      <c r="H332" s="114"/>
      <c r="M332" s="113"/>
    </row>
    <row r="333" spans="1:13" ht="12.5">
      <c r="A333" s="113"/>
      <c r="B333" s="113"/>
      <c r="F333" s="114"/>
      <c r="G333" s="114"/>
      <c r="H333" s="114"/>
      <c r="M333" s="113"/>
    </row>
    <row r="334" spans="1:13" ht="12.5">
      <c r="A334" s="113"/>
      <c r="B334" s="113"/>
      <c r="F334" s="114"/>
      <c r="G334" s="114"/>
      <c r="H334" s="114"/>
      <c r="M334" s="113"/>
    </row>
    <row r="335" spans="1:13" ht="12.5">
      <c r="A335" s="113"/>
      <c r="B335" s="113"/>
      <c r="F335" s="114"/>
      <c r="G335" s="114"/>
      <c r="H335" s="114"/>
      <c r="M335" s="113"/>
    </row>
    <row r="336" spans="1:13" ht="12.5">
      <c r="A336" s="113"/>
      <c r="B336" s="113"/>
      <c r="F336" s="114"/>
      <c r="G336" s="114"/>
      <c r="H336" s="114"/>
      <c r="M336" s="113"/>
    </row>
    <row r="337" spans="1:13" ht="12.5">
      <c r="A337" s="113"/>
      <c r="B337" s="113"/>
      <c r="F337" s="114"/>
      <c r="G337" s="114"/>
      <c r="H337" s="114"/>
      <c r="M337" s="113"/>
    </row>
    <row r="338" spans="1:13" ht="12.5">
      <c r="A338" s="113"/>
      <c r="B338" s="113"/>
      <c r="F338" s="114"/>
      <c r="G338" s="114"/>
      <c r="H338" s="114"/>
      <c r="M338" s="113"/>
    </row>
    <row r="339" spans="1:13" ht="12.5">
      <c r="A339" s="113"/>
      <c r="B339" s="113"/>
      <c r="F339" s="114"/>
      <c r="G339" s="114"/>
      <c r="H339" s="114"/>
      <c r="M339" s="113"/>
    </row>
    <row r="340" spans="1:13" ht="12.5">
      <c r="A340" s="113"/>
      <c r="B340" s="113"/>
      <c r="F340" s="114"/>
      <c r="G340" s="114"/>
      <c r="H340" s="114"/>
      <c r="M340" s="113"/>
    </row>
    <row r="341" spans="1:13" ht="12.5">
      <c r="A341" s="113"/>
      <c r="B341" s="113"/>
      <c r="F341" s="114"/>
      <c r="G341" s="114"/>
      <c r="H341" s="114"/>
      <c r="M341" s="113"/>
    </row>
    <row r="342" spans="1:13" ht="12.5">
      <c r="A342" s="113"/>
      <c r="B342" s="113"/>
      <c r="F342" s="114"/>
      <c r="G342" s="114"/>
      <c r="H342" s="114"/>
      <c r="M342" s="113"/>
    </row>
    <row r="343" spans="1:13" ht="12.5">
      <c r="A343" s="113"/>
      <c r="B343" s="113"/>
      <c r="F343" s="114"/>
      <c r="G343" s="114"/>
      <c r="H343" s="114"/>
      <c r="M343" s="113"/>
    </row>
    <row r="344" spans="1:13" ht="12.5">
      <c r="A344" s="113"/>
      <c r="B344" s="113"/>
      <c r="F344" s="114"/>
      <c r="G344" s="114"/>
      <c r="H344" s="114"/>
      <c r="M344" s="113"/>
    </row>
    <row r="345" spans="1:13" ht="12.5">
      <c r="A345" s="113"/>
      <c r="B345" s="113"/>
      <c r="F345" s="114"/>
      <c r="G345" s="114"/>
      <c r="H345" s="114"/>
      <c r="M345" s="113"/>
    </row>
    <row r="346" spans="1:13" ht="12.5">
      <c r="A346" s="113"/>
      <c r="B346" s="113"/>
      <c r="F346" s="114"/>
      <c r="G346" s="114"/>
      <c r="H346" s="114"/>
      <c r="M346" s="113"/>
    </row>
    <row r="347" spans="1:13" ht="12.5">
      <c r="A347" s="113"/>
      <c r="B347" s="113"/>
      <c r="F347" s="114"/>
      <c r="G347" s="114"/>
      <c r="H347" s="114"/>
      <c r="M347" s="113"/>
    </row>
    <row r="348" spans="1:13" ht="12.5">
      <c r="A348" s="113"/>
      <c r="B348" s="113"/>
      <c r="F348" s="114"/>
      <c r="G348" s="114"/>
      <c r="H348" s="114"/>
      <c r="M348" s="113"/>
    </row>
    <row r="349" spans="1:13" ht="12.5">
      <c r="A349" s="113"/>
      <c r="B349" s="113"/>
      <c r="F349" s="114"/>
      <c r="G349" s="114"/>
      <c r="H349" s="114"/>
      <c r="M349" s="113"/>
    </row>
    <row r="350" spans="1:13" ht="12.5">
      <c r="A350" s="113"/>
      <c r="B350" s="113"/>
      <c r="F350" s="114"/>
      <c r="G350" s="114"/>
      <c r="H350" s="114"/>
      <c r="M350" s="113"/>
    </row>
    <row r="351" spans="1:13" ht="12.5">
      <c r="A351" s="113"/>
      <c r="B351" s="113"/>
      <c r="F351" s="114"/>
      <c r="G351" s="114"/>
      <c r="H351" s="114"/>
      <c r="M351" s="113"/>
    </row>
    <row r="352" spans="1:13" ht="12.5">
      <c r="A352" s="113"/>
      <c r="B352" s="113"/>
      <c r="F352" s="114"/>
      <c r="G352" s="114"/>
      <c r="H352" s="114"/>
      <c r="M352" s="113"/>
    </row>
    <row r="353" spans="1:13" ht="12.5">
      <c r="A353" s="113"/>
      <c r="B353" s="113"/>
      <c r="F353" s="114"/>
      <c r="G353" s="114"/>
      <c r="H353" s="114"/>
      <c r="M353" s="113"/>
    </row>
    <row r="354" spans="1:13" ht="12.5">
      <c r="A354" s="113"/>
      <c r="B354" s="113"/>
      <c r="F354" s="114"/>
      <c r="G354" s="114"/>
      <c r="H354" s="114"/>
      <c r="M354" s="113"/>
    </row>
    <row r="355" spans="1:13" ht="12.5">
      <c r="A355" s="113"/>
      <c r="B355" s="113"/>
      <c r="F355" s="114"/>
      <c r="G355" s="114"/>
      <c r="H355" s="114"/>
      <c r="M355" s="113"/>
    </row>
    <row r="356" spans="1:13" ht="12.5">
      <c r="A356" s="113"/>
      <c r="B356" s="113"/>
      <c r="F356" s="114"/>
      <c r="G356" s="114"/>
      <c r="H356" s="114"/>
      <c r="M356" s="113"/>
    </row>
    <row r="357" spans="1:13" ht="12.5">
      <c r="A357" s="113"/>
      <c r="B357" s="113"/>
      <c r="F357" s="114"/>
      <c r="G357" s="114"/>
      <c r="H357" s="114"/>
      <c r="M357" s="113"/>
    </row>
    <row r="358" spans="1:13" ht="12.5">
      <c r="A358" s="113"/>
      <c r="B358" s="113"/>
      <c r="F358" s="114"/>
      <c r="G358" s="114"/>
      <c r="H358" s="114"/>
      <c r="M358" s="113"/>
    </row>
    <row r="359" spans="1:13" ht="12.5">
      <c r="A359" s="113"/>
      <c r="B359" s="113"/>
      <c r="F359" s="114"/>
      <c r="G359" s="114"/>
      <c r="H359" s="114"/>
      <c r="M359" s="113"/>
    </row>
    <row r="360" spans="1:13" ht="12.5">
      <c r="A360" s="113"/>
      <c r="B360" s="113"/>
      <c r="F360" s="114"/>
      <c r="G360" s="114"/>
      <c r="H360" s="114"/>
      <c r="M360" s="113"/>
    </row>
    <row r="361" spans="1:13" ht="12.5">
      <c r="A361" s="113"/>
      <c r="B361" s="113"/>
      <c r="F361" s="114"/>
      <c r="G361" s="114"/>
      <c r="H361" s="114"/>
      <c r="M361" s="113"/>
    </row>
    <row r="362" spans="1:13" ht="12.5">
      <c r="A362" s="113"/>
      <c r="B362" s="113"/>
      <c r="F362" s="114"/>
      <c r="G362" s="114"/>
      <c r="H362" s="114"/>
      <c r="M362" s="113"/>
    </row>
    <row r="363" spans="1:13" ht="12.5">
      <c r="A363" s="113"/>
      <c r="B363" s="113"/>
      <c r="F363" s="114"/>
      <c r="G363" s="114"/>
      <c r="H363" s="114"/>
      <c r="M363" s="113"/>
    </row>
    <row r="364" spans="1:13" ht="12.5">
      <c r="A364" s="113"/>
      <c r="B364" s="113"/>
      <c r="F364" s="114"/>
      <c r="G364" s="114"/>
      <c r="H364" s="114"/>
      <c r="M364" s="113"/>
    </row>
    <row r="365" spans="1:13" ht="12.5">
      <c r="A365" s="113"/>
      <c r="B365" s="113"/>
      <c r="F365" s="114"/>
      <c r="G365" s="114"/>
      <c r="H365" s="114"/>
      <c r="M365" s="113"/>
    </row>
    <row r="366" spans="1:13" ht="12.5">
      <c r="A366" s="113"/>
      <c r="B366" s="113"/>
      <c r="F366" s="114"/>
      <c r="G366" s="114"/>
      <c r="H366" s="114"/>
      <c r="M366" s="113"/>
    </row>
    <row r="367" spans="1:13" ht="12.5">
      <c r="A367" s="113"/>
      <c r="B367" s="113"/>
      <c r="F367" s="114"/>
      <c r="G367" s="114"/>
      <c r="H367" s="114"/>
      <c r="M367" s="113"/>
    </row>
    <row r="368" spans="1:13" ht="12.5">
      <c r="A368" s="113"/>
      <c r="B368" s="113"/>
      <c r="F368" s="114"/>
      <c r="G368" s="114"/>
      <c r="H368" s="114"/>
      <c r="M368" s="113"/>
    </row>
    <row r="369" spans="1:13" ht="12.5">
      <c r="A369" s="113"/>
      <c r="B369" s="113"/>
      <c r="F369" s="114"/>
      <c r="G369" s="114"/>
      <c r="H369" s="114"/>
      <c r="M369" s="113"/>
    </row>
    <row r="370" spans="1:13" ht="12.5">
      <c r="A370" s="113"/>
      <c r="B370" s="113"/>
      <c r="F370" s="114"/>
      <c r="G370" s="114"/>
      <c r="H370" s="114"/>
      <c r="M370" s="113"/>
    </row>
    <row r="371" spans="1:13" ht="12.5">
      <c r="A371" s="113"/>
      <c r="B371" s="113"/>
      <c r="F371" s="114"/>
      <c r="G371" s="114"/>
      <c r="H371" s="114"/>
      <c r="M371" s="113"/>
    </row>
    <row r="372" spans="1:13" ht="12.5">
      <c r="A372" s="113"/>
      <c r="B372" s="113"/>
      <c r="F372" s="114"/>
      <c r="G372" s="114"/>
      <c r="H372" s="114"/>
      <c r="M372" s="113"/>
    </row>
    <row r="373" spans="1:13" ht="12.5">
      <c r="A373" s="113"/>
      <c r="B373" s="113"/>
      <c r="F373" s="114"/>
      <c r="G373" s="114"/>
      <c r="H373" s="114"/>
      <c r="M373" s="113"/>
    </row>
    <row r="374" spans="1:13" ht="12.5">
      <c r="A374" s="113"/>
      <c r="B374" s="113"/>
      <c r="F374" s="114"/>
      <c r="G374" s="114"/>
      <c r="H374" s="114"/>
      <c r="M374" s="113"/>
    </row>
    <row r="375" spans="1:13" ht="12.5">
      <c r="A375" s="113"/>
      <c r="B375" s="113"/>
      <c r="F375" s="114"/>
      <c r="G375" s="114"/>
      <c r="H375" s="114"/>
      <c r="M375" s="113"/>
    </row>
    <row r="376" spans="1:13" ht="12.5">
      <c r="A376" s="113"/>
      <c r="B376" s="113"/>
      <c r="F376" s="114"/>
      <c r="G376" s="114"/>
      <c r="H376" s="114"/>
      <c r="M376" s="113"/>
    </row>
    <row r="377" spans="1:13" ht="12.5">
      <c r="A377" s="113"/>
      <c r="B377" s="113"/>
      <c r="F377" s="114"/>
      <c r="G377" s="114"/>
      <c r="H377" s="114"/>
      <c r="M377" s="113"/>
    </row>
    <row r="378" spans="1:13" ht="12.5">
      <c r="A378" s="113"/>
      <c r="B378" s="113"/>
      <c r="F378" s="114"/>
      <c r="G378" s="114"/>
      <c r="H378" s="114"/>
      <c r="M378" s="113"/>
    </row>
    <row r="379" spans="1:13" ht="12.5">
      <c r="A379" s="113"/>
      <c r="B379" s="113"/>
      <c r="F379" s="114"/>
      <c r="G379" s="114"/>
      <c r="H379" s="114"/>
      <c r="M379" s="113"/>
    </row>
    <row r="380" spans="1:13" ht="12.5">
      <c r="A380" s="113"/>
      <c r="B380" s="113"/>
      <c r="F380" s="114"/>
      <c r="G380" s="114"/>
      <c r="H380" s="114"/>
      <c r="M380" s="113"/>
    </row>
    <row r="381" spans="1:13" ht="12.5">
      <c r="A381" s="113"/>
      <c r="B381" s="113"/>
      <c r="F381" s="114"/>
      <c r="G381" s="114"/>
      <c r="H381" s="114"/>
      <c r="M381" s="113"/>
    </row>
    <row r="382" spans="1:13" ht="12.5">
      <c r="A382" s="113"/>
      <c r="B382" s="113"/>
      <c r="F382" s="114"/>
      <c r="G382" s="114"/>
      <c r="H382" s="114"/>
      <c r="M382" s="113"/>
    </row>
    <row r="383" spans="1:13" ht="12.5">
      <c r="A383" s="113"/>
      <c r="B383" s="113"/>
      <c r="F383" s="114"/>
      <c r="G383" s="114"/>
      <c r="H383" s="114"/>
      <c r="M383" s="113"/>
    </row>
    <row r="384" spans="1:13" ht="12.5">
      <c r="A384" s="113"/>
      <c r="B384" s="113"/>
      <c r="F384" s="114"/>
      <c r="G384" s="114"/>
      <c r="H384" s="114"/>
      <c r="M384" s="113"/>
    </row>
    <row r="385" spans="1:13" ht="12.5">
      <c r="A385" s="113"/>
      <c r="B385" s="113"/>
      <c r="F385" s="114"/>
      <c r="G385" s="114"/>
      <c r="H385" s="114"/>
      <c r="M385" s="113"/>
    </row>
    <row r="386" spans="1:13" ht="12.5">
      <c r="A386" s="113"/>
      <c r="B386" s="113"/>
      <c r="F386" s="114"/>
      <c r="G386" s="114"/>
      <c r="H386" s="114"/>
      <c r="M386" s="113"/>
    </row>
    <row r="387" spans="1:13" ht="12.5">
      <c r="A387" s="113"/>
      <c r="B387" s="113"/>
      <c r="F387" s="114"/>
      <c r="G387" s="114"/>
      <c r="H387" s="114"/>
      <c r="M387" s="113"/>
    </row>
    <row r="388" spans="1:13" ht="12.5">
      <c r="A388" s="113"/>
      <c r="B388" s="113"/>
      <c r="F388" s="114"/>
      <c r="G388" s="114"/>
      <c r="H388" s="114"/>
      <c r="M388" s="113"/>
    </row>
    <row r="389" spans="1:13" ht="12.5">
      <c r="A389" s="113"/>
      <c r="B389" s="113"/>
      <c r="F389" s="114"/>
      <c r="G389" s="114"/>
      <c r="H389" s="114"/>
      <c r="M389" s="113"/>
    </row>
    <row r="390" spans="1:13" ht="12.5">
      <c r="A390" s="113"/>
      <c r="B390" s="113"/>
      <c r="F390" s="114"/>
      <c r="G390" s="114"/>
      <c r="H390" s="114"/>
      <c r="M390" s="113"/>
    </row>
    <row r="391" spans="1:13" ht="12.5">
      <c r="A391" s="113"/>
      <c r="B391" s="113"/>
      <c r="F391" s="114"/>
      <c r="G391" s="114"/>
      <c r="H391" s="114"/>
      <c r="M391" s="113"/>
    </row>
    <row r="392" spans="1:13" ht="12.5">
      <c r="A392" s="113"/>
      <c r="B392" s="113"/>
      <c r="F392" s="114"/>
      <c r="G392" s="114"/>
      <c r="H392" s="114"/>
      <c r="M392" s="113"/>
    </row>
    <row r="393" spans="1:13" ht="12.5">
      <c r="A393" s="113"/>
      <c r="B393" s="113"/>
      <c r="F393" s="114"/>
      <c r="G393" s="114"/>
      <c r="H393" s="114"/>
      <c r="M393" s="113"/>
    </row>
    <row r="394" spans="1:13" ht="12.5">
      <c r="A394" s="113"/>
      <c r="B394" s="113"/>
      <c r="F394" s="114"/>
      <c r="G394" s="114"/>
      <c r="H394" s="114"/>
      <c r="M394" s="113"/>
    </row>
    <row r="395" spans="1:13" ht="12.5">
      <c r="A395" s="113"/>
      <c r="B395" s="113"/>
      <c r="F395" s="114"/>
      <c r="G395" s="114"/>
      <c r="H395" s="114"/>
      <c r="M395" s="113"/>
    </row>
    <row r="396" spans="1:13" ht="12.5">
      <c r="A396" s="113"/>
      <c r="B396" s="113"/>
      <c r="F396" s="114"/>
      <c r="G396" s="114"/>
      <c r="H396" s="114"/>
      <c r="M396" s="113"/>
    </row>
    <row r="397" spans="1:13" ht="12.5">
      <c r="A397" s="113"/>
      <c r="B397" s="113"/>
      <c r="F397" s="114"/>
      <c r="G397" s="114"/>
      <c r="H397" s="114"/>
      <c r="M397" s="113"/>
    </row>
    <row r="398" spans="1:13" ht="12.5">
      <c r="A398" s="113"/>
      <c r="B398" s="113"/>
      <c r="F398" s="114"/>
      <c r="G398" s="114"/>
      <c r="H398" s="114"/>
      <c r="M398" s="113"/>
    </row>
    <row r="399" spans="1:13" ht="12.5">
      <c r="A399" s="113"/>
      <c r="B399" s="113"/>
      <c r="F399" s="114"/>
      <c r="G399" s="114"/>
      <c r="H399" s="114"/>
      <c r="M399" s="113"/>
    </row>
    <row r="400" spans="1:13" ht="12.5">
      <c r="A400" s="113"/>
      <c r="B400" s="113"/>
      <c r="F400" s="114"/>
      <c r="G400" s="114"/>
      <c r="H400" s="114"/>
      <c r="M400" s="113"/>
    </row>
    <row r="401" spans="1:13" ht="12.5">
      <c r="A401" s="113"/>
      <c r="B401" s="113"/>
      <c r="F401" s="114"/>
      <c r="G401" s="114"/>
      <c r="H401" s="114"/>
      <c r="M401" s="113"/>
    </row>
    <row r="402" spans="1:13" ht="12.5">
      <c r="A402" s="113"/>
      <c r="B402" s="113"/>
      <c r="F402" s="114"/>
      <c r="G402" s="114"/>
      <c r="H402" s="114"/>
      <c r="M402" s="113"/>
    </row>
    <row r="403" spans="1:13" ht="12.5">
      <c r="A403" s="113"/>
      <c r="B403" s="113"/>
      <c r="F403" s="114"/>
      <c r="G403" s="114"/>
      <c r="H403" s="114"/>
      <c r="M403" s="113"/>
    </row>
    <row r="404" spans="1:13" ht="12.5">
      <c r="A404" s="113"/>
      <c r="B404" s="113"/>
      <c r="F404" s="114"/>
      <c r="G404" s="114"/>
      <c r="H404" s="114"/>
      <c r="M404" s="113"/>
    </row>
    <row r="405" spans="1:13" ht="12.5">
      <c r="A405" s="113"/>
      <c r="B405" s="113"/>
      <c r="F405" s="114"/>
      <c r="G405" s="114"/>
      <c r="H405" s="114"/>
      <c r="M405" s="113"/>
    </row>
    <row r="406" spans="1:13" ht="12.5">
      <c r="A406" s="113"/>
      <c r="B406" s="113"/>
      <c r="F406" s="114"/>
      <c r="G406" s="114"/>
      <c r="H406" s="114"/>
      <c r="M406" s="113"/>
    </row>
    <row r="407" spans="1:13" ht="12.5">
      <c r="A407" s="113"/>
      <c r="B407" s="113"/>
      <c r="F407" s="114"/>
      <c r="G407" s="114"/>
      <c r="H407" s="114"/>
      <c r="M407" s="113"/>
    </row>
    <row r="408" spans="1:13" ht="12.5">
      <c r="A408" s="113"/>
      <c r="B408" s="113"/>
      <c r="F408" s="114"/>
      <c r="G408" s="114"/>
      <c r="H408" s="114"/>
      <c r="M408" s="113"/>
    </row>
    <row r="409" spans="1:13" ht="12.5">
      <c r="A409" s="113"/>
      <c r="B409" s="113"/>
      <c r="F409" s="114"/>
      <c r="G409" s="114"/>
      <c r="H409" s="114"/>
      <c r="M409" s="113"/>
    </row>
    <row r="410" spans="1:13" ht="12.5">
      <c r="A410" s="113"/>
      <c r="B410" s="113"/>
      <c r="F410" s="114"/>
      <c r="G410" s="114"/>
      <c r="H410" s="114"/>
      <c r="M410" s="113"/>
    </row>
    <row r="411" spans="1:13" ht="12.5">
      <c r="A411" s="113"/>
      <c r="B411" s="113"/>
      <c r="F411" s="114"/>
      <c r="G411" s="114"/>
      <c r="H411" s="114"/>
      <c r="M411" s="113"/>
    </row>
    <row r="412" spans="1:13" ht="12.5">
      <c r="A412" s="113"/>
      <c r="B412" s="113"/>
      <c r="F412" s="114"/>
      <c r="G412" s="114"/>
      <c r="H412" s="114"/>
      <c r="M412" s="113"/>
    </row>
    <row r="413" spans="1:13" ht="12.5">
      <c r="A413" s="113"/>
      <c r="B413" s="113"/>
      <c r="F413" s="114"/>
      <c r="G413" s="114"/>
      <c r="H413" s="114"/>
      <c r="M413" s="113"/>
    </row>
    <row r="414" spans="1:13" ht="12.5">
      <c r="A414" s="113"/>
      <c r="B414" s="113"/>
      <c r="F414" s="114"/>
      <c r="G414" s="114"/>
      <c r="H414" s="114"/>
      <c r="M414" s="113"/>
    </row>
    <row r="415" spans="1:13" ht="12.5">
      <c r="A415" s="113"/>
      <c r="B415" s="113"/>
      <c r="F415" s="114"/>
      <c r="G415" s="114"/>
      <c r="H415" s="114"/>
      <c r="M415" s="113"/>
    </row>
    <row r="416" spans="1:13" ht="12.5">
      <c r="A416" s="113"/>
      <c r="B416" s="113"/>
      <c r="F416" s="114"/>
      <c r="G416" s="114"/>
      <c r="H416" s="114"/>
      <c r="M416" s="113"/>
    </row>
    <row r="417" spans="1:13" ht="12.5">
      <c r="A417" s="113"/>
      <c r="B417" s="113"/>
      <c r="F417" s="114"/>
      <c r="G417" s="114"/>
      <c r="H417" s="114"/>
      <c r="M417" s="113"/>
    </row>
    <row r="418" spans="1:13" ht="12.5">
      <c r="A418" s="113"/>
      <c r="B418" s="113"/>
      <c r="F418" s="114"/>
      <c r="G418" s="114"/>
      <c r="H418" s="114"/>
      <c r="M418" s="113"/>
    </row>
    <row r="419" spans="1:13" ht="12.5">
      <c r="A419" s="113"/>
      <c r="B419" s="113"/>
      <c r="F419" s="114"/>
      <c r="G419" s="114"/>
      <c r="H419" s="114"/>
      <c r="M419" s="113"/>
    </row>
    <row r="420" spans="1:13" ht="12.5">
      <c r="A420" s="113"/>
      <c r="B420" s="113"/>
      <c r="F420" s="114"/>
      <c r="G420" s="114"/>
      <c r="H420" s="114"/>
      <c r="M420" s="113"/>
    </row>
    <row r="421" spans="1:13" ht="12.5">
      <c r="A421" s="113"/>
      <c r="B421" s="113"/>
      <c r="F421" s="114"/>
      <c r="G421" s="114"/>
      <c r="H421" s="114"/>
      <c r="M421" s="113"/>
    </row>
    <row r="422" spans="1:13" ht="12.5">
      <c r="A422" s="113"/>
      <c r="B422" s="113"/>
      <c r="F422" s="114"/>
      <c r="G422" s="114"/>
      <c r="H422" s="114"/>
      <c r="M422" s="113"/>
    </row>
    <row r="423" spans="1:13" ht="12.5">
      <c r="A423" s="113"/>
      <c r="B423" s="113"/>
      <c r="F423" s="114"/>
      <c r="G423" s="114"/>
      <c r="H423" s="114"/>
      <c r="M423" s="113"/>
    </row>
    <row r="424" spans="1:13" ht="12.5">
      <c r="A424" s="113"/>
      <c r="B424" s="113"/>
      <c r="F424" s="114"/>
      <c r="G424" s="114"/>
      <c r="H424" s="114"/>
      <c r="M424" s="113"/>
    </row>
    <row r="425" spans="1:13" ht="12.5">
      <c r="A425" s="113"/>
      <c r="B425" s="113"/>
      <c r="F425" s="114"/>
      <c r="G425" s="114"/>
      <c r="H425" s="114"/>
      <c r="M425" s="113"/>
    </row>
    <row r="426" spans="1:13" ht="12.5">
      <c r="A426" s="113"/>
      <c r="B426" s="113"/>
      <c r="F426" s="114"/>
      <c r="G426" s="114"/>
      <c r="H426" s="114"/>
      <c r="M426" s="113"/>
    </row>
    <row r="427" spans="1:13" ht="12.5">
      <c r="A427" s="113"/>
      <c r="B427" s="113"/>
      <c r="F427" s="114"/>
      <c r="G427" s="114"/>
      <c r="H427" s="114"/>
      <c r="M427" s="113"/>
    </row>
    <row r="428" spans="1:13" ht="12.5">
      <c r="A428" s="113"/>
      <c r="B428" s="113"/>
      <c r="F428" s="114"/>
      <c r="G428" s="114"/>
      <c r="H428" s="114"/>
      <c r="M428" s="113"/>
    </row>
    <row r="429" spans="1:13" ht="12.5">
      <c r="A429" s="113"/>
      <c r="B429" s="113"/>
      <c r="F429" s="114"/>
      <c r="G429" s="114"/>
      <c r="H429" s="114"/>
      <c r="M429" s="113"/>
    </row>
    <row r="430" spans="1:13" ht="12.5">
      <c r="A430" s="113"/>
      <c r="B430" s="113"/>
      <c r="F430" s="114"/>
      <c r="G430" s="114"/>
      <c r="H430" s="114"/>
      <c r="M430" s="113"/>
    </row>
    <row r="431" spans="1:13" ht="12.5">
      <c r="A431" s="113"/>
      <c r="B431" s="113"/>
      <c r="F431" s="114"/>
      <c r="G431" s="114"/>
      <c r="H431" s="114"/>
      <c r="M431" s="113"/>
    </row>
    <row r="432" spans="1:13" ht="12.5">
      <c r="A432" s="113"/>
      <c r="B432" s="113"/>
      <c r="F432" s="114"/>
      <c r="G432" s="114"/>
      <c r="H432" s="114"/>
      <c r="M432" s="113"/>
    </row>
    <row r="433" spans="1:13" ht="12.5">
      <c r="A433" s="113"/>
      <c r="B433" s="113"/>
      <c r="F433" s="114"/>
      <c r="G433" s="114"/>
      <c r="H433" s="114"/>
      <c r="M433" s="113"/>
    </row>
    <row r="434" spans="1:13" ht="12.5">
      <c r="A434" s="113"/>
      <c r="B434" s="113"/>
      <c r="F434" s="114"/>
      <c r="G434" s="114"/>
      <c r="H434" s="114"/>
      <c r="M434" s="113"/>
    </row>
    <row r="435" spans="1:13" ht="12.5">
      <c r="A435" s="113"/>
      <c r="B435" s="113"/>
      <c r="F435" s="114"/>
      <c r="G435" s="114"/>
      <c r="H435" s="114"/>
      <c r="M435" s="113"/>
    </row>
    <row r="436" spans="1:13" ht="12.5">
      <c r="A436" s="113"/>
      <c r="B436" s="113"/>
      <c r="F436" s="114"/>
      <c r="G436" s="114"/>
      <c r="H436" s="114"/>
      <c r="M436" s="113"/>
    </row>
    <row r="437" spans="1:13" ht="12.5">
      <c r="A437" s="113"/>
      <c r="B437" s="113"/>
      <c r="F437" s="114"/>
      <c r="G437" s="114"/>
      <c r="H437" s="114"/>
      <c r="M437" s="113"/>
    </row>
    <row r="438" spans="1:13" ht="12.5">
      <c r="A438" s="113"/>
      <c r="B438" s="113"/>
      <c r="F438" s="114"/>
      <c r="G438" s="114"/>
      <c r="H438" s="114"/>
      <c r="M438" s="113"/>
    </row>
    <row r="439" spans="1:13" ht="12.5">
      <c r="A439" s="113"/>
      <c r="B439" s="113"/>
      <c r="F439" s="114"/>
      <c r="G439" s="114"/>
      <c r="H439" s="114"/>
      <c r="M439" s="113"/>
    </row>
    <row r="440" spans="1:13" ht="12.5">
      <c r="A440" s="113"/>
      <c r="B440" s="113"/>
      <c r="F440" s="114"/>
      <c r="G440" s="114"/>
      <c r="H440" s="114"/>
      <c r="M440" s="113"/>
    </row>
    <row r="441" spans="1:13" ht="12.5">
      <c r="A441" s="113"/>
      <c r="B441" s="113"/>
      <c r="F441" s="114"/>
      <c r="G441" s="114"/>
      <c r="H441" s="114"/>
      <c r="M441" s="113"/>
    </row>
    <row r="442" spans="1:13" ht="12.5">
      <c r="A442" s="113"/>
      <c r="B442" s="113"/>
      <c r="F442" s="114"/>
      <c r="G442" s="114"/>
      <c r="H442" s="114"/>
      <c r="M442" s="113"/>
    </row>
    <row r="443" spans="1:13" ht="12.5">
      <c r="A443" s="113"/>
      <c r="B443" s="113"/>
      <c r="F443" s="114"/>
      <c r="G443" s="114"/>
      <c r="H443" s="114"/>
      <c r="M443" s="113"/>
    </row>
    <row r="444" spans="1:13" ht="12.5">
      <c r="A444" s="113"/>
      <c r="B444" s="113"/>
      <c r="F444" s="114"/>
      <c r="G444" s="114"/>
      <c r="H444" s="114"/>
      <c r="M444" s="113"/>
    </row>
    <row r="445" spans="1:13" ht="12.5">
      <c r="A445" s="113"/>
      <c r="B445" s="113"/>
      <c r="F445" s="114"/>
      <c r="G445" s="114"/>
      <c r="H445" s="114"/>
      <c r="M445" s="113"/>
    </row>
    <row r="446" spans="1:13" ht="12.5">
      <c r="A446" s="113"/>
      <c r="B446" s="113"/>
      <c r="F446" s="114"/>
      <c r="G446" s="114"/>
      <c r="H446" s="114"/>
      <c r="M446" s="113"/>
    </row>
    <row r="447" spans="1:13" ht="12.5">
      <c r="A447" s="113"/>
      <c r="B447" s="113"/>
      <c r="F447" s="114"/>
      <c r="G447" s="114"/>
      <c r="H447" s="114"/>
      <c r="M447" s="113"/>
    </row>
    <row r="448" spans="1:13" ht="12.5">
      <c r="A448" s="113"/>
      <c r="B448" s="113"/>
      <c r="F448" s="114"/>
      <c r="G448" s="114"/>
      <c r="H448" s="114"/>
      <c r="M448" s="113"/>
    </row>
    <row r="449" spans="1:13" ht="12.5">
      <c r="A449" s="113"/>
      <c r="B449" s="113"/>
      <c r="F449" s="114"/>
      <c r="G449" s="114"/>
      <c r="H449" s="114"/>
      <c r="M449" s="113"/>
    </row>
    <row r="450" spans="1:13" ht="12.5">
      <c r="A450" s="113"/>
      <c r="B450" s="113"/>
      <c r="F450" s="114"/>
      <c r="G450" s="114"/>
      <c r="H450" s="114"/>
      <c r="M450" s="113"/>
    </row>
    <row r="451" spans="1:13" ht="12.5">
      <c r="A451" s="113"/>
      <c r="B451" s="113"/>
      <c r="F451" s="114"/>
      <c r="G451" s="114"/>
      <c r="H451" s="114"/>
      <c r="M451" s="113"/>
    </row>
    <row r="452" spans="1:13" ht="12.5">
      <c r="A452" s="113"/>
      <c r="B452" s="113"/>
      <c r="F452" s="114"/>
      <c r="G452" s="114"/>
      <c r="H452" s="114"/>
      <c r="M452" s="113"/>
    </row>
    <row r="453" spans="1:13" ht="12.5">
      <c r="A453" s="113"/>
      <c r="B453" s="113"/>
      <c r="F453" s="114"/>
      <c r="G453" s="114"/>
      <c r="H453" s="114"/>
      <c r="M453" s="113"/>
    </row>
    <row r="454" spans="1:13" ht="12.5">
      <c r="A454" s="113"/>
      <c r="B454" s="113"/>
      <c r="F454" s="114"/>
      <c r="G454" s="114"/>
      <c r="H454" s="114"/>
      <c r="M454" s="113"/>
    </row>
    <row r="455" spans="1:13" ht="12.5">
      <c r="A455" s="113"/>
      <c r="B455" s="113"/>
      <c r="F455" s="114"/>
      <c r="G455" s="114"/>
      <c r="H455" s="114"/>
      <c r="M455" s="113"/>
    </row>
    <row r="456" spans="1:13" ht="12.5">
      <c r="A456" s="113"/>
      <c r="B456" s="113"/>
      <c r="F456" s="114"/>
      <c r="G456" s="114"/>
      <c r="H456" s="114"/>
      <c r="M456" s="113"/>
    </row>
    <row r="457" spans="1:13" ht="12.5">
      <c r="A457" s="113"/>
      <c r="B457" s="113"/>
      <c r="F457" s="114"/>
      <c r="G457" s="114"/>
      <c r="H457" s="114"/>
      <c r="M457" s="113"/>
    </row>
    <row r="458" spans="1:13" ht="12.5">
      <c r="A458" s="113"/>
      <c r="B458" s="113"/>
      <c r="F458" s="114"/>
      <c r="G458" s="114"/>
      <c r="H458" s="114"/>
      <c r="M458" s="113"/>
    </row>
    <row r="459" spans="1:13" ht="12.5">
      <c r="A459" s="113"/>
      <c r="B459" s="113"/>
      <c r="F459" s="114"/>
      <c r="G459" s="114"/>
      <c r="H459" s="114"/>
      <c r="M459" s="113"/>
    </row>
    <row r="460" spans="1:13" ht="12.5">
      <c r="A460" s="113"/>
      <c r="B460" s="113"/>
      <c r="F460" s="114"/>
      <c r="G460" s="114"/>
      <c r="H460" s="114"/>
      <c r="M460" s="113"/>
    </row>
    <row r="461" spans="1:13" ht="12.5">
      <c r="A461" s="113"/>
      <c r="B461" s="113"/>
      <c r="F461" s="114"/>
      <c r="G461" s="114"/>
      <c r="H461" s="114"/>
      <c r="M461" s="113"/>
    </row>
    <row r="462" spans="1:13" ht="12.5">
      <c r="A462" s="113"/>
      <c r="B462" s="113"/>
      <c r="F462" s="114"/>
      <c r="G462" s="114"/>
      <c r="H462" s="114"/>
      <c r="M462" s="113"/>
    </row>
    <row r="463" spans="1:13" ht="12.5">
      <c r="A463" s="113"/>
      <c r="B463" s="113"/>
      <c r="F463" s="114"/>
      <c r="G463" s="114"/>
      <c r="H463" s="114"/>
      <c r="M463" s="113"/>
    </row>
    <row r="464" spans="1:13" ht="12.5">
      <c r="A464" s="113"/>
      <c r="B464" s="113"/>
      <c r="F464" s="114"/>
      <c r="G464" s="114"/>
      <c r="H464" s="114"/>
      <c r="M464" s="113"/>
    </row>
    <row r="465" spans="1:13" ht="12.5">
      <c r="A465" s="113"/>
      <c r="B465" s="113"/>
      <c r="F465" s="114"/>
      <c r="G465" s="114"/>
      <c r="H465" s="114"/>
      <c r="M465" s="113"/>
    </row>
    <row r="466" spans="1:13" ht="12.5">
      <c r="A466" s="113"/>
      <c r="B466" s="113"/>
      <c r="F466" s="114"/>
      <c r="G466" s="114"/>
      <c r="H466" s="114"/>
      <c r="M466" s="113"/>
    </row>
    <row r="467" spans="1:13" ht="12.5">
      <c r="A467" s="113"/>
      <c r="B467" s="113"/>
      <c r="F467" s="114"/>
      <c r="G467" s="114"/>
      <c r="H467" s="114"/>
      <c r="M467" s="113"/>
    </row>
    <row r="468" spans="1:13" ht="12.5">
      <c r="A468" s="113"/>
      <c r="B468" s="113"/>
      <c r="F468" s="114"/>
      <c r="G468" s="114"/>
      <c r="H468" s="114"/>
      <c r="M468" s="113"/>
    </row>
    <row r="469" spans="1:13" ht="12.5">
      <c r="A469" s="113"/>
      <c r="B469" s="113"/>
      <c r="F469" s="114"/>
      <c r="G469" s="114"/>
      <c r="H469" s="114"/>
      <c r="M469" s="113"/>
    </row>
    <row r="470" spans="1:13" ht="12.5">
      <c r="A470" s="113"/>
      <c r="B470" s="113"/>
      <c r="F470" s="114"/>
      <c r="G470" s="114"/>
      <c r="H470" s="114"/>
      <c r="M470" s="113"/>
    </row>
    <row r="471" spans="1:13" ht="12.5">
      <c r="A471" s="113"/>
      <c r="B471" s="113"/>
      <c r="F471" s="114"/>
      <c r="G471" s="114"/>
      <c r="H471" s="114"/>
      <c r="M471" s="113"/>
    </row>
    <row r="472" spans="1:13" ht="12.5">
      <c r="A472" s="113"/>
      <c r="B472" s="113"/>
      <c r="F472" s="114"/>
      <c r="G472" s="114"/>
      <c r="H472" s="114"/>
      <c r="M472" s="113"/>
    </row>
    <row r="473" spans="1:13" ht="12.5">
      <c r="A473" s="113"/>
      <c r="B473" s="113"/>
      <c r="F473" s="114"/>
      <c r="G473" s="114"/>
      <c r="H473" s="114"/>
      <c r="M473" s="113"/>
    </row>
    <row r="474" spans="1:13" ht="12.5">
      <c r="A474" s="113"/>
      <c r="B474" s="113"/>
      <c r="F474" s="114"/>
      <c r="G474" s="114"/>
      <c r="H474" s="114"/>
      <c r="M474" s="113"/>
    </row>
    <row r="475" spans="1:13" ht="12.5">
      <c r="A475" s="113"/>
      <c r="B475" s="113"/>
      <c r="F475" s="114"/>
      <c r="G475" s="114"/>
      <c r="H475" s="114"/>
      <c r="M475" s="113"/>
    </row>
    <row r="476" spans="1:13" ht="12.5">
      <c r="A476" s="113"/>
      <c r="B476" s="113"/>
      <c r="F476" s="114"/>
      <c r="G476" s="114"/>
      <c r="H476" s="114"/>
      <c r="M476" s="113"/>
    </row>
    <row r="477" spans="1:13" ht="12.5">
      <c r="A477" s="113"/>
      <c r="B477" s="113"/>
      <c r="F477" s="114"/>
      <c r="G477" s="114"/>
      <c r="H477" s="114"/>
      <c r="M477" s="113"/>
    </row>
    <row r="478" spans="1:13" ht="12.5">
      <c r="A478" s="113"/>
      <c r="B478" s="113"/>
      <c r="F478" s="114"/>
      <c r="G478" s="114"/>
      <c r="H478" s="114"/>
      <c r="M478" s="113"/>
    </row>
    <row r="479" spans="1:13" ht="12.5">
      <c r="A479" s="113"/>
      <c r="B479" s="113"/>
      <c r="F479" s="114"/>
      <c r="G479" s="114"/>
      <c r="H479" s="114"/>
      <c r="M479" s="113"/>
    </row>
    <row r="480" spans="1:13" ht="12.5">
      <c r="A480" s="113"/>
      <c r="B480" s="113"/>
      <c r="F480" s="114"/>
      <c r="G480" s="114"/>
      <c r="H480" s="114"/>
      <c r="M480" s="113"/>
    </row>
    <row r="481" spans="1:13" ht="12.5">
      <c r="A481" s="113"/>
      <c r="B481" s="113"/>
      <c r="F481" s="114"/>
      <c r="G481" s="114"/>
      <c r="H481" s="114"/>
      <c r="M481" s="113"/>
    </row>
    <row r="482" spans="1:13" ht="12.5">
      <c r="A482" s="113"/>
      <c r="B482" s="113"/>
      <c r="F482" s="114"/>
      <c r="G482" s="114"/>
      <c r="H482" s="114"/>
      <c r="M482" s="113"/>
    </row>
    <row r="483" spans="1:13" ht="12.5">
      <c r="A483" s="113"/>
      <c r="B483" s="113"/>
      <c r="F483" s="114"/>
      <c r="G483" s="114"/>
      <c r="H483" s="114"/>
      <c r="M483" s="113"/>
    </row>
    <row r="484" spans="1:13" ht="12.5">
      <c r="A484" s="113"/>
      <c r="B484" s="113"/>
      <c r="F484" s="114"/>
      <c r="G484" s="114"/>
      <c r="H484" s="114"/>
      <c r="M484" s="113"/>
    </row>
    <row r="485" spans="1:13" ht="12.5">
      <c r="A485" s="113"/>
      <c r="B485" s="113"/>
      <c r="F485" s="114"/>
      <c r="G485" s="114"/>
      <c r="H485" s="114"/>
      <c r="M485" s="113"/>
    </row>
    <row r="486" spans="1:13" ht="12.5">
      <c r="A486" s="113"/>
      <c r="B486" s="113"/>
      <c r="F486" s="114"/>
      <c r="G486" s="114"/>
      <c r="H486" s="114"/>
      <c r="M486" s="113"/>
    </row>
    <row r="487" spans="1:13" ht="12.5">
      <c r="A487" s="113"/>
      <c r="B487" s="113"/>
      <c r="F487" s="114"/>
      <c r="G487" s="114"/>
      <c r="H487" s="114"/>
      <c r="M487" s="113"/>
    </row>
    <row r="488" spans="1:13" ht="12.5">
      <c r="A488" s="113"/>
      <c r="B488" s="113"/>
      <c r="F488" s="114"/>
      <c r="G488" s="114"/>
      <c r="H488" s="114"/>
      <c r="M488" s="113"/>
    </row>
    <row r="489" spans="1:13" ht="12.5">
      <c r="A489" s="113"/>
      <c r="B489" s="113"/>
      <c r="F489" s="114"/>
      <c r="G489" s="114"/>
      <c r="H489" s="114"/>
      <c r="M489" s="113"/>
    </row>
    <row r="490" spans="1:13" ht="12.5">
      <c r="A490" s="113"/>
      <c r="B490" s="113"/>
      <c r="F490" s="114"/>
      <c r="G490" s="114"/>
      <c r="H490" s="114"/>
      <c r="M490" s="113"/>
    </row>
    <row r="491" spans="1:13" ht="12.5">
      <c r="A491" s="113"/>
      <c r="B491" s="113"/>
      <c r="F491" s="114"/>
      <c r="G491" s="114"/>
      <c r="H491" s="114"/>
      <c r="M491" s="113"/>
    </row>
    <row r="492" spans="1:13" ht="12.5">
      <c r="A492" s="113"/>
      <c r="B492" s="113"/>
      <c r="F492" s="114"/>
      <c r="G492" s="114"/>
      <c r="H492" s="114"/>
      <c r="M492" s="113"/>
    </row>
    <row r="493" spans="1:13" ht="12.5">
      <c r="A493" s="113"/>
      <c r="B493" s="113"/>
      <c r="F493" s="114"/>
      <c r="G493" s="114"/>
      <c r="H493" s="114"/>
      <c r="M493" s="113"/>
    </row>
    <row r="494" spans="1:13" ht="12.5">
      <c r="A494" s="113"/>
      <c r="B494" s="113"/>
      <c r="F494" s="114"/>
      <c r="G494" s="114"/>
      <c r="H494" s="114"/>
      <c r="M494" s="113"/>
    </row>
    <row r="495" spans="1:13" ht="12.5">
      <c r="A495" s="113"/>
      <c r="B495" s="113"/>
      <c r="F495" s="114"/>
      <c r="G495" s="114"/>
      <c r="H495" s="114"/>
      <c r="M495" s="113"/>
    </row>
    <row r="496" spans="1:13" ht="12.5">
      <c r="A496" s="113"/>
      <c r="B496" s="113"/>
      <c r="F496" s="114"/>
      <c r="G496" s="114"/>
      <c r="H496" s="114"/>
      <c r="M496" s="113"/>
    </row>
    <row r="497" spans="1:13" ht="12.5">
      <c r="A497" s="113"/>
      <c r="B497" s="113"/>
      <c r="F497" s="114"/>
      <c r="G497" s="114"/>
      <c r="H497" s="114"/>
      <c r="M497" s="113"/>
    </row>
    <row r="498" spans="1:13" ht="12.5">
      <c r="A498" s="113"/>
      <c r="B498" s="113"/>
      <c r="F498" s="114"/>
      <c r="G498" s="114"/>
      <c r="H498" s="114"/>
      <c r="M498" s="113"/>
    </row>
    <row r="499" spans="1:13" ht="12.5">
      <c r="A499" s="113"/>
      <c r="B499" s="113"/>
      <c r="F499" s="114"/>
      <c r="G499" s="114"/>
      <c r="H499" s="114"/>
      <c r="M499" s="113"/>
    </row>
    <row r="500" spans="1:13" ht="12.5">
      <c r="A500" s="113"/>
      <c r="B500" s="113"/>
      <c r="F500" s="114"/>
      <c r="G500" s="114"/>
      <c r="H500" s="114"/>
      <c r="M500" s="113"/>
    </row>
    <row r="501" spans="1:13" ht="12.5">
      <c r="A501" s="113"/>
      <c r="B501" s="113"/>
      <c r="F501" s="114"/>
      <c r="G501" s="114"/>
      <c r="H501" s="114"/>
      <c r="M501" s="113"/>
    </row>
    <row r="502" spans="1:13" ht="12.5">
      <c r="A502" s="113"/>
      <c r="B502" s="113"/>
      <c r="F502" s="114"/>
      <c r="G502" s="114"/>
      <c r="H502" s="114"/>
      <c r="M502" s="113"/>
    </row>
    <row r="503" spans="1:13" ht="12.5">
      <c r="A503" s="113"/>
      <c r="B503" s="113"/>
      <c r="F503" s="114"/>
      <c r="G503" s="114"/>
      <c r="H503" s="114"/>
      <c r="M503" s="113"/>
    </row>
    <row r="504" spans="1:13" ht="12.5">
      <c r="A504" s="113"/>
      <c r="B504" s="113"/>
      <c r="F504" s="114"/>
      <c r="G504" s="114"/>
      <c r="H504" s="114"/>
      <c r="M504" s="113"/>
    </row>
    <row r="505" spans="1:13" ht="12.5">
      <c r="A505" s="113"/>
      <c r="B505" s="113"/>
      <c r="F505" s="114"/>
      <c r="G505" s="114"/>
      <c r="H505" s="114"/>
      <c r="M505" s="113"/>
    </row>
    <row r="506" spans="1:13" ht="12.5">
      <c r="A506" s="113"/>
      <c r="B506" s="113"/>
      <c r="F506" s="114"/>
      <c r="G506" s="114"/>
      <c r="H506" s="114"/>
      <c r="M506" s="113"/>
    </row>
    <row r="507" spans="1:13" ht="12.5">
      <c r="A507" s="113"/>
      <c r="B507" s="113"/>
      <c r="F507" s="114"/>
      <c r="G507" s="114"/>
      <c r="H507" s="114"/>
      <c r="M507" s="113"/>
    </row>
    <row r="508" spans="1:13" ht="12.5">
      <c r="A508" s="113"/>
      <c r="B508" s="113"/>
      <c r="F508" s="114"/>
      <c r="G508" s="114"/>
      <c r="H508" s="114"/>
      <c r="M508" s="113"/>
    </row>
    <row r="509" spans="1:13" ht="12.5">
      <c r="A509" s="113"/>
      <c r="B509" s="113"/>
      <c r="F509" s="114"/>
      <c r="G509" s="114"/>
      <c r="H509" s="114"/>
      <c r="M509" s="113"/>
    </row>
    <row r="510" spans="1:13" ht="12.5">
      <c r="A510" s="113"/>
      <c r="B510" s="113"/>
      <c r="F510" s="114"/>
      <c r="G510" s="114"/>
      <c r="H510" s="114"/>
      <c r="M510" s="113"/>
    </row>
    <row r="511" spans="1:13" ht="12.5">
      <c r="A511" s="113"/>
      <c r="B511" s="113"/>
      <c r="F511" s="114"/>
      <c r="G511" s="114"/>
      <c r="H511" s="114"/>
      <c r="M511" s="113"/>
    </row>
    <row r="512" spans="1:13" ht="12.5">
      <c r="A512" s="113"/>
      <c r="B512" s="113"/>
      <c r="F512" s="114"/>
      <c r="G512" s="114"/>
      <c r="H512" s="114"/>
      <c r="M512" s="113"/>
    </row>
    <row r="513" spans="1:13" ht="12.5">
      <c r="A513" s="113"/>
      <c r="B513" s="113"/>
      <c r="F513" s="114"/>
      <c r="G513" s="114"/>
      <c r="H513" s="114"/>
      <c r="M513" s="113"/>
    </row>
    <row r="514" spans="1:13" ht="12.5">
      <c r="A514" s="113"/>
      <c r="B514" s="113"/>
      <c r="F514" s="114"/>
      <c r="G514" s="114"/>
      <c r="H514" s="114"/>
      <c r="M514" s="113"/>
    </row>
    <row r="515" spans="1:13" ht="12.5">
      <c r="A515" s="113"/>
      <c r="B515" s="113"/>
      <c r="F515" s="114"/>
      <c r="G515" s="114"/>
      <c r="H515" s="114"/>
      <c r="M515" s="113"/>
    </row>
    <row r="516" spans="1:13" ht="12.5">
      <c r="A516" s="113"/>
      <c r="B516" s="113"/>
      <c r="F516" s="114"/>
      <c r="G516" s="114"/>
      <c r="H516" s="114"/>
      <c r="M516" s="113"/>
    </row>
    <row r="517" spans="1:13" ht="12.5">
      <c r="A517" s="113"/>
      <c r="B517" s="113"/>
      <c r="F517" s="114"/>
      <c r="G517" s="114"/>
      <c r="H517" s="114"/>
      <c r="M517" s="113"/>
    </row>
    <row r="518" spans="1:13" ht="12.5">
      <c r="A518" s="113"/>
      <c r="B518" s="113"/>
      <c r="F518" s="114"/>
      <c r="G518" s="114"/>
      <c r="H518" s="114"/>
      <c r="M518" s="113"/>
    </row>
    <row r="519" spans="1:13" ht="12.5">
      <c r="A519" s="113"/>
      <c r="B519" s="113"/>
      <c r="F519" s="114"/>
      <c r="G519" s="114"/>
      <c r="H519" s="114"/>
      <c r="M519" s="113"/>
    </row>
    <row r="520" spans="1:13" ht="12.5">
      <c r="A520" s="113"/>
      <c r="B520" s="113"/>
      <c r="F520" s="114"/>
      <c r="G520" s="114"/>
      <c r="H520" s="114"/>
      <c r="M520" s="113"/>
    </row>
    <row r="521" spans="1:13" ht="12.5">
      <c r="A521" s="113"/>
      <c r="B521" s="113"/>
      <c r="F521" s="114"/>
      <c r="G521" s="114"/>
      <c r="H521" s="114"/>
      <c r="M521" s="113"/>
    </row>
    <row r="522" spans="1:13" ht="12.5">
      <c r="A522" s="113"/>
      <c r="B522" s="113"/>
      <c r="F522" s="114"/>
      <c r="G522" s="114"/>
      <c r="H522" s="114"/>
      <c r="M522" s="113"/>
    </row>
    <row r="523" spans="1:13" ht="12.5">
      <c r="A523" s="113"/>
      <c r="B523" s="113"/>
      <c r="F523" s="114"/>
      <c r="G523" s="114"/>
      <c r="H523" s="114"/>
      <c r="M523" s="113"/>
    </row>
    <row r="524" spans="1:13" ht="12.5">
      <c r="A524" s="113"/>
      <c r="B524" s="113"/>
      <c r="F524" s="114"/>
      <c r="G524" s="114"/>
      <c r="H524" s="114"/>
      <c r="M524" s="113"/>
    </row>
    <row r="525" spans="1:13" ht="12.5">
      <c r="A525" s="113"/>
      <c r="B525" s="113"/>
      <c r="F525" s="114"/>
      <c r="G525" s="114"/>
      <c r="H525" s="114"/>
      <c r="M525" s="113"/>
    </row>
    <row r="526" spans="1:13" ht="12.5">
      <c r="A526" s="113"/>
      <c r="B526" s="113"/>
      <c r="F526" s="114"/>
      <c r="G526" s="114"/>
      <c r="H526" s="114"/>
      <c r="M526" s="113"/>
    </row>
    <row r="527" spans="1:13" ht="12.5">
      <c r="A527" s="113"/>
      <c r="B527" s="113"/>
      <c r="F527" s="114"/>
      <c r="G527" s="114"/>
      <c r="H527" s="114"/>
      <c r="M527" s="113"/>
    </row>
    <row r="528" spans="1:13" ht="12.5">
      <c r="A528" s="113"/>
      <c r="B528" s="113"/>
      <c r="F528" s="114"/>
      <c r="G528" s="114"/>
      <c r="H528" s="114"/>
      <c r="M528" s="113"/>
    </row>
    <row r="529" spans="1:13" ht="12.5">
      <c r="A529" s="113"/>
      <c r="B529" s="113"/>
      <c r="F529" s="114"/>
      <c r="G529" s="114"/>
      <c r="H529" s="114"/>
      <c r="M529" s="113"/>
    </row>
    <row r="530" spans="1:13" ht="12.5">
      <c r="A530" s="113"/>
      <c r="B530" s="113"/>
      <c r="F530" s="114"/>
      <c r="G530" s="114"/>
      <c r="H530" s="114"/>
      <c r="M530" s="113"/>
    </row>
    <row r="531" spans="1:13" ht="12.5">
      <c r="A531" s="113"/>
      <c r="B531" s="113"/>
      <c r="F531" s="114"/>
      <c r="G531" s="114"/>
      <c r="H531" s="114"/>
      <c r="M531" s="113"/>
    </row>
    <row r="532" spans="1:13" ht="12.5">
      <c r="A532" s="113"/>
      <c r="B532" s="113"/>
      <c r="F532" s="114"/>
      <c r="G532" s="114"/>
      <c r="H532" s="114"/>
      <c r="M532" s="113"/>
    </row>
    <row r="533" spans="1:13" ht="12.5">
      <c r="A533" s="113"/>
      <c r="B533" s="113"/>
      <c r="F533" s="114"/>
      <c r="G533" s="114"/>
      <c r="H533" s="114"/>
      <c r="M533" s="113"/>
    </row>
    <row r="534" spans="1:13" ht="12.5">
      <c r="A534" s="113"/>
      <c r="B534" s="113"/>
      <c r="F534" s="114"/>
      <c r="G534" s="114"/>
      <c r="H534" s="114"/>
      <c r="M534" s="113"/>
    </row>
    <row r="535" spans="1:13" ht="12.5">
      <c r="A535" s="113"/>
      <c r="B535" s="113"/>
      <c r="F535" s="114"/>
      <c r="G535" s="114"/>
      <c r="H535" s="114"/>
      <c r="M535" s="113"/>
    </row>
    <row r="536" spans="1:13" ht="12.5">
      <c r="A536" s="113"/>
      <c r="B536" s="113"/>
      <c r="F536" s="114"/>
      <c r="G536" s="114"/>
      <c r="H536" s="114"/>
      <c r="M536" s="113"/>
    </row>
    <row r="537" spans="1:13" ht="12.5">
      <c r="A537" s="113"/>
      <c r="B537" s="113"/>
      <c r="F537" s="114"/>
      <c r="G537" s="114"/>
      <c r="H537" s="114"/>
      <c r="M537" s="113"/>
    </row>
    <row r="538" spans="1:13" ht="12.5">
      <c r="A538" s="113"/>
      <c r="B538" s="113"/>
      <c r="F538" s="114"/>
      <c r="G538" s="114"/>
      <c r="H538" s="114"/>
      <c r="M538" s="113"/>
    </row>
    <row r="539" spans="1:13" ht="12.5">
      <c r="A539" s="113"/>
      <c r="B539" s="113"/>
      <c r="F539" s="114"/>
      <c r="G539" s="114"/>
      <c r="H539" s="114"/>
      <c r="M539" s="113"/>
    </row>
    <row r="540" spans="1:13" ht="12.5">
      <c r="A540" s="113"/>
      <c r="B540" s="113"/>
      <c r="F540" s="114"/>
      <c r="G540" s="114"/>
      <c r="H540" s="114"/>
      <c r="M540" s="113"/>
    </row>
    <row r="541" spans="1:13" ht="12.5">
      <c r="A541" s="113"/>
      <c r="B541" s="113"/>
      <c r="F541" s="114"/>
      <c r="G541" s="114"/>
      <c r="H541" s="114"/>
      <c r="M541" s="113"/>
    </row>
    <row r="542" spans="1:13" ht="12.5">
      <c r="A542" s="113"/>
      <c r="B542" s="113"/>
      <c r="F542" s="114"/>
      <c r="G542" s="114"/>
      <c r="H542" s="114"/>
      <c r="M542" s="113"/>
    </row>
    <row r="543" spans="1:13" ht="12.5">
      <c r="A543" s="113"/>
      <c r="B543" s="113"/>
      <c r="F543" s="114"/>
      <c r="G543" s="114"/>
      <c r="H543" s="114"/>
      <c r="M543" s="113"/>
    </row>
    <row r="544" spans="1:13" ht="12.5">
      <c r="A544" s="113"/>
      <c r="B544" s="113"/>
      <c r="F544" s="114"/>
      <c r="G544" s="114"/>
      <c r="H544" s="114"/>
      <c r="M544" s="113"/>
    </row>
    <row r="545" spans="1:13" ht="12.5">
      <c r="A545" s="113"/>
      <c r="B545" s="113"/>
      <c r="F545" s="114"/>
      <c r="G545" s="114"/>
      <c r="H545" s="114"/>
      <c r="M545" s="113"/>
    </row>
    <row r="546" spans="1:13" ht="12.5">
      <c r="A546" s="113"/>
      <c r="B546" s="113"/>
      <c r="F546" s="114"/>
      <c r="G546" s="114"/>
      <c r="H546" s="114"/>
      <c r="M546" s="113"/>
    </row>
    <row r="547" spans="1:13" ht="12.5">
      <c r="A547" s="113"/>
      <c r="B547" s="113"/>
      <c r="F547" s="114"/>
      <c r="G547" s="114"/>
      <c r="H547" s="114"/>
      <c r="M547" s="113"/>
    </row>
    <row r="548" spans="1:13" ht="12.5">
      <c r="A548" s="113"/>
      <c r="B548" s="113"/>
      <c r="F548" s="114"/>
      <c r="G548" s="114"/>
      <c r="H548" s="114"/>
      <c r="M548" s="113"/>
    </row>
    <row r="549" spans="1:13" ht="12.5">
      <c r="A549" s="113"/>
      <c r="B549" s="113"/>
      <c r="F549" s="114"/>
      <c r="G549" s="114"/>
      <c r="H549" s="114"/>
      <c r="M549" s="113"/>
    </row>
    <row r="550" spans="1:13" ht="12.5">
      <c r="A550" s="113"/>
      <c r="B550" s="113"/>
      <c r="F550" s="114"/>
      <c r="G550" s="114"/>
      <c r="H550" s="114"/>
      <c r="M550" s="113"/>
    </row>
    <row r="551" spans="1:13" ht="12.5">
      <c r="A551" s="113"/>
      <c r="B551" s="113"/>
      <c r="F551" s="114"/>
      <c r="G551" s="114"/>
      <c r="H551" s="114"/>
      <c r="M551" s="113"/>
    </row>
    <row r="552" spans="1:13" ht="12.5">
      <c r="A552" s="113"/>
      <c r="B552" s="113"/>
      <c r="F552" s="114"/>
      <c r="G552" s="114"/>
      <c r="H552" s="114"/>
      <c r="M552" s="113"/>
    </row>
    <row r="553" spans="1:13" ht="12.5">
      <c r="A553" s="113"/>
      <c r="B553" s="113"/>
      <c r="F553" s="114"/>
      <c r="G553" s="114"/>
      <c r="H553" s="114"/>
      <c r="M553" s="113"/>
    </row>
    <row r="554" spans="1:13" ht="12.5">
      <c r="A554" s="113"/>
      <c r="B554" s="113"/>
      <c r="F554" s="114"/>
      <c r="G554" s="114"/>
      <c r="H554" s="114"/>
      <c r="M554" s="113"/>
    </row>
    <row r="555" spans="1:13" ht="12.5">
      <c r="A555" s="113"/>
      <c r="B555" s="113"/>
      <c r="F555" s="114"/>
      <c r="G555" s="114"/>
      <c r="H555" s="114"/>
      <c r="M555" s="113"/>
    </row>
    <row r="556" spans="1:13" ht="12.5">
      <c r="A556" s="113"/>
      <c r="B556" s="113"/>
      <c r="F556" s="114"/>
      <c r="G556" s="114"/>
      <c r="H556" s="114"/>
      <c r="M556" s="113"/>
    </row>
    <row r="557" spans="1:13" ht="12.5">
      <c r="A557" s="113"/>
      <c r="B557" s="113"/>
      <c r="F557" s="114"/>
      <c r="G557" s="114"/>
      <c r="H557" s="114"/>
      <c r="M557" s="113"/>
    </row>
    <row r="558" spans="1:13" ht="12.5">
      <c r="A558" s="113"/>
      <c r="B558" s="113"/>
      <c r="F558" s="114"/>
      <c r="G558" s="114"/>
      <c r="H558" s="114"/>
      <c r="M558" s="113"/>
    </row>
    <row r="559" spans="1:13" ht="12.5">
      <c r="A559" s="113"/>
      <c r="B559" s="113"/>
      <c r="F559" s="114"/>
      <c r="G559" s="114"/>
      <c r="H559" s="114"/>
      <c r="M559" s="113"/>
    </row>
    <row r="560" spans="1:13" ht="12.5">
      <c r="A560" s="113"/>
      <c r="B560" s="113"/>
      <c r="F560" s="114"/>
      <c r="G560" s="114"/>
      <c r="H560" s="114"/>
      <c r="M560" s="113"/>
    </row>
    <row r="561" spans="1:13" ht="12.5">
      <c r="A561" s="113"/>
      <c r="B561" s="113"/>
      <c r="F561" s="114"/>
      <c r="G561" s="114"/>
      <c r="H561" s="114"/>
      <c r="M561" s="113"/>
    </row>
    <row r="562" spans="1:13" ht="12.5">
      <c r="A562" s="113"/>
      <c r="B562" s="113"/>
      <c r="F562" s="114"/>
      <c r="G562" s="114"/>
      <c r="H562" s="114"/>
      <c r="M562" s="113"/>
    </row>
    <row r="563" spans="1:13" ht="12.5">
      <c r="A563" s="113"/>
      <c r="B563" s="113"/>
      <c r="F563" s="114"/>
      <c r="G563" s="114"/>
      <c r="H563" s="114"/>
      <c r="M563" s="113"/>
    </row>
    <row r="564" spans="1:13" ht="12.5">
      <c r="A564" s="113"/>
      <c r="B564" s="113"/>
      <c r="F564" s="114"/>
      <c r="G564" s="114"/>
      <c r="H564" s="114"/>
      <c r="M564" s="113"/>
    </row>
    <row r="565" spans="1:13" ht="12.5">
      <c r="A565" s="113"/>
      <c r="B565" s="113"/>
      <c r="F565" s="114"/>
      <c r="G565" s="114"/>
      <c r="H565" s="114"/>
      <c r="M565" s="113"/>
    </row>
    <row r="566" spans="1:13" ht="12.5">
      <c r="A566" s="113"/>
      <c r="B566" s="113"/>
      <c r="F566" s="114"/>
      <c r="G566" s="114"/>
      <c r="H566" s="114"/>
      <c r="M566" s="113"/>
    </row>
    <row r="567" spans="1:13" ht="12.5">
      <c r="A567" s="113"/>
      <c r="B567" s="113"/>
      <c r="F567" s="114"/>
      <c r="G567" s="114"/>
      <c r="H567" s="114"/>
      <c r="M567" s="113"/>
    </row>
    <row r="568" spans="1:13" ht="12.5">
      <c r="A568" s="113"/>
      <c r="B568" s="113"/>
      <c r="F568" s="114"/>
      <c r="G568" s="114"/>
      <c r="H568" s="114"/>
      <c r="M568" s="113"/>
    </row>
    <row r="569" spans="1:13" ht="12.5">
      <c r="A569" s="113"/>
      <c r="B569" s="113"/>
      <c r="F569" s="114"/>
      <c r="G569" s="114"/>
      <c r="H569" s="114"/>
      <c r="M569" s="113"/>
    </row>
    <row r="570" spans="1:13" ht="12.5">
      <c r="A570" s="113"/>
      <c r="B570" s="113"/>
      <c r="F570" s="114"/>
      <c r="G570" s="114"/>
      <c r="H570" s="114"/>
      <c r="M570" s="113"/>
    </row>
    <row r="571" spans="1:13" ht="12.5">
      <c r="A571" s="113"/>
      <c r="B571" s="113"/>
      <c r="F571" s="114"/>
      <c r="G571" s="114"/>
      <c r="H571" s="114"/>
      <c r="M571" s="113"/>
    </row>
    <row r="572" spans="1:13" ht="12.5">
      <c r="A572" s="113"/>
      <c r="B572" s="113"/>
      <c r="F572" s="114"/>
      <c r="G572" s="114"/>
      <c r="H572" s="114"/>
      <c r="M572" s="113"/>
    </row>
    <row r="573" spans="1:13" ht="12.5">
      <c r="A573" s="113"/>
      <c r="B573" s="113"/>
      <c r="F573" s="114"/>
      <c r="G573" s="114"/>
      <c r="H573" s="114"/>
      <c r="M573" s="113"/>
    </row>
    <row r="574" spans="1:13" ht="12.5">
      <c r="A574" s="113"/>
      <c r="B574" s="113"/>
      <c r="F574" s="114"/>
      <c r="G574" s="114"/>
      <c r="H574" s="114"/>
      <c r="M574" s="113"/>
    </row>
    <row r="575" spans="1:13" ht="12.5">
      <c r="A575" s="113"/>
      <c r="B575" s="113"/>
      <c r="F575" s="114"/>
      <c r="G575" s="114"/>
      <c r="H575" s="114"/>
      <c r="M575" s="113"/>
    </row>
    <row r="576" spans="1:13" ht="12.5">
      <c r="A576" s="113"/>
      <c r="B576" s="113"/>
      <c r="F576" s="114"/>
      <c r="G576" s="114"/>
      <c r="H576" s="114"/>
      <c r="M576" s="113"/>
    </row>
    <row r="577" spans="1:13" ht="12.5">
      <c r="A577" s="113"/>
      <c r="B577" s="113"/>
      <c r="F577" s="114"/>
      <c r="G577" s="114"/>
      <c r="H577" s="114"/>
      <c r="M577" s="113"/>
    </row>
    <row r="578" spans="1:13" ht="12.5">
      <c r="A578" s="113"/>
      <c r="B578" s="113"/>
      <c r="F578" s="114"/>
      <c r="G578" s="114"/>
      <c r="H578" s="114"/>
      <c r="M578" s="113"/>
    </row>
    <row r="579" spans="1:13" ht="12.5">
      <c r="A579" s="113"/>
      <c r="B579" s="113"/>
      <c r="F579" s="114"/>
      <c r="G579" s="114"/>
      <c r="H579" s="114"/>
      <c r="M579" s="113"/>
    </row>
    <row r="580" spans="1:13" ht="12.5">
      <c r="A580" s="113"/>
      <c r="B580" s="113"/>
      <c r="F580" s="114"/>
      <c r="G580" s="114"/>
      <c r="H580" s="114"/>
      <c r="M580" s="113"/>
    </row>
    <row r="581" spans="1:13" ht="12.5">
      <c r="A581" s="113"/>
      <c r="B581" s="113"/>
      <c r="F581" s="114"/>
      <c r="G581" s="114"/>
      <c r="H581" s="114"/>
      <c r="M581" s="113"/>
    </row>
    <row r="582" spans="1:13" ht="12.5">
      <c r="A582" s="113"/>
      <c r="B582" s="113"/>
      <c r="F582" s="114"/>
      <c r="G582" s="114"/>
      <c r="H582" s="114"/>
      <c r="M582" s="113"/>
    </row>
    <row r="583" spans="1:13" ht="12.5">
      <c r="A583" s="113"/>
      <c r="B583" s="113"/>
      <c r="F583" s="114"/>
      <c r="G583" s="114"/>
      <c r="H583" s="114"/>
      <c r="M583" s="113"/>
    </row>
    <row r="584" spans="1:13" ht="12.5">
      <c r="A584" s="113"/>
      <c r="B584" s="113"/>
      <c r="F584" s="114"/>
      <c r="G584" s="114"/>
      <c r="H584" s="114"/>
      <c r="M584" s="113"/>
    </row>
    <row r="585" spans="1:13" ht="12.5">
      <c r="A585" s="113"/>
      <c r="B585" s="113"/>
      <c r="F585" s="114"/>
      <c r="G585" s="114"/>
      <c r="H585" s="114"/>
      <c r="M585" s="113"/>
    </row>
    <row r="586" spans="1:13" ht="12.5">
      <c r="A586" s="113"/>
      <c r="B586" s="113"/>
      <c r="F586" s="114"/>
      <c r="G586" s="114"/>
      <c r="H586" s="114"/>
      <c r="M586" s="113"/>
    </row>
    <row r="587" spans="1:13" ht="12.5">
      <c r="A587" s="113"/>
      <c r="B587" s="113"/>
      <c r="F587" s="114"/>
      <c r="G587" s="114"/>
      <c r="H587" s="114"/>
      <c r="M587" s="113"/>
    </row>
    <row r="588" spans="1:13" ht="12.5">
      <c r="A588" s="113"/>
      <c r="B588" s="113"/>
      <c r="F588" s="114"/>
      <c r="G588" s="114"/>
      <c r="H588" s="114"/>
      <c r="M588" s="113"/>
    </row>
    <row r="589" spans="1:13" ht="12.5">
      <c r="A589" s="113"/>
      <c r="B589" s="113"/>
      <c r="F589" s="114"/>
      <c r="G589" s="114"/>
      <c r="H589" s="114"/>
      <c r="M589" s="113"/>
    </row>
    <row r="590" spans="1:13" ht="12.5">
      <c r="A590" s="113"/>
      <c r="B590" s="113"/>
      <c r="F590" s="114"/>
      <c r="G590" s="114"/>
      <c r="H590" s="114"/>
      <c r="M590" s="113"/>
    </row>
    <row r="591" spans="1:13" ht="12.5">
      <c r="A591" s="113"/>
      <c r="B591" s="113"/>
      <c r="F591" s="114"/>
      <c r="G591" s="114"/>
      <c r="H591" s="114"/>
      <c r="M591" s="113"/>
    </row>
    <row r="592" spans="1:13" ht="12.5">
      <c r="A592" s="113"/>
      <c r="B592" s="113"/>
      <c r="F592" s="114"/>
      <c r="G592" s="114"/>
      <c r="H592" s="114"/>
      <c r="M592" s="113"/>
    </row>
    <row r="593" spans="1:13" ht="12.5">
      <c r="A593" s="113"/>
      <c r="B593" s="113"/>
      <c r="F593" s="114"/>
      <c r="G593" s="114"/>
      <c r="H593" s="114"/>
      <c r="M593" s="113"/>
    </row>
    <row r="594" spans="1:13" ht="12.5">
      <c r="A594" s="113"/>
      <c r="B594" s="113"/>
      <c r="F594" s="114"/>
      <c r="G594" s="114"/>
      <c r="H594" s="114"/>
      <c r="M594" s="113"/>
    </row>
    <row r="595" spans="1:13" ht="12.5">
      <c r="A595" s="113"/>
      <c r="B595" s="113"/>
      <c r="F595" s="114"/>
      <c r="G595" s="114"/>
      <c r="H595" s="114"/>
      <c r="M595" s="113"/>
    </row>
    <row r="596" spans="1:13" ht="12.5">
      <c r="A596" s="113"/>
      <c r="B596" s="113"/>
      <c r="F596" s="114"/>
      <c r="G596" s="114"/>
      <c r="H596" s="114"/>
      <c r="M596" s="113"/>
    </row>
    <row r="597" spans="1:13" ht="12.5">
      <c r="A597" s="113"/>
      <c r="B597" s="113"/>
      <c r="F597" s="114"/>
      <c r="G597" s="114"/>
      <c r="H597" s="114"/>
      <c r="M597" s="113"/>
    </row>
    <row r="598" spans="1:13" ht="12.5">
      <c r="A598" s="113"/>
      <c r="B598" s="113"/>
      <c r="F598" s="114"/>
      <c r="G598" s="114"/>
      <c r="H598" s="114"/>
      <c r="M598" s="113"/>
    </row>
    <row r="599" spans="1:13" ht="12.5">
      <c r="A599" s="113"/>
      <c r="B599" s="113"/>
      <c r="F599" s="114"/>
      <c r="G599" s="114"/>
      <c r="H599" s="114"/>
      <c r="M599" s="113"/>
    </row>
    <row r="600" spans="1:13" ht="12.5">
      <c r="A600" s="113"/>
      <c r="B600" s="113"/>
      <c r="F600" s="114"/>
      <c r="G600" s="114"/>
      <c r="H600" s="114"/>
      <c r="M600" s="113"/>
    </row>
    <row r="601" spans="1:13" ht="12.5">
      <c r="A601" s="113"/>
      <c r="B601" s="113"/>
      <c r="F601" s="114"/>
      <c r="G601" s="114"/>
      <c r="H601" s="114"/>
      <c r="M601" s="113"/>
    </row>
    <row r="602" spans="1:13" ht="12.5">
      <c r="A602" s="113"/>
      <c r="B602" s="113"/>
      <c r="F602" s="114"/>
      <c r="G602" s="114"/>
      <c r="H602" s="114"/>
      <c r="M602" s="113"/>
    </row>
    <row r="603" spans="1:13" ht="12.5">
      <c r="A603" s="113"/>
      <c r="B603" s="113"/>
      <c r="F603" s="114"/>
      <c r="G603" s="114"/>
      <c r="H603" s="114"/>
      <c r="M603" s="113"/>
    </row>
    <row r="604" spans="1:13" ht="12.5">
      <c r="A604" s="113"/>
      <c r="B604" s="113"/>
      <c r="F604" s="114"/>
      <c r="G604" s="114"/>
      <c r="H604" s="114"/>
      <c r="M604" s="113"/>
    </row>
    <row r="605" spans="1:13" ht="12.5">
      <c r="A605" s="113"/>
      <c r="B605" s="113"/>
      <c r="F605" s="114"/>
      <c r="G605" s="114"/>
      <c r="H605" s="114"/>
      <c r="M605" s="113"/>
    </row>
    <row r="606" spans="1:13" ht="12.5">
      <c r="A606" s="113"/>
      <c r="B606" s="113"/>
      <c r="F606" s="114"/>
      <c r="G606" s="114"/>
      <c r="H606" s="114"/>
      <c r="M606" s="113"/>
    </row>
    <row r="607" spans="1:13" ht="12.5">
      <c r="A607" s="113"/>
      <c r="B607" s="113"/>
      <c r="F607" s="114"/>
      <c r="G607" s="114"/>
      <c r="H607" s="114"/>
      <c r="M607" s="113"/>
    </row>
    <row r="608" spans="1:13" ht="12.5">
      <c r="A608" s="113"/>
      <c r="B608" s="113"/>
      <c r="F608" s="114"/>
      <c r="G608" s="114"/>
      <c r="H608" s="114"/>
      <c r="M608" s="113"/>
    </row>
    <row r="609" spans="1:13" ht="12.5">
      <c r="A609" s="113"/>
      <c r="B609" s="113"/>
      <c r="F609" s="114"/>
      <c r="G609" s="114"/>
      <c r="H609" s="114"/>
      <c r="M609" s="113"/>
    </row>
    <row r="610" spans="1:13" ht="12.5">
      <c r="A610" s="113"/>
      <c r="B610" s="113"/>
      <c r="F610" s="114"/>
      <c r="G610" s="114"/>
      <c r="H610" s="114"/>
      <c r="M610" s="113"/>
    </row>
    <row r="611" spans="1:13" ht="12.5">
      <c r="A611" s="113"/>
      <c r="B611" s="113"/>
      <c r="F611" s="114"/>
      <c r="G611" s="114"/>
      <c r="H611" s="114"/>
      <c r="M611" s="113"/>
    </row>
    <row r="612" spans="1:13" ht="12.5">
      <c r="A612" s="113"/>
      <c r="B612" s="113"/>
      <c r="F612" s="114"/>
      <c r="G612" s="114"/>
      <c r="H612" s="114"/>
      <c r="M612" s="113"/>
    </row>
    <row r="613" spans="1:13" ht="12.5">
      <c r="A613" s="113"/>
      <c r="B613" s="113"/>
      <c r="F613" s="114"/>
      <c r="G613" s="114"/>
      <c r="H613" s="114"/>
      <c r="M613" s="113"/>
    </row>
    <row r="614" spans="1:13" ht="12.5">
      <c r="A614" s="113"/>
      <c r="B614" s="113"/>
      <c r="F614" s="114"/>
      <c r="G614" s="114"/>
      <c r="H614" s="114"/>
      <c r="M614" s="113"/>
    </row>
    <row r="615" spans="1:13" ht="12.5">
      <c r="A615" s="113"/>
      <c r="B615" s="113"/>
      <c r="F615" s="114"/>
      <c r="G615" s="114"/>
      <c r="H615" s="114"/>
      <c r="M615" s="113"/>
    </row>
    <row r="616" spans="1:13" ht="12.5">
      <c r="A616" s="113"/>
      <c r="B616" s="113"/>
      <c r="F616" s="114"/>
      <c r="G616" s="114"/>
      <c r="H616" s="114"/>
      <c r="M616" s="113"/>
    </row>
    <row r="617" spans="1:13" ht="12.5">
      <c r="A617" s="113"/>
      <c r="B617" s="113"/>
      <c r="F617" s="114"/>
      <c r="G617" s="114"/>
      <c r="H617" s="114"/>
      <c r="M617" s="113"/>
    </row>
    <row r="618" spans="1:13" ht="12.5">
      <c r="A618" s="113"/>
      <c r="B618" s="113"/>
      <c r="F618" s="114"/>
      <c r="G618" s="114"/>
      <c r="H618" s="114"/>
      <c r="M618" s="113"/>
    </row>
    <row r="619" spans="1:13" ht="12.5">
      <c r="A619" s="113"/>
      <c r="B619" s="113"/>
      <c r="F619" s="114"/>
      <c r="G619" s="114"/>
      <c r="H619" s="114"/>
      <c r="M619" s="113"/>
    </row>
    <row r="620" spans="1:13" ht="12.5">
      <c r="A620" s="113"/>
      <c r="B620" s="113"/>
      <c r="F620" s="114"/>
      <c r="G620" s="114"/>
      <c r="H620" s="114"/>
      <c r="M620" s="113"/>
    </row>
    <row r="621" spans="1:13" ht="12.5">
      <c r="A621" s="113"/>
      <c r="B621" s="113"/>
      <c r="F621" s="114"/>
      <c r="G621" s="114"/>
      <c r="H621" s="114"/>
      <c r="M621" s="113"/>
    </row>
    <row r="622" spans="1:13" ht="12.5">
      <c r="A622" s="113"/>
      <c r="B622" s="113"/>
      <c r="F622" s="114"/>
      <c r="G622" s="114"/>
      <c r="H622" s="114"/>
      <c r="M622" s="113"/>
    </row>
    <row r="623" spans="1:13" ht="12.5">
      <c r="A623" s="113"/>
      <c r="B623" s="113"/>
      <c r="F623" s="114"/>
      <c r="G623" s="114"/>
      <c r="H623" s="114"/>
      <c r="M623" s="113"/>
    </row>
    <row r="624" spans="1:13" ht="12.5">
      <c r="A624" s="113"/>
      <c r="B624" s="113"/>
      <c r="F624" s="114"/>
      <c r="G624" s="114"/>
      <c r="H624" s="114"/>
      <c r="M624" s="113"/>
    </row>
    <row r="625" spans="1:13" ht="12.5">
      <c r="A625" s="113"/>
      <c r="B625" s="113"/>
      <c r="F625" s="114"/>
      <c r="G625" s="114"/>
      <c r="H625" s="114"/>
      <c r="M625" s="113"/>
    </row>
    <row r="626" spans="1:13" ht="12.5">
      <c r="A626" s="113"/>
      <c r="B626" s="113"/>
      <c r="F626" s="114"/>
      <c r="G626" s="114"/>
      <c r="H626" s="114"/>
      <c r="M626" s="113"/>
    </row>
    <row r="627" spans="1:13" ht="12.5">
      <c r="A627" s="113"/>
      <c r="B627" s="113"/>
      <c r="F627" s="114"/>
      <c r="G627" s="114"/>
      <c r="H627" s="114"/>
      <c r="M627" s="113"/>
    </row>
    <row r="628" spans="1:13" ht="12.5">
      <c r="A628" s="113"/>
      <c r="B628" s="113"/>
      <c r="F628" s="114"/>
      <c r="G628" s="114"/>
      <c r="H628" s="114"/>
      <c r="M628" s="113"/>
    </row>
    <row r="629" spans="1:13" ht="12.5">
      <c r="A629" s="113"/>
      <c r="B629" s="113"/>
      <c r="F629" s="114"/>
      <c r="G629" s="114"/>
      <c r="H629" s="114"/>
      <c r="M629" s="113"/>
    </row>
    <row r="630" spans="1:13" ht="12.5">
      <c r="A630" s="113"/>
      <c r="B630" s="113"/>
      <c r="F630" s="114"/>
      <c r="G630" s="114"/>
      <c r="H630" s="114"/>
      <c r="M630" s="113"/>
    </row>
    <row r="631" spans="1:13" ht="12.5">
      <c r="A631" s="113"/>
      <c r="B631" s="113"/>
      <c r="F631" s="114"/>
      <c r="G631" s="114"/>
      <c r="H631" s="114"/>
      <c r="M631" s="113"/>
    </row>
    <row r="632" spans="1:13" ht="12.5">
      <c r="A632" s="113"/>
      <c r="B632" s="113"/>
      <c r="F632" s="114"/>
      <c r="G632" s="114"/>
      <c r="H632" s="114"/>
      <c r="M632" s="113"/>
    </row>
    <row r="633" spans="1:13" ht="12.5">
      <c r="A633" s="113"/>
      <c r="B633" s="113"/>
      <c r="F633" s="114"/>
      <c r="G633" s="114"/>
      <c r="H633" s="114"/>
      <c r="M633" s="113"/>
    </row>
    <row r="634" spans="1:13" ht="12.5">
      <c r="A634" s="113"/>
      <c r="B634" s="113"/>
      <c r="F634" s="114"/>
      <c r="G634" s="114"/>
      <c r="H634" s="114"/>
      <c r="M634" s="113"/>
    </row>
    <row r="635" spans="1:13" ht="12.5">
      <c r="A635" s="113"/>
      <c r="B635" s="113"/>
      <c r="F635" s="114"/>
      <c r="G635" s="114"/>
      <c r="H635" s="114"/>
      <c r="M635" s="113"/>
    </row>
    <row r="636" spans="1:13" ht="12.5">
      <c r="A636" s="113"/>
      <c r="B636" s="113"/>
      <c r="F636" s="114"/>
      <c r="G636" s="114"/>
      <c r="H636" s="114"/>
      <c r="M636" s="113"/>
    </row>
    <row r="637" spans="1:13" ht="12.5">
      <c r="A637" s="113"/>
      <c r="B637" s="113"/>
      <c r="F637" s="114"/>
      <c r="G637" s="114"/>
      <c r="H637" s="114"/>
      <c r="M637" s="113"/>
    </row>
    <row r="638" spans="1:13" ht="12.5">
      <c r="A638" s="113"/>
      <c r="B638" s="113"/>
      <c r="F638" s="114"/>
      <c r="G638" s="114"/>
      <c r="H638" s="114"/>
      <c r="M638" s="113"/>
    </row>
    <row r="639" spans="1:13" ht="12.5">
      <c r="A639" s="113"/>
      <c r="B639" s="113"/>
      <c r="F639" s="114"/>
      <c r="G639" s="114"/>
      <c r="H639" s="114"/>
      <c r="M639" s="113"/>
    </row>
    <row r="640" spans="1:13" ht="12.5">
      <c r="A640" s="113"/>
      <c r="B640" s="113"/>
      <c r="F640" s="114"/>
      <c r="G640" s="114"/>
      <c r="H640" s="114"/>
      <c r="M640" s="113"/>
    </row>
    <row r="641" spans="1:13" ht="12.5">
      <c r="A641" s="113"/>
      <c r="B641" s="113"/>
      <c r="F641" s="114"/>
      <c r="G641" s="114"/>
      <c r="H641" s="114"/>
      <c r="M641" s="113"/>
    </row>
    <row r="642" spans="1:13" ht="12.5">
      <c r="A642" s="113"/>
      <c r="B642" s="113"/>
      <c r="F642" s="114"/>
      <c r="G642" s="114"/>
      <c r="H642" s="114"/>
      <c r="M642" s="113"/>
    </row>
    <row r="643" spans="1:13" ht="12.5">
      <c r="A643" s="113"/>
      <c r="B643" s="113"/>
      <c r="F643" s="114"/>
      <c r="G643" s="114"/>
      <c r="H643" s="114"/>
      <c r="M643" s="113"/>
    </row>
    <row r="644" spans="1:13" ht="12.5">
      <c r="A644" s="113"/>
      <c r="B644" s="113"/>
      <c r="F644" s="114"/>
      <c r="G644" s="114"/>
      <c r="H644" s="114"/>
      <c r="M644" s="113"/>
    </row>
    <row r="645" spans="1:13" ht="12.5">
      <c r="A645" s="113"/>
      <c r="B645" s="113"/>
      <c r="F645" s="114"/>
      <c r="G645" s="114"/>
      <c r="H645" s="114"/>
      <c r="M645" s="113"/>
    </row>
    <row r="646" spans="1:13" ht="12.5">
      <c r="A646" s="113"/>
      <c r="B646" s="113"/>
      <c r="F646" s="114"/>
      <c r="G646" s="114"/>
      <c r="H646" s="114"/>
      <c r="M646" s="113"/>
    </row>
    <row r="647" spans="1:13" ht="12.5">
      <c r="A647" s="113"/>
      <c r="B647" s="113"/>
      <c r="F647" s="114"/>
      <c r="G647" s="114"/>
      <c r="H647" s="114"/>
      <c r="M647" s="113"/>
    </row>
    <row r="648" spans="1:13" ht="12.5">
      <c r="A648" s="113"/>
      <c r="B648" s="113"/>
      <c r="F648" s="114"/>
      <c r="G648" s="114"/>
      <c r="H648" s="114"/>
      <c r="M648" s="113"/>
    </row>
    <row r="649" spans="1:13" ht="12.5">
      <c r="A649" s="113"/>
      <c r="B649" s="113"/>
      <c r="F649" s="114"/>
      <c r="G649" s="114"/>
      <c r="H649" s="114"/>
      <c r="M649" s="113"/>
    </row>
    <row r="650" spans="1:13" ht="12.5">
      <c r="A650" s="113"/>
      <c r="B650" s="113"/>
      <c r="F650" s="114"/>
      <c r="G650" s="114"/>
      <c r="H650" s="114"/>
      <c r="M650" s="113"/>
    </row>
    <row r="651" spans="1:13" ht="12.5">
      <c r="A651" s="113"/>
      <c r="B651" s="113"/>
      <c r="F651" s="114"/>
      <c r="G651" s="114"/>
      <c r="H651" s="114"/>
      <c r="M651" s="113"/>
    </row>
    <row r="652" spans="1:13" ht="12.5">
      <c r="A652" s="113"/>
      <c r="B652" s="113"/>
      <c r="F652" s="114"/>
      <c r="G652" s="114"/>
      <c r="H652" s="114"/>
      <c r="M652" s="113"/>
    </row>
    <row r="653" spans="1:13" ht="12.5">
      <c r="A653" s="113"/>
      <c r="B653" s="113"/>
      <c r="F653" s="114"/>
      <c r="G653" s="114"/>
      <c r="H653" s="114"/>
      <c r="M653" s="113"/>
    </row>
    <row r="654" spans="1:13" ht="12.5">
      <c r="A654" s="113"/>
      <c r="B654" s="113"/>
      <c r="F654" s="114"/>
      <c r="G654" s="114"/>
      <c r="H654" s="114"/>
      <c r="M654" s="113"/>
    </row>
    <row r="655" spans="1:13" ht="12.5">
      <c r="A655" s="113"/>
      <c r="B655" s="113"/>
      <c r="F655" s="114"/>
      <c r="G655" s="114"/>
      <c r="H655" s="114"/>
      <c r="M655" s="113"/>
    </row>
    <row r="656" spans="1:13" ht="12.5">
      <c r="A656" s="113"/>
      <c r="B656" s="113"/>
      <c r="F656" s="114"/>
      <c r="G656" s="114"/>
      <c r="H656" s="114"/>
      <c r="M656" s="113"/>
    </row>
    <row r="657" spans="1:13" ht="12.5">
      <c r="A657" s="113"/>
      <c r="B657" s="113"/>
      <c r="F657" s="114"/>
      <c r="G657" s="114"/>
      <c r="H657" s="114"/>
      <c r="M657" s="113"/>
    </row>
    <row r="658" spans="1:13" ht="12.5">
      <c r="A658" s="113"/>
      <c r="B658" s="113"/>
      <c r="F658" s="114"/>
      <c r="G658" s="114"/>
      <c r="H658" s="114"/>
      <c r="M658" s="113"/>
    </row>
    <row r="659" spans="1:13" ht="12.5">
      <c r="A659" s="113"/>
      <c r="B659" s="113"/>
      <c r="F659" s="114"/>
      <c r="G659" s="114"/>
      <c r="H659" s="114"/>
      <c r="M659" s="113"/>
    </row>
    <row r="660" spans="1:13" ht="12.5">
      <c r="A660" s="113"/>
      <c r="B660" s="113"/>
      <c r="F660" s="114"/>
      <c r="G660" s="114"/>
      <c r="H660" s="114"/>
      <c r="M660" s="113"/>
    </row>
    <row r="661" spans="1:13" ht="12.5">
      <c r="A661" s="113"/>
      <c r="B661" s="113"/>
      <c r="F661" s="114"/>
      <c r="G661" s="114"/>
      <c r="H661" s="114"/>
      <c r="M661" s="113"/>
    </row>
    <row r="662" spans="1:13" ht="12.5">
      <c r="A662" s="113"/>
      <c r="B662" s="113"/>
      <c r="F662" s="114"/>
      <c r="G662" s="114"/>
      <c r="H662" s="114"/>
      <c r="M662" s="113"/>
    </row>
    <row r="663" spans="1:13" ht="12.5">
      <c r="A663" s="113"/>
      <c r="B663" s="113"/>
      <c r="F663" s="114"/>
      <c r="G663" s="114"/>
      <c r="H663" s="114"/>
      <c r="M663" s="113"/>
    </row>
    <row r="664" spans="1:13" ht="12.5">
      <c r="A664" s="113"/>
      <c r="B664" s="113"/>
      <c r="F664" s="114"/>
      <c r="G664" s="114"/>
      <c r="H664" s="114"/>
      <c r="M664" s="113"/>
    </row>
    <row r="665" spans="1:13" ht="12.5">
      <c r="A665" s="113"/>
      <c r="B665" s="113"/>
      <c r="F665" s="114"/>
      <c r="G665" s="114"/>
      <c r="H665" s="114"/>
      <c r="M665" s="113"/>
    </row>
    <row r="666" spans="1:13" ht="12.5">
      <c r="A666" s="113"/>
      <c r="B666" s="113"/>
      <c r="F666" s="114"/>
      <c r="G666" s="114"/>
      <c r="H666" s="114"/>
      <c r="M666" s="113"/>
    </row>
    <row r="667" spans="1:13" ht="12.5">
      <c r="A667" s="113"/>
      <c r="B667" s="113"/>
      <c r="F667" s="114"/>
      <c r="G667" s="114"/>
      <c r="H667" s="114"/>
      <c r="M667" s="113"/>
    </row>
    <row r="668" spans="1:13" ht="12.5">
      <c r="A668" s="113"/>
      <c r="B668" s="113"/>
      <c r="F668" s="114"/>
      <c r="G668" s="114"/>
      <c r="H668" s="114"/>
      <c r="M668" s="113"/>
    </row>
    <row r="669" spans="1:13" ht="12.5">
      <c r="A669" s="113"/>
      <c r="B669" s="113"/>
      <c r="F669" s="114"/>
      <c r="G669" s="114"/>
      <c r="H669" s="114"/>
      <c r="M669" s="113"/>
    </row>
    <row r="670" spans="1:13" ht="12.5">
      <c r="A670" s="113"/>
      <c r="B670" s="113"/>
      <c r="F670" s="114"/>
      <c r="G670" s="114"/>
      <c r="H670" s="114"/>
      <c r="M670" s="113"/>
    </row>
    <row r="671" spans="1:13" ht="12.5">
      <c r="A671" s="113"/>
      <c r="B671" s="113"/>
      <c r="F671" s="114"/>
      <c r="G671" s="114"/>
      <c r="H671" s="114"/>
      <c r="M671" s="113"/>
    </row>
    <row r="672" spans="1:13" ht="12.5">
      <c r="A672" s="113"/>
      <c r="B672" s="113"/>
      <c r="F672" s="114"/>
      <c r="G672" s="114"/>
      <c r="H672" s="114"/>
      <c r="M672" s="113"/>
    </row>
    <row r="673" spans="1:13" ht="12.5">
      <c r="A673" s="113"/>
      <c r="B673" s="113"/>
      <c r="F673" s="114"/>
      <c r="G673" s="114"/>
      <c r="H673" s="114"/>
      <c r="M673" s="113"/>
    </row>
    <row r="674" spans="1:13" ht="12.5">
      <c r="A674" s="113"/>
      <c r="B674" s="113"/>
      <c r="F674" s="114"/>
      <c r="G674" s="114"/>
      <c r="H674" s="114"/>
      <c r="M674" s="113"/>
    </row>
    <row r="675" spans="1:13" ht="12.5">
      <c r="A675" s="113"/>
      <c r="B675" s="113"/>
      <c r="F675" s="114"/>
      <c r="G675" s="114"/>
      <c r="H675" s="114"/>
      <c r="M675" s="113"/>
    </row>
    <row r="676" spans="1:13" ht="12.5">
      <c r="A676" s="113"/>
      <c r="B676" s="113"/>
      <c r="F676" s="114"/>
      <c r="G676" s="114"/>
      <c r="H676" s="114"/>
      <c r="M676" s="113"/>
    </row>
    <row r="677" spans="1:13" ht="12.5">
      <c r="A677" s="113"/>
      <c r="B677" s="113"/>
      <c r="F677" s="114"/>
      <c r="G677" s="114"/>
      <c r="H677" s="114"/>
      <c r="M677" s="113"/>
    </row>
    <row r="678" spans="1:13" ht="12.5">
      <c r="A678" s="113"/>
      <c r="B678" s="113"/>
      <c r="F678" s="114"/>
      <c r="G678" s="114"/>
      <c r="H678" s="114"/>
      <c r="M678" s="113"/>
    </row>
    <row r="679" spans="1:13" ht="12.5">
      <c r="A679" s="113"/>
      <c r="B679" s="113"/>
      <c r="F679" s="114"/>
      <c r="G679" s="114"/>
      <c r="H679" s="114"/>
      <c r="M679" s="113"/>
    </row>
    <row r="680" spans="1:13" ht="12.5">
      <c r="A680" s="113"/>
      <c r="B680" s="113"/>
      <c r="F680" s="114"/>
      <c r="G680" s="114"/>
      <c r="H680" s="114"/>
      <c r="M680" s="113"/>
    </row>
    <row r="681" spans="1:13" ht="12.5">
      <c r="A681" s="113"/>
      <c r="B681" s="113"/>
      <c r="F681" s="114"/>
      <c r="G681" s="114"/>
      <c r="H681" s="114"/>
      <c r="M681" s="113"/>
    </row>
    <row r="682" spans="1:13" ht="12.5">
      <c r="A682" s="113"/>
      <c r="B682" s="113"/>
      <c r="F682" s="114"/>
      <c r="G682" s="114"/>
      <c r="H682" s="114"/>
      <c r="M682" s="113"/>
    </row>
    <row r="683" spans="1:13" ht="12.5">
      <c r="A683" s="113"/>
      <c r="B683" s="113"/>
      <c r="F683" s="114"/>
      <c r="G683" s="114"/>
      <c r="H683" s="114"/>
      <c r="M683" s="113"/>
    </row>
    <row r="684" spans="1:13" ht="12.5">
      <c r="A684" s="113"/>
      <c r="B684" s="113"/>
      <c r="F684" s="114"/>
      <c r="G684" s="114"/>
      <c r="H684" s="114"/>
      <c r="M684" s="113"/>
    </row>
    <row r="685" spans="1:13" ht="12.5">
      <c r="A685" s="113"/>
      <c r="B685" s="113"/>
      <c r="F685" s="114"/>
      <c r="G685" s="114"/>
      <c r="H685" s="114"/>
      <c r="M685" s="113"/>
    </row>
    <row r="686" spans="1:13" ht="12.5">
      <c r="A686" s="113"/>
      <c r="B686" s="113"/>
      <c r="F686" s="114"/>
      <c r="G686" s="114"/>
      <c r="H686" s="114"/>
      <c r="M686" s="113"/>
    </row>
    <row r="687" spans="1:13" ht="12.5">
      <c r="A687" s="113"/>
      <c r="B687" s="113"/>
      <c r="F687" s="114"/>
      <c r="G687" s="114"/>
      <c r="H687" s="114"/>
      <c r="M687" s="113"/>
    </row>
    <row r="688" spans="1:13" ht="12.5">
      <c r="A688" s="113"/>
      <c r="B688" s="113"/>
      <c r="F688" s="114"/>
      <c r="G688" s="114"/>
      <c r="H688" s="114"/>
      <c r="M688" s="113"/>
    </row>
    <row r="689" spans="1:13" ht="12.5">
      <c r="A689" s="113"/>
      <c r="B689" s="113"/>
      <c r="F689" s="114"/>
      <c r="G689" s="114"/>
      <c r="H689" s="114"/>
      <c r="M689" s="113"/>
    </row>
    <row r="690" spans="1:13" ht="12.5">
      <c r="A690" s="113"/>
      <c r="B690" s="113"/>
      <c r="F690" s="114"/>
      <c r="G690" s="114"/>
      <c r="H690" s="114"/>
      <c r="M690" s="113"/>
    </row>
    <row r="691" spans="1:13" ht="12.5">
      <c r="A691" s="113"/>
      <c r="B691" s="113"/>
      <c r="F691" s="114"/>
      <c r="G691" s="114"/>
      <c r="H691" s="114"/>
      <c r="M691" s="113"/>
    </row>
    <row r="692" spans="1:13" ht="12.5">
      <c r="A692" s="113"/>
      <c r="B692" s="113"/>
      <c r="F692" s="114"/>
      <c r="G692" s="114"/>
      <c r="H692" s="114"/>
      <c r="M692" s="113"/>
    </row>
    <row r="693" spans="1:13" ht="12.5">
      <c r="A693" s="113"/>
      <c r="B693" s="113"/>
      <c r="F693" s="114"/>
      <c r="G693" s="114"/>
      <c r="H693" s="114"/>
      <c r="M693" s="113"/>
    </row>
    <row r="694" spans="1:13" ht="12.5">
      <c r="A694" s="113"/>
      <c r="B694" s="113"/>
      <c r="F694" s="114"/>
      <c r="G694" s="114"/>
      <c r="H694" s="114"/>
      <c r="M694" s="113"/>
    </row>
    <row r="695" spans="1:13" ht="12.5">
      <c r="A695" s="113"/>
      <c r="B695" s="113"/>
      <c r="F695" s="114"/>
      <c r="G695" s="114"/>
      <c r="H695" s="114"/>
      <c r="M695" s="113"/>
    </row>
    <row r="696" spans="1:13" ht="12.5">
      <c r="A696" s="113"/>
      <c r="B696" s="113"/>
      <c r="F696" s="114"/>
      <c r="G696" s="114"/>
      <c r="H696" s="114"/>
      <c r="M696" s="113"/>
    </row>
    <row r="697" spans="1:13" ht="12.5">
      <c r="A697" s="113"/>
      <c r="B697" s="113"/>
      <c r="F697" s="114"/>
      <c r="G697" s="114"/>
      <c r="H697" s="114"/>
      <c r="M697" s="113"/>
    </row>
    <row r="698" spans="1:13" ht="12.5">
      <c r="A698" s="113"/>
      <c r="B698" s="113"/>
      <c r="F698" s="114"/>
      <c r="G698" s="114"/>
      <c r="H698" s="114"/>
      <c r="M698" s="113"/>
    </row>
    <row r="699" spans="1:13" ht="12.5">
      <c r="A699" s="113"/>
      <c r="B699" s="113"/>
      <c r="F699" s="114"/>
      <c r="G699" s="114"/>
      <c r="H699" s="114"/>
      <c r="M699" s="113"/>
    </row>
    <row r="700" spans="1:13" ht="12.5">
      <c r="A700" s="113"/>
      <c r="B700" s="113"/>
      <c r="F700" s="114"/>
      <c r="G700" s="114"/>
      <c r="H700" s="114"/>
      <c r="M700" s="113"/>
    </row>
    <row r="701" spans="1:13" ht="12.5">
      <c r="A701" s="113"/>
      <c r="B701" s="113"/>
      <c r="F701" s="114"/>
      <c r="G701" s="114"/>
      <c r="H701" s="114"/>
      <c r="M701" s="113"/>
    </row>
    <row r="702" spans="1:13" ht="12.5">
      <c r="A702" s="113"/>
      <c r="B702" s="113"/>
      <c r="F702" s="114"/>
      <c r="G702" s="114"/>
      <c r="H702" s="114"/>
      <c r="M702" s="113"/>
    </row>
    <row r="703" spans="1:13" ht="12.5">
      <c r="A703" s="113"/>
      <c r="B703" s="113"/>
      <c r="F703" s="114"/>
      <c r="G703" s="114"/>
      <c r="H703" s="114"/>
      <c r="M703" s="113"/>
    </row>
    <row r="704" spans="1:13" ht="12.5">
      <c r="A704" s="113"/>
      <c r="B704" s="113"/>
      <c r="F704" s="114"/>
      <c r="G704" s="114"/>
      <c r="H704" s="114"/>
      <c r="M704" s="113"/>
    </row>
    <row r="705" spans="1:13" ht="12.5">
      <c r="A705" s="113"/>
      <c r="B705" s="113"/>
      <c r="F705" s="114"/>
      <c r="G705" s="114"/>
      <c r="H705" s="114"/>
      <c r="M705" s="113"/>
    </row>
    <row r="706" spans="1:13" ht="12.5">
      <c r="A706" s="113"/>
      <c r="B706" s="113"/>
      <c r="F706" s="114"/>
      <c r="G706" s="114"/>
      <c r="H706" s="114"/>
      <c r="M706" s="113"/>
    </row>
    <row r="707" spans="1:13" ht="12.5">
      <c r="A707" s="113"/>
      <c r="B707" s="113"/>
      <c r="F707" s="114"/>
      <c r="G707" s="114"/>
      <c r="H707" s="114"/>
      <c r="M707" s="113"/>
    </row>
    <row r="708" spans="1:13" ht="12.5">
      <c r="A708" s="113"/>
      <c r="B708" s="113"/>
      <c r="F708" s="114"/>
      <c r="G708" s="114"/>
      <c r="H708" s="114"/>
      <c r="M708" s="113"/>
    </row>
    <row r="709" spans="1:13" ht="12.5">
      <c r="A709" s="113"/>
      <c r="B709" s="113"/>
      <c r="F709" s="114"/>
      <c r="G709" s="114"/>
      <c r="H709" s="114"/>
      <c r="M709" s="113"/>
    </row>
    <row r="710" spans="1:13" ht="12.5">
      <c r="A710" s="113"/>
      <c r="B710" s="113"/>
      <c r="F710" s="114"/>
      <c r="G710" s="114"/>
      <c r="H710" s="114"/>
      <c r="M710" s="113"/>
    </row>
    <row r="711" spans="1:13" ht="12.5">
      <c r="A711" s="113"/>
      <c r="B711" s="113"/>
      <c r="F711" s="114"/>
      <c r="G711" s="114"/>
      <c r="H711" s="114"/>
      <c r="M711" s="113"/>
    </row>
    <row r="712" spans="1:13" ht="12.5">
      <c r="A712" s="113"/>
      <c r="B712" s="113"/>
      <c r="F712" s="114"/>
      <c r="G712" s="114"/>
      <c r="H712" s="114"/>
      <c r="M712" s="113"/>
    </row>
    <row r="713" spans="1:13" ht="12.5">
      <c r="A713" s="113"/>
      <c r="B713" s="113"/>
      <c r="F713" s="114"/>
      <c r="G713" s="114"/>
      <c r="H713" s="114"/>
      <c r="M713" s="113"/>
    </row>
    <row r="714" spans="1:13" ht="12.5">
      <c r="A714" s="113"/>
      <c r="B714" s="113"/>
      <c r="F714" s="114"/>
      <c r="G714" s="114"/>
      <c r="H714" s="114"/>
      <c r="M714" s="113"/>
    </row>
    <row r="715" spans="1:13" ht="12.5">
      <c r="A715" s="113"/>
      <c r="B715" s="113"/>
      <c r="F715" s="114"/>
      <c r="G715" s="114"/>
      <c r="H715" s="114"/>
      <c r="M715" s="113"/>
    </row>
    <row r="716" spans="1:13" ht="12.5">
      <c r="A716" s="113"/>
      <c r="B716" s="113"/>
      <c r="F716" s="114"/>
      <c r="G716" s="114"/>
      <c r="H716" s="114"/>
      <c r="M716" s="113"/>
    </row>
    <row r="717" spans="1:13" ht="12.5">
      <c r="A717" s="113"/>
      <c r="B717" s="113"/>
      <c r="F717" s="114"/>
      <c r="G717" s="114"/>
      <c r="H717" s="114"/>
      <c r="M717" s="113"/>
    </row>
    <row r="718" spans="1:13" ht="12.5">
      <c r="A718" s="113"/>
      <c r="B718" s="113"/>
      <c r="F718" s="114"/>
      <c r="G718" s="114"/>
      <c r="H718" s="114"/>
      <c r="M718" s="113"/>
    </row>
    <row r="719" spans="1:13" ht="12.5">
      <c r="A719" s="113"/>
      <c r="B719" s="113"/>
      <c r="F719" s="114"/>
      <c r="G719" s="114"/>
      <c r="H719" s="114"/>
      <c r="M719" s="113"/>
    </row>
    <row r="720" spans="1:13" ht="12.5">
      <c r="A720" s="113"/>
      <c r="B720" s="113"/>
      <c r="F720" s="114"/>
      <c r="G720" s="114"/>
      <c r="H720" s="114"/>
      <c r="M720" s="113"/>
    </row>
    <row r="721" spans="1:13" ht="12.5">
      <c r="A721" s="113"/>
      <c r="B721" s="113"/>
      <c r="F721" s="114"/>
      <c r="G721" s="114"/>
      <c r="H721" s="114"/>
      <c r="M721" s="113"/>
    </row>
    <row r="722" spans="1:13" ht="12.5">
      <c r="A722" s="113"/>
      <c r="B722" s="113"/>
      <c r="F722" s="114"/>
      <c r="G722" s="114"/>
      <c r="H722" s="114"/>
      <c r="M722" s="113"/>
    </row>
    <row r="723" spans="1:13" ht="12.5">
      <c r="A723" s="113"/>
      <c r="B723" s="113"/>
      <c r="F723" s="114"/>
      <c r="G723" s="114"/>
      <c r="H723" s="114"/>
      <c r="M723" s="113"/>
    </row>
    <row r="724" spans="1:13" ht="12.5">
      <c r="A724" s="113"/>
      <c r="B724" s="113"/>
      <c r="F724" s="114"/>
      <c r="G724" s="114"/>
      <c r="H724" s="114"/>
      <c r="M724" s="113"/>
    </row>
    <row r="725" spans="1:13" ht="12.5">
      <c r="A725" s="113"/>
      <c r="B725" s="113"/>
      <c r="F725" s="114"/>
      <c r="G725" s="114"/>
      <c r="H725" s="114"/>
      <c r="M725" s="113"/>
    </row>
    <row r="726" spans="1:13" ht="12.5">
      <c r="A726" s="113"/>
      <c r="B726" s="113"/>
      <c r="F726" s="114"/>
      <c r="G726" s="114"/>
      <c r="H726" s="114"/>
      <c r="M726" s="113"/>
    </row>
    <row r="727" spans="1:13" ht="12.5">
      <c r="A727" s="113"/>
      <c r="B727" s="113"/>
      <c r="F727" s="114"/>
      <c r="G727" s="114"/>
      <c r="H727" s="114"/>
      <c r="M727" s="113"/>
    </row>
    <row r="728" spans="1:13" ht="12.5">
      <c r="A728" s="113"/>
      <c r="B728" s="113"/>
      <c r="F728" s="114"/>
      <c r="G728" s="114"/>
      <c r="H728" s="114"/>
      <c r="M728" s="113"/>
    </row>
    <row r="729" spans="1:13" ht="12.5">
      <c r="A729" s="113"/>
      <c r="B729" s="113"/>
      <c r="F729" s="114"/>
      <c r="G729" s="114"/>
      <c r="H729" s="114"/>
      <c r="M729" s="113"/>
    </row>
    <row r="730" spans="1:13" ht="12.5">
      <c r="A730" s="113"/>
      <c r="B730" s="113"/>
      <c r="F730" s="114"/>
      <c r="G730" s="114"/>
      <c r="H730" s="114"/>
      <c r="M730" s="113"/>
    </row>
    <row r="731" spans="1:13" ht="12.5">
      <c r="A731" s="113"/>
      <c r="B731" s="113"/>
      <c r="F731" s="114"/>
      <c r="G731" s="114"/>
      <c r="H731" s="114"/>
      <c r="M731" s="113"/>
    </row>
    <row r="732" spans="1:13" ht="12.5">
      <c r="A732" s="113"/>
      <c r="B732" s="113"/>
      <c r="F732" s="114"/>
      <c r="G732" s="114"/>
      <c r="H732" s="114"/>
      <c r="M732" s="113"/>
    </row>
    <row r="733" spans="1:13" ht="12.5">
      <c r="A733" s="113"/>
      <c r="B733" s="113"/>
      <c r="F733" s="114"/>
      <c r="G733" s="114"/>
      <c r="H733" s="114"/>
      <c r="M733" s="113"/>
    </row>
    <row r="734" spans="1:13" ht="12.5">
      <c r="A734" s="113"/>
      <c r="B734" s="113"/>
      <c r="F734" s="114"/>
      <c r="G734" s="114"/>
      <c r="H734" s="114"/>
      <c r="M734" s="113"/>
    </row>
    <row r="735" spans="1:13" ht="12.5">
      <c r="A735" s="113"/>
      <c r="B735" s="113"/>
      <c r="F735" s="114"/>
      <c r="G735" s="114"/>
      <c r="H735" s="114"/>
      <c r="M735" s="113"/>
    </row>
    <row r="736" spans="1:13" ht="12.5">
      <c r="A736" s="113"/>
      <c r="B736" s="113"/>
      <c r="F736" s="114"/>
      <c r="G736" s="114"/>
      <c r="H736" s="114"/>
      <c r="M736" s="113"/>
    </row>
    <row r="737" spans="1:13" ht="12.5">
      <c r="A737" s="113"/>
      <c r="B737" s="113"/>
      <c r="F737" s="114"/>
      <c r="G737" s="114"/>
      <c r="H737" s="114"/>
      <c r="M737" s="113"/>
    </row>
    <row r="738" spans="1:13" ht="12.5">
      <c r="A738" s="113"/>
      <c r="B738" s="113"/>
      <c r="F738" s="114"/>
      <c r="G738" s="114"/>
      <c r="H738" s="114"/>
      <c r="M738" s="113"/>
    </row>
    <row r="739" spans="1:13" ht="12.5">
      <c r="A739" s="113"/>
      <c r="B739" s="113"/>
      <c r="F739" s="114"/>
      <c r="G739" s="114"/>
      <c r="H739" s="114"/>
      <c r="M739" s="113"/>
    </row>
    <row r="740" spans="1:13" ht="12.5">
      <c r="A740" s="113"/>
      <c r="B740" s="113"/>
      <c r="F740" s="114"/>
      <c r="G740" s="114"/>
      <c r="H740" s="114"/>
      <c r="M740" s="113"/>
    </row>
    <row r="741" spans="1:13" ht="12.5">
      <c r="A741" s="113"/>
      <c r="B741" s="113"/>
      <c r="F741" s="114"/>
      <c r="G741" s="114"/>
      <c r="H741" s="114"/>
      <c r="M741" s="113"/>
    </row>
    <row r="742" spans="1:13" ht="12.5">
      <c r="A742" s="113"/>
      <c r="B742" s="113"/>
      <c r="F742" s="114"/>
      <c r="G742" s="114"/>
      <c r="H742" s="114"/>
      <c r="M742" s="113"/>
    </row>
    <row r="743" spans="1:13" ht="12.5">
      <c r="A743" s="113"/>
      <c r="B743" s="113"/>
      <c r="F743" s="114"/>
      <c r="G743" s="114"/>
      <c r="H743" s="114"/>
      <c r="M743" s="113"/>
    </row>
    <row r="744" spans="1:13" ht="12.5">
      <c r="A744" s="113"/>
      <c r="B744" s="113"/>
      <c r="F744" s="114"/>
      <c r="G744" s="114"/>
      <c r="H744" s="114"/>
      <c r="M744" s="113"/>
    </row>
    <row r="745" spans="1:13" ht="12.5">
      <c r="A745" s="113"/>
      <c r="B745" s="113"/>
      <c r="F745" s="114"/>
      <c r="G745" s="114"/>
      <c r="H745" s="114"/>
      <c r="M745" s="113"/>
    </row>
    <row r="746" spans="1:13" ht="12.5">
      <c r="A746" s="113"/>
      <c r="B746" s="113"/>
      <c r="F746" s="114"/>
      <c r="G746" s="114"/>
      <c r="H746" s="114"/>
      <c r="M746" s="113"/>
    </row>
    <row r="747" spans="1:13" ht="12.5">
      <c r="A747" s="113"/>
      <c r="B747" s="113"/>
      <c r="F747" s="114"/>
      <c r="G747" s="114"/>
      <c r="H747" s="114"/>
      <c r="M747" s="113"/>
    </row>
    <row r="748" spans="1:13" ht="12.5">
      <c r="A748" s="113"/>
      <c r="B748" s="113"/>
      <c r="F748" s="114"/>
      <c r="G748" s="114"/>
      <c r="H748" s="114"/>
      <c r="M748" s="113"/>
    </row>
    <row r="749" spans="1:13" ht="12.5">
      <c r="A749" s="113"/>
      <c r="B749" s="113"/>
      <c r="F749" s="114"/>
      <c r="G749" s="114"/>
      <c r="H749" s="114"/>
      <c r="M749" s="113"/>
    </row>
    <row r="750" spans="1:13" ht="12.5">
      <c r="A750" s="113"/>
      <c r="B750" s="113"/>
      <c r="F750" s="114"/>
      <c r="G750" s="114"/>
      <c r="H750" s="114"/>
      <c r="M750" s="113"/>
    </row>
    <row r="751" spans="1:13" ht="12.5">
      <c r="A751" s="113"/>
      <c r="B751" s="113"/>
      <c r="F751" s="114"/>
      <c r="G751" s="114"/>
      <c r="H751" s="114"/>
      <c r="M751" s="113"/>
    </row>
    <row r="752" spans="1:13" ht="12.5">
      <c r="A752" s="113"/>
      <c r="B752" s="113"/>
      <c r="F752" s="114"/>
      <c r="G752" s="114"/>
      <c r="H752" s="114"/>
      <c r="M752" s="113"/>
    </row>
    <row r="753" spans="1:13" ht="12.5">
      <c r="A753" s="113"/>
      <c r="B753" s="113"/>
      <c r="F753" s="114"/>
      <c r="G753" s="114"/>
      <c r="H753" s="114"/>
      <c r="M753" s="113"/>
    </row>
    <row r="754" spans="1:13" ht="12.5">
      <c r="A754" s="113"/>
      <c r="B754" s="113"/>
      <c r="F754" s="114"/>
      <c r="G754" s="114"/>
      <c r="H754" s="114"/>
      <c r="M754" s="113"/>
    </row>
    <row r="755" spans="1:13" ht="12.5">
      <c r="A755" s="113"/>
      <c r="B755" s="113"/>
      <c r="F755" s="114"/>
      <c r="G755" s="114"/>
      <c r="H755" s="114"/>
      <c r="M755" s="113"/>
    </row>
    <row r="756" spans="1:13" ht="12.5">
      <c r="A756" s="113"/>
      <c r="B756" s="113"/>
      <c r="F756" s="114"/>
      <c r="G756" s="114"/>
      <c r="H756" s="114"/>
      <c r="M756" s="113"/>
    </row>
    <row r="757" spans="1:13" ht="12.5">
      <c r="A757" s="113"/>
      <c r="B757" s="113"/>
      <c r="F757" s="114"/>
      <c r="G757" s="114"/>
      <c r="H757" s="114"/>
      <c r="M757" s="113"/>
    </row>
    <row r="758" spans="1:13" ht="12.5">
      <c r="A758" s="113"/>
      <c r="B758" s="113"/>
      <c r="F758" s="114"/>
      <c r="G758" s="114"/>
      <c r="H758" s="114"/>
      <c r="M758" s="113"/>
    </row>
    <row r="759" spans="1:13" ht="12.5">
      <c r="A759" s="113"/>
      <c r="B759" s="113"/>
      <c r="F759" s="114"/>
      <c r="G759" s="114"/>
      <c r="H759" s="114"/>
      <c r="M759" s="113"/>
    </row>
    <row r="760" spans="1:13" ht="12.5">
      <c r="A760" s="113"/>
      <c r="B760" s="113"/>
      <c r="F760" s="114"/>
      <c r="G760" s="114"/>
      <c r="H760" s="114"/>
      <c r="M760" s="113"/>
    </row>
    <row r="761" spans="1:13" ht="12.5">
      <c r="A761" s="113"/>
      <c r="B761" s="113"/>
      <c r="F761" s="114"/>
      <c r="G761" s="114"/>
      <c r="H761" s="114"/>
      <c r="M761" s="113"/>
    </row>
    <row r="762" spans="1:13" ht="12.5">
      <c r="A762" s="113"/>
      <c r="B762" s="113"/>
      <c r="F762" s="114"/>
      <c r="G762" s="114"/>
      <c r="H762" s="114"/>
      <c r="M762" s="113"/>
    </row>
    <row r="763" spans="1:13" ht="12.5">
      <c r="A763" s="113"/>
      <c r="B763" s="113"/>
      <c r="F763" s="114"/>
      <c r="G763" s="114"/>
      <c r="H763" s="114"/>
      <c r="M763" s="113"/>
    </row>
    <row r="764" spans="1:13" ht="12.5">
      <c r="A764" s="113"/>
      <c r="B764" s="113"/>
      <c r="F764" s="114"/>
      <c r="G764" s="114"/>
      <c r="H764" s="114"/>
      <c r="M764" s="113"/>
    </row>
    <row r="765" spans="1:13" ht="12.5">
      <c r="A765" s="113"/>
      <c r="B765" s="113"/>
      <c r="F765" s="114"/>
      <c r="G765" s="114"/>
      <c r="H765" s="114"/>
      <c r="M765" s="113"/>
    </row>
    <row r="766" spans="1:13" ht="12.5">
      <c r="A766" s="113"/>
      <c r="B766" s="113"/>
      <c r="F766" s="114"/>
      <c r="G766" s="114"/>
      <c r="H766" s="114"/>
      <c r="M766" s="113"/>
    </row>
    <row r="767" spans="1:13" ht="12.5">
      <c r="A767" s="113"/>
      <c r="B767" s="113"/>
      <c r="F767" s="114"/>
      <c r="G767" s="114"/>
      <c r="H767" s="114"/>
      <c r="M767" s="113"/>
    </row>
    <row r="768" spans="1:13" ht="12.5">
      <c r="A768" s="113"/>
      <c r="B768" s="113"/>
      <c r="F768" s="114"/>
      <c r="G768" s="114"/>
      <c r="H768" s="114"/>
      <c r="M768" s="113"/>
    </row>
    <row r="769" spans="1:13" ht="12.5">
      <c r="A769" s="113"/>
      <c r="B769" s="113"/>
      <c r="F769" s="114"/>
      <c r="G769" s="114"/>
      <c r="H769" s="114"/>
      <c r="M769" s="113"/>
    </row>
    <row r="770" spans="1:13" ht="12.5">
      <c r="A770" s="113"/>
      <c r="B770" s="113"/>
      <c r="F770" s="114"/>
      <c r="G770" s="114"/>
      <c r="H770" s="114"/>
      <c r="M770" s="113"/>
    </row>
    <row r="771" spans="1:13" ht="12.5">
      <c r="A771" s="113"/>
      <c r="B771" s="113"/>
      <c r="F771" s="114"/>
      <c r="G771" s="114"/>
      <c r="H771" s="114"/>
      <c r="M771" s="113"/>
    </row>
    <row r="772" spans="1:13" ht="12.5">
      <c r="A772" s="113"/>
      <c r="B772" s="113"/>
      <c r="F772" s="114"/>
      <c r="G772" s="114"/>
      <c r="H772" s="114"/>
      <c r="M772" s="113"/>
    </row>
    <row r="773" spans="1:13" ht="12.5">
      <c r="A773" s="113"/>
      <c r="B773" s="113"/>
      <c r="F773" s="114"/>
      <c r="G773" s="114"/>
      <c r="H773" s="114"/>
      <c r="M773" s="113"/>
    </row>
    <row r="774" spans="1:13" ht="12.5">
      <c r="A774" s="113"/>
      <c r="B774" s="113"/>
      <c r="F774" s="114"/>
      <c r="G774" s="114"/>
      <c r="H774" s="114"/>
      <c r="M774" s="113"/>
    </row>
    <row r="775" spans="1:13" ht="12.5">
      <c r="A775" s="113"/>
      <c r="B775" s="113"/>
      <c r="F775" s="114"/>
      <c r="G775" s="114"/>
      <c r="H775" s="114"/>
      <c r="M775" s="113"/>
    </row>
    <row r="776" spans="1:13" ht="12.5">
      <c r="A776" s="113"/>
      <c r="B776" s="113"/>
      <c r="F776" s="114"/>
      <c r="G776" s="114"/>
      <c r="H776" s="114"/>
      <c r="M776" s="113"/>
    </row>
    <row r="777" spans="1:13" ht="12.5">
      <c r="A777" s="113"/>
      <c r="B777" s="113"/>
      <c r="F777" s="114"/>
      <c r="G777" s="114"/>
      <c r="H777" s="114"/>
      <c r="M777" s="113"/>
    </row>
    <row r="778" spans="1:13" ht="12.5">
      <c r="A778" s="113"/>
      <c r="B778" s="113"/>
      <c r="F778" s="114"/>
      <c r="G778" s="114"/>
      <c r="H778" s="114"/>
      <c r="M778" s="113"/>
    </row>
    <row r="779" spans="1:13" ht="12.5">
      <c r="A779" s="113"/>
      <c r="B779" s="113"/>
      <c r="F779" s="114"/>
      <c r="G779" s="114"/>
      <c r="H779" s="114"/>
      <c r="M779" s="113"/>
    </row>
    <row r="780" spans="1:13" ht="12.5">
      <c r="A780" s="113"/>
      <c r="B780" s="113"/>
      <c r="F780" s="114"/>
      <c r="G780" s="114"/>
      <c r="H780" s="114"/>
      <c r="M780" s="113"/>
    </row>
    <row r="781" spans="1:13" ht="12.5">
      <c r="A781" s="113"/>
      <c r="B781" s="113"/>
      <c r="F781" s="114"/>
      <c r="G781" s="114"/>
      <c r="H781" s="114"/>
      <c r="M781" s="113"/>
    </row>
    <row r="782" spans="1:13" ht="12.5">
      <c r="A782" s="113"/>
      <c r="B782" s="113"/>
      <c r="F782" s="114"/>
      <c r="G782" s="114"/>
      <c r="H782" s="114"/>
      <c r="M782" s="113"/>
    </row>
    <row r="783" spans="1:13" ht="12.5">
      <c r="A783" s="113"/>
      <c r="B783" s="113"/>
      <c r="F783" s="114"/>
      <c r="G783" s="114"/>
      <c r="H783" s="114"/>
      <c r="M783" s="113"/>
    </row>
    <row r="784" spans="1:13" ht="12.5">
      <c r="A784" s="113"/>
      <c r="B784" s="113"/>
      <c r="F784" s="114"/>
      <c r="G784" s="114"/>
      <c r="H784" s="114"/>
      <c r="M784" s="113"/>
    </row>
    <row r="785" spans="1:13" ht="12.5">
      <c r="A785" s="113"/>
      <c r="B785" s="113"/>
      <c r="F785" s="114"/>
      <c r="G785" s="114"/>
      <c r="H785" s="114"/>
      <c r="M785" s="113"/>
    </row>
    <row r="786" spans="1:13" ht="12.5">
      <c r="A786" s="113"/>
      <c r="B786" s="113"/>
      <c r="F786" s="114"/>
      <c r="G786" s="114"/>
      <c r="H786" s="114"/>
      <c r="M786" s="113"/>
    </row>
    <row r="787" spans="1:13" ht="12.5">
      <c r="A787" s="113"/>
      <c r="B787" s="113"/>
      <c r="F787" s="114"/>
      <c r="G787" s="114"/>
      <c r="H787" s="114"/>
      <c r="M787" s="113"/>
    </row>
    <row r="788" spans="1:13" ht="12.5">
      <c r="A788" s="113"/>
      <c r="B788" s="113"/>
      <c r="F788" s="114"/>
      <c r="G788" s="114"/>
      <c r="H788" s="114"/>
      <c r="M788" s="113"/>
    </row>
    <row r="789" spans="1:13" ht="12.5">
      <c r="A789" s="113"/>
      <c r="B789" s="113"/>
      <c r="F789" s="114"/>
      <c r="G789" s="114"/>
      <c r="H789" s="114"/>
      <c r="M789" s="113"/>
    </row>
    <row r="790" spans="1:13" ht="12.5">
      <c r="A790" s="113"/>
      <c r="B790" s="113"/>
      <c r="F790" s="114"/>
      <c r="G790" s="114"/>
      <c r="H790" s="114"/>
      <c r="M790" s="113"/>
    </row>
    <row r="791" spans="1:13" ht="12.5">
      <c r="A791" s="113"/>
      <c r="B791" s="113"/>
      <c r="F791" s="114"/>
      <c r="G791" s="114"/>
      <c r="H791" s="114"/>
      <c r="M791" s="113"/>
    </row>
    <row r="792" spans="1:13" ht="12.5">
      <c r="A792" s="113"/>
      <c r="B792" s="113"/>
      <c r="F792" s="114"/>
      <c r="G792" s="114"/>
      <c r="H792" s="114"/>
      <c r="M792" s="113"/>
    </row>
    <row r="793" spans="1:13" ht="12.5">
      <c r="A793" s="113"/>
      <c r="B793" s="113"/>
      <c r="F793" s="114"/>
      <c r="G793" s="114"/>
      <c r="H793" s="114"/>
      <c r="M793" s="113"/>
    </row>
    <row r="794" spans="1:13" ht="12.5">
      <c r="A794" s="113"/>
      <c r="B794" s="113"/>
      <c r="F794" s="114"/>
      <c r="G794" s="114"/>
      <c r="H794" s="114"/>
      <c r="M794" s="113"/>
    </row>
    <row r="795" spans="1:13" ht="12.5">
      <c r="A795" s="113"/>
      <c r="B795" s="113"/>
      <c r="F795" s="114"/>
      <c r="G795" s="114"/>
      <c r="H795" s="114"/>
      <c r="M795" s="113"/>
    </row>
    <row r="796" spans="1:13" ht="12.5">
      <c r="A796" s="113"/>
      <c r="B796" s="113"/>
      <c r="F796" s="114"/>
      <c r="G796" s="114"/>
      <c r="H796" s="114"/>
      <c r="M796" s="113"/>
    </row>
    <row r="797" spans="1:13" ht="12.5">
      <c r="A797" s="113"/>
      <c r="B797" s="113"/>
      <c r="F797" s="114"/>
      <c r="G797" s="114"/>
      <c r="H797" s="114"/>
      <c r="M797" s="113"/>
    </row>
    <row r="798" spans="1:13" ht="12.5">
      <c r="A798" s="113"/>
      <c r="B798" s="113"/>
      <c r="F798" s="114"/>
      <c r="G798" s="114"/>
      <c r="H798" s="114"/>
      <c r="M798" s="113"/>
    </row>
    <row r="799" spans="1:13" ht="12.5">
      <c r="A799" s="113"/>
      <c r="B799" s="113"/>
      <c r="F799" s="114"/>
      <c r="G799" s="114"/>
      <c r="H799" s="114"/>
      <c r="M799" s="113"/>
    </row>
    <row r="800" spans="1:13" ht="12.5">
      <c r="A800" s="113"/>
      <c r="B800" s="113"/>
      <c r="F800" s="114"/>
      <c r="G800" s="114"/>
      <c r="H800" s="114"/>
      <c r="M800" s="113"/>
    </row>
    <row r="801" spans="1:13" ht="12.5">
      <c r="A801" s="113"/>
      <c r="B801" s="113"/>
      <c r="F801" s="114"/>
      <c r="G801" s="114"/>
      <c r="H801" s="114"/>
      <c r="M801" s="113"/>
    </row>
    <row r="802" spans="1:13" ht="12.5">
      <c r="A802" s="113"/>
      <c r="B802" s="113"/>
      <c r="F802" s="114"/>
      <c r="G802" s="114"/>
      <c r="H802" s="114"/>
      <c r="M802" s="113"/>
    </row>
    <row r="803" spans="1:13" ht="12.5">
      <c r="A803" s="113"/>
      <c r="B803" s="113"/>
      <c r="F803" s="114"/>
      <c r="G803" s="114"/>
      <c r="H803" s="114"/>
      <c r="M803" s="113"/>
    </row>
    <row r="804" spans="1:13" ht="12.5">
      <c r="A804" s="113"/>
      <c r="B804" s="113"/>
      <c r="F804" s="114"/>
      <c r="G804" s="114"/>
      <c r="H804" s="114"/>
      <c r="M804" s="113"/>
    </row>
    <row r="805" spans="1:13" ht="12.5">
      <c r="A805" s="113"/>
      <c r="B805" s="113"/>
      <c r="F805" s="114"/>
      <c r="G805" s="114"/>
      <c r="H805" s="114"/>
      <c r="M805" s="113"/>
    </row>
    <row r="806" spans="1:13" ht="12.5">
      <c r="A806" s="113"/>
      <c r="B806" s="113"/>
      <c r="F806" s="114"/>
      <c r="G806" s="114"/>
      <c r="H806" s="114"/>
      <c r="M806" s="113"/>
    </row>
    <row r="807" spans="1:13" ht="12.5">
      <c r="A807" s="113"/>
      <c r="B807" s="113"/>
      <c r="F807" s="114"/>
      <c r="G807" s="114"/>
      <c r="H807" s="114"/>
      <c r="M807" s="113"/>
    </row>
    <row r="808" spans="1:13" ht="12.5">
      <c r="A808" s="113"/>
      <c r="B808" s="113"/>
      <c r="F808" s="114"/>
      <c r="G808" s="114"/>
      <c r="H808" s="114"/>
      <c r="M808" s="113"/>
    </row>
    <row r="809" spans="1:13" ht="12.5">
      <c r="A809" s="113"/>
      <c r="B809" s="113"/>
      <c r="F809" s="114"/>
      <c r="G809" s="114"/>
      <c r="H809" s="114"/>
      <c r="M809" s="113"/>
    </row>
    <row r="810" spans="1:13" ht="12.5">
      <c r="A810" s="113"/>
      <c r="B810" s="113"/>
      <c r="F810" s="114"/>
      <c r="G810" s="114"/>
      <c r="H810" s="114"/>
      <c r="M810" s="113"/>
    </row>
    <row r="811" spans="1:13" ht="12.5">
      <c r="A811" s="113"/>
      <c r="B811" s="113"/>
      <c r="F811" s="114"/>
      <c r="G811" s="114"/>
      <c r="H811" s="114"/>
      <c r="M811" s="113"/>
    </row>
    <row r="812" spans="1:13" ht="12.5">
      <c r="A812" s="113"/>
      <c r="B812" s="113"/>
      <c r="F812" s="114"/>
      <c r="G812" s="114"/>
      <c r="H812" s="114"/>
      <c r="M812" s="113"/>
    </row>
    <row r="813" spans="1:13" ht="12.5">
      <c r="A813" s="113"/>
      <c r="B813" s="113"/>
      <c r="F813" s="114"/>
      <c r="G813" s="114"/>
      <c r="H813" s="114"/>
      <c r="M813" s="113"/>
    </row>
    <row r="814" spans="1:13" ht="12.5">
      <c r="A814" s="113"/>
      <c r="B814" s="113"/>
      <c r="F814" s="114"/>
      <c r="G814" s="114"/>
      <c r="H814" s="114"/>
      <c r="M814" s="113"/>
    </row>
    <row r="815" spans="1:13" ht="12.5">
      <c r="A815" s="113"/>
      <c r="B815" s="113"/>
      <c r="F815" s="114"/>
      <c r="G815" s="114"/>
      <c r="H815" s="114"/>
      <c r="M815" s="113"/>
    </row>
    <row r="816" spans="1:13" ht="12.5">
      <c r="A816" s="113"/>
      <c r="B816" s="113"/>
      <c r="F816" s="114"/>
      <c r="G816" s="114"/>
      <c r="H816" s="114"/>
      <c r="M816" s="113"/>
    </row>
    <row r="817" spans="1:13" ht="12.5">
      <c r="A817" s="113"/>
      <c r="B817" s="113"/>
      <c r="F817" s="114"/>
      <c r="G817" s="114"/>
      <c r="H817" s="114"/>
      <c r="M817" s="113"/>
    </row>
    <row r="818" spans="1:13" ht="12.5">
      <c r="A818" s="113"/>
      <c r="B818" s="113"/>
      <c r="F818" s="114"/>
      <c r="G818" s="114"/>
      <c r="H818" s="114"/>
      <c r="M818" s="113"/>
    </row>
    <row r="819" spans="1:13" ht="12.5">
      <c r="A819" s="113"/>
      <c r="B819" s="113"/>
      <c r="F819" s="114"/>
      <c r="G819" s="114"/>
      <c r="H819" s="114"/>
      <c r="M819" s="113"/>
    </row>
    <row r="820" spans="1:13" ht="12.5">
      <c r="A820" s="113"/>
      <c r="B820" s="113"/>
      <c r="F820" s="114"/>
      <c r="G820" s="114"/>
      <c r="H820" s="114"/>
      <c r="M820" s="113"/>
    </row>
    <row r="821" spans="1:13" ht="12.5">
      <c r="A821" s="113"/>
      <c r="B821" s="113"/>
      <c r="F821" s="114"/>
      <c r="G821" s="114"/>
      <c r="H821" s="114"/>
      <c r="M821" s="113"/>
    </row>
    <row r="822" spans="1:13" ht="12.5">
      <c r="A822" s="113"/>
      <c r="B822" s="113"/>
      <c r="F822" s="114"/>
      <c r="G822" s="114"/>
      <c r="H822" s="114"/>
      <c r="M822" s="113"/>
    </row>
    <row r="823" spans="1:13" ht="12.5">
      <c r="A823" s="113"/>
      <c r="B823" s="113"/>
      <c r="F823" s="114"/>
      <c r="G823" s="114"/>
      <c r="H823" s="114"/>
      <c r="M823" s="113"/>
    </row>
    <row r="824" spans="1:13" ht="12.5">
      <c r="A824" s="113"/>
      <c r="B824" s="113"/>
      <c r="F824" s="114"/>
      <c r="G824" s="114"/>
      <c r="H824" s="114"/>
      <c r="M824" s="113"/>
    </row>
    <row r="825" spans="1:13" ht="12.5">
      <c r="A825" s="113"/>
      <c r="B825" s="113"/>
      <c r="F825" s="114"/>
      <c r="G825" s="114"/>
      <c r="H825" s="114"/>
      <c r="M825" s="113"/>
    </row>
    <row r="826" spans="1:13" ht="12.5">
      <c r="A826" s="113"/>
      <c r="B826" s="113"/>
      <c r="F826" s="114"/>
      <c r="G826" s="114"/>
      <c r="H826" s="114"/>
      <c r="M826" s="113"/>
    </row>
    <row r="827" spans="1:13" ht="12.5">
      <c r="A827" s="113"/>
      <c r="B827" s="113"/>
      <c r="F827" s="114"/>
      <c r="G827" s="114"/>
      <c r="H827" s="114"/>
      <c r="M827" s="113"/>
    </row>
    <row r="828" spans="1:13" ht="12.5">
      <c r="A828" s="113"/>
      <c r="B828" s="113"/>
      <c r="F828" s="114"/>
      <c r="G828" s="114"/>
      <c r="H828" s="114"/>
      <c r="M828" s="113"/>
    </row>
    <row r="829" spans="1:13" ht="12.5">
      <c r="A829" s="113"/>
      <c r="B829" s="113"/>
      <c r="F829" s="114"/>
      <c r="G829" s="114"/>
      <c r="H829" s="114"/>
      <c r="M829" s="113"/>
    </row>
    <row r="830" spans="1:13" ht="12.5">
      <c r="A830" s="113"/>
      <c r="B830" s="113"/>
      <c r="F830" s="114"/>
      <c r="G830" s="114"/>
      <c r="H830" s="114"/>
      <c r="M830" s="113"/>
    </row>
    <row r="831" spans="1:13" ht="12.5">
      <c r="A831" s="113"/>
      <c r="B831" s="113"/>
      <c r="F831" s="114"/>
      <c r="G831" s="114"/>
      <c r="H831" s="114"/>
      <c r="M831" s="113"/>
    </row>
    <row r="832" spans="1:13" ht="12.5">
      <c r="A832" s="113"/>
      <c r="B832" s="113"/>
      <c r="F832" s="114"/>
      <c r="G832" s="114"/>
      <c r="H832" s="114"/>
      <c r="M832" s="113"/>
    </row>
    <row r="833" spans="1:13" ht="12.5">
      <c r="A833" s="113"/>
      <c r="B833" s="113"/>
      <c r="F833" s="114"/>
      <c r="G833" s="114"/>
      <c r="H833" s="114"/>
      <c r="M833" s="113"/>
    </row>
    <row r="834" spans="1:13" ht="12.5">
      <c r="A834" s="113"/>
      <c r="B834" s="113"/>
      <c r="F834" s="114"/>
      <c r="G834" s="114"/>
      <c r="H834" s="114"/>
      <c r="M834" s="113"/>
    </row>
    <row r="835" spans="1:13" ht="12.5">
      <c r="A835" s="113"/>
      <c r="B835" s="113"/>
      <c r="F835" s="114"/>
      <c r="G835" s="114"/>
      <c r="H835" s="114"/>
      <c r="M835" s="113"/>
    </row>
    <row r="836" spans="1:13" ht="12.5">
      <c r="A836" s="113"/>
      <c r="B836" s="113"/>
      <c r="F836" s="114"/>
      <c r="G836" s="114"/>
      <c r="H836" s="114"/>
      <c r="M836" s="113"/>
    </row>
    <row r="837" spans="1:13" ht="12.5">
      <c r="A837" s="113"/>
      <c r="B837" s="113"/>
      <c r="F837" s="114"/>
      <c r="G837" s="114"/>
      <c r="H837" s="114"/>
      <c r="M837" s="113"/>
    </row>
    <row r="838" spans="1:13" ht="12.5">
      <c r="A838" s="113"/>
      <c r="B838" s="113"/>
      <c r="F838" s="114"/>
      <c r="G838" s="114"/>
      <c r="H838" s="114"/>
      <c r="M838" s="113"/>
    </row>
    <row r="839" spans="1:13" ht="12.5">
      <c r="A839" s="113"/>
      <c r="B839" s="113"/>
      <c r="F839" s="114"/>
      <c r="G839" s="114"/>
      <c r="H839" s="114"/>
      <c r="M839" s="113"/>
    </row>
    <row r="840" spans="1:13" ht="12.5">
      <c r="A840" s="113"/>
      <c r="B840" s="113"/>
      <c r="F840" s="114"/>
      <c r="G840" s="114"/>
      <c r="H840" s="114"/>
      <c r="M840" s="113"/>
    </row>
    <row r="841" spans="1:13" ht="12.5">
      <c r="A841" s="113"/>
      <c r="B841" s="113"/>
      <c r="F841" s="114"/>
      <c r="G841" s="114"/>
      <c r="H841" s="114"/>
      <c r="M841" s="113"/>
    </row>
    <row r="842" spans="1:13" ht="12.5">
      <c r="A842" s="113"/>
      <c r="B842" s="113"/>
      <c r="F842" s="114"/>
      <c r="G842" s="114"/>
      <c r="H842" s="114"/>
      <c r="M842" s="113"/>
    </row>
    <row r="843" spans="1:13" ht="12.5">
      <c r="A843" s="113"/>
      <c r="B843" s="113"/>
      <c r="F843" s="114"/>
      <c r="G843" s="114"/>
      <c r="H843" s="114"/>
      <c r="M843" s="113"/>
    </row>
    <row r="844" spans="1:13" ht="12.5">
      <c r="A844" s="113"/>
      <c r="B844" s="113"/>
      <c r="F844" s="114"/>
      <c r="G844" s="114"/>
      <c r="H844" s="114"/>
      <c r="M844" s="113"/>
    </row>
    <row r="845" spans="1:13" ht="12.5">
      <c r="A845" s="113"/>
      <c r="B845" s="113"/>
      <c r="F845" s="114"/>
      <c r="G845" s="114"/>
      <c r="H845" s="114"/>
      <c r="M845" s="113"/>
    </row>
    <row r="846" spans="1:13" ht="12.5">
      <c r="A846" s="113"/>
      <c r="B846" s="113"/>
      <c r="F846" s="114"/>
      <c r="G846" s="114"/>
      <c r="H846" s="114"/>
      <c r="M846" s="113"/>
    </row>
    <row r="847" spans="1:13" ht="12.5">
      <c r="A847" s="113"/>
      <c r="B847" s="113"/>
      <c r="F847" s="114"/>
      <c r="G847" s="114"/>
      <c r="H847" s="114"/>
      <c r="M847" s="113"/>
    </row>
    <row r="848" spans="1:13" ht="12.5">
      <c r="A848" s="113"/>
      <c r="B848" s="113"/>
      <c r="F848" s="114"/>
      <c r="G848" s="114"/>
      <c r="H848" s="114"/>
      <c r="M848" s="113"/>
    </row>
    <row r="849" spans="1:13" ht="12.5">
      <c r="A849" s="113"/>
      <c r="B849" s="113"/>
      <c r="F849" s="114"/>
      <c r="G849" s="114"/>
      <c r="H849" s="114"/>
      <c r="M849" s="113"/>
    </row>
    <row r="850" spans="1:13" ht="12.5">
      <c r="A850" s="113"/>
      <c r="B850" s="113"/>
      <c r="F850" s="114"/>
      <c r="G850" s="114"/>
      <c r="H850" s="114"/>
      <c r="M850" s="113"/>
    </row>
    <row r="851" spans="1:13" ht="12.5">
      <c r="A851" s="113"/>
      <c r="B851" s="113"/>
      <c r="F851" s="114"/>
      <c r="G851" s="114"/>
      <c r="H851" s="114"/>
      <c r="M851" s="113"/>
    </row>
    <row r="852" spans="1:13" ht="12.5">
      <c r="A852" s="113"/>
      <c r="B852" s="113"/>
      <c r="F852" s="114"/>
      <c r="G852" s="114"/>
      <c r="H852" s="114"/>
      <c r="M852" s="113"/>
    </row>
    <row r="853" spans="1:13" ht="12.5">
      <c r="A853" s="113"/>
      <c r="B853" s="113"/>
      <c r="F853" s="114"/>
      <c r="G853" s="114"/>
      <c r="H853" s="114"/>
      <c r="M853" s="113"/>
    </row>
    <row r="854" spans="1:13" ht="12.5">
      <c r="A854" s="113"/>
      <c r="B854" s="113"/>
      <c r="F854" s="114"/>
      <c r="G854" s="114"/>
      <c r="H854" s="114"/>
      <c r="M854" s="113"/>
    </row>
    <row r="855" spans="1:13" ht="12.5">
      <c r="A855" s="113"/>
      <c r="B855" s="113"/>
      <c r="F855" s="114"/>
      <c r="G855" s="114"/>
      <c r="H855" s="114"/>
      <c r="M855" s="113"/>
    </row>
    <row r="856" spans="1:13" ht="12.5">
      <c r="A856" s="113"/>
      <c r="B856" s="113"/>
      <c r="F856" s="114"/>
      <c r="G856" s="114"/>
      <c r="H856" s="114"/>
      <c r="M856" s="113"/>
    </row>
    <row r="857" spans="1:13" ht="12.5">
      <c r="A857" s="113"/>
      <c r="B857" s="113"/>
      <c r="F857" s="114"/>
      <c r="G857" s="114"/>
      <c r="H857" s="114"/>
      <c r="M857" s="113"/>
    </row>
    <row r="858" spans="1:13" ht="12.5">
      <c r="A858" s="113"/>
      <c r="B858" s="113"/>
      <c r="F858" s="114"/>
      <c r="G858" s="114"/>
      <c r="H858" s="114"/>
      <c r="M858" s="113"/>
    </row>
    <row r="859" spans="1:13" ht="12.5">
      <c r="A859" s="113"/>
      <c r="B859" s="113"/>
      <c r="F859" s="114"/>
      <c r="G859" s="114"/>
      <c r="H859" s="114"/>
      <c r="M859" s="113"/>
    </row>
    <row r="860" spans="1:13" ht="12.5">
      <c r="A860" s="113"/>
      <c r="B860" s="113"/>
      <c r="F860" s="114"/>
      <c r="G860" s="114"/>
      <c r="H860" s="114"/>
      <c r="M860" s="113"/>
    </row>
    <row r="861" spans="1:13" ht="12.5">
      <c r="A861" s="113"/>
      <c r="B861" s="113"/>
      <c r="F861" s="114"/>
      <c r="G861" s="114"/>
      <c r="H861" s="114"/>
      <c r="M861" s="113"/>
    </row>
    <row r="862" spans="1:13" ht="12.5">
      <c r="A862" s="113"/>
      <c r="B862" s="113"/>
      <c r="F862" s="114"/>
      <c r="G862" s="114"/>
      <c r="H862" s="114"/>
      <c r="M862" s="113"/>
    </row>
    <row r="863" spans="1:13" ht="12.5">
      <c r="A863" s="113"/>
      <c r="B863" s="113"/>
      <c r="F863" s="114"/>
      <c r="G863" s="114"/>
      <c r="H863" s="114"/>
      <c r="M863" s="113"/>
    </row>
    <row r="864" spans="1:13" ht="12.5">
      <c r="A864" s="113"/>
      <c r="B864" s="113"/>
      <c r="F864" s="114"/>
      <c r="G864" s="114"/>
      <c r="H864" s="114"/>
      <c r="M864" s="113"/>
    </row>
    <row r="865" spans="1:13" ht="12.5">
      <c r="A865" s="113"/>
      <c r="B865" s="113"/>
      <c r="F865" s="114"/>
      <c r="G865" s="114"/>
      <c r="H865" s="114"/>
      <c r="M865" s="113"/>
    </row>
    <row r="866" spans="1:13" ht="12.5">
      <c r="A866" s="113"/>
      <c r="B866" s="113"/>
      <c r="F866" s="114"/>
      <c r="G866" s="114"/>
      <c r="H866" s="114"/>
      <c r="M866" s="113"/>
    </row>
    <row r="867" spans="1:13" ht="12.5">
      <c r="A867" s="113"/>
      <c r="B867" s="113"/>
      <c r="F867" s="114"/>
      <c r="G867" s="114"/>
      <c r="H867" s="114"/>
      <c r="M867" s="113"/>
    </row>
    <row r="868" spans="1:13" ht="12.5">
      <c r="A868" s="113"/>
      <c r="B868" s="113"/>
      <c r="F868" s="114"/>
      <c r="G868" s="114"/>
      <c r="H868" s="114"/>
      <c r="M868" s="113"/>
    </row>
    <row r="869" spans="1:13" ht="12.5">
      <c r="A869" s="113"/>
      <c r="B869" s="113"/>
      <c r="F869" s="114"/>
      <c r="G869" s="114"/>
      <c r="H869" s="114"/>
      <c r="M869" s="113"/>
    </row>
    <row r="870" spans="1:13" ht="12.5">
      <c r="A870" s="113"/>
      <c r="B870" s="113"/>
      <c r="F870" s="114"/>
      <c r="G870" s="114"/>
      <c r="H870" s="114"/>
      <c r="M870" s="113"/>
    </row>
    <row r="871" spans="1:13" ht="12.5">
      <c r="A871" s="113"/>
      <c r="B871" s="113"/>
      <c r="F871" s="114"/>
      <c r="G871" s="114"/>
      <c r="H871" s="114"/>
      <c r="M871" s="113"/>
    </row>
    <row r="872" spans="1:13" ht="12.5">
      <c r="A872" s="113"/>
      <c r="B872" s="113"/>
      <c r="F872" s="114"/>
      <c r="G872" s="114"/>
      <c r="H872" s="114"/>
      <c r="M872" s="113"/>
    </row>
    <row r="873" spans="1:13" ht="12.5">
      <c r="A873" s="113"/>
      <c r="B873" s="113"/>
      <c r="F873" s="114"/>
      <c r="G873" s="114"/>
      <c r="H873" s="114"/>
      <c r="M873" s="113"/>
    </row>
    <row r="874" spans="1:13" ht="12.5">
      <c r="A874" s="113"/>
      <c r="B874" s="113"/>
      <c r="F874" s="114"/>
      <c r="G874" s="114"/>
      <c r="H874" s="114"/>
      <c r="M874" s="113"/>
    </row>
    <row r="875" spans="1:13" ht="12.5">
      <c r="A875" s="113"/>
      <c r="B875" s="113"/>
      <c r="F875" s="114"/>
      <c r="G875" s="114"/>
      <c r="H875" s="114"/>
      <c r="M875" s="113"/>
    </row>
    <row r="876" spans="1:13" ht="12.5">
      <c r="A876" s="113"/>
      <c r="B876" s="113"/>
      <c r="F876" s="114"/>
      <c r="G876" s="114"/>
      <c r="H876" s="114"/>
      <c r="M876" s="113"/>
    </row>
    <row r="877" spans="1:13" ht="12.5">
      <c r="A877" s="113"/>
      <c r="B877" s="113"/>
      <c r="F877" s="114"/>
      <c r="G877" s="114"/>
      <c r="H877" s="114"/>
      <c r="M877" s="113"/>
    </row>
    <row r="878" spans="1:13" ht="12.5">
      <c r="A878" s="113"/>
      <c r="B878" s="113"/>
      <c r="F878" s="114"/>
      <c r="G878" s="114"/>
      <c r="H878" s="114"/>
      <c r="M878" s="113"/>
    </row>
    <row r="879" spans="1:13" ht="12.5">
      <c r="A879" s="113"/>
      <c r="B879" s="113"/>
      <c r="F879" s="114"/>
      <c r="G879" s="114"/>
      <c r="H879" s="114"/>
      <c r="M879" s="113"/>
    </row>
    <row r="880" spans="1:13" ht="12.5">
      <c r="A880" s="113"/>
      <c r="B880" s="113"/>
      <c r="F880" s="114"/>
      <c r="G880" s="114"/>
      <c r="H880" s="114"/>
      <c r="M880" s="113"/>
    </row>
    <row r="881" spans="1:13" ht="12.5">
      <c r="A881" s="113"/>
      <c r="B881" s="113"/>
      <c r="F881" s="114"/>
      <c r="G881" s="114"/>
      <c r="H881" s="114"/>
      <c r="M881" s="113"/>
    </row>
    <row r="882" spans="1:13" ht="12.5">
      <c r="A882" s="113"/>
      <c r="B882" s="113"/>
      <c r="F882" s="114"/>
      <c r="G882" s="114"/>
      <c r="H882" s="114"/>
      <c r="M882" s="113"/>
    </row>
    <row r="883" spans="1:13" ht="12.5">
      <c r="A883" s="113"/>
      <c r="B883" s="113"/>
      <c r="F883" s="114"/>
      <c r="G883" s="114"/>
      <c r="H883" s="114"/>
      <c r="M883" s="113"/>
    </row>
    <row r="884" spans="1:13" ht="12.5">
      <c r="A884" s="113"/>
      <c r="B884" s="113"/>
      <c r="F884" s="114"/>
      <c r="G884" s="114"/>
      <c r="H884" s="114"/>
      <c r="M884" s="113"/>
    </row>
    <row r="885" spans="1:13" ht="12.5">
      <c r="A885" s="113"/>
      <c r="B885" s="113"/>
      <c r="F885" s="114"/>
      <c r="G885" s="114"/>
      <c r="H885" s="114"/>
      <c r="M885" s="113"/>
    </row>
    <row r="886" spans="1:13" ht="12.5">
      <c r="A886" s="113"/>
      <c r="B886" s="113"/>
      <c r="F886" s="114"/>
      <c r="G886" s="114"/>
      <c r="H886" s="114"/>
      <c r="M886" s="113"/>
    </row>
    <row r="887" spans="1:13" ht="12.5">
      <c r="A887" s="113"/>
      <c r="B887" s="113"/>
      <c r="F887" s="114"/>
      <c r="G887" s="114"/>
      <c r="H887" s="114"/>
      <c r="M887" s="113"/>
    </row>
    <row r="888" spans="1:13" ht="12.5">
      <c r="A888" s="113"/>
      <c r="B888" s="113"/>
      <c r="F888" s="114"/>
      <c r="G888" s="114"/>
      <c r="H888" s="114"/>
      <c r="M888" s="113"/>
    </row>
    <row r="889" spans="1:13" ht="12.5">
      <c r="A889" s="113"/>
      <c r="B889" s="113"/>
      <c r="F889" s="114"/>
      <c r="G889" s="114"/>
      <c r="H889" s="114"/>
      <c r="M889" s="113"/>
    </row>
    <row r="890" spans="1:13" ht="12.5">
      <c r="A890" s="113"/>
      <c r="B890" s="113"/>
      <c r="F890" s="114"/>
      <c r="G890" s="114"/>
      <c r="H890" s="114"/>
      <c r="M890" s="113"/>
    </row>
    <row r="891" spans="1:13" ht="12.5">
      <c r="A891" s="113"/>
      <c r="B891" s="113"/>
      <c r="F891" s="114"/>
      <c r="G891" s="114"/>
      <c r="H891" s="114"/>
      <c r="M891" s="113"/>
    </row>
    <row r="892" spans="1:13" ht="12.5">
      <c r="A892" s="113"/>
      <c r="B892" s="113"/>
      <c r="F892" s="114"/>
      <c r="G892" s="114"/>
      <c r="H892" s="114"/>
      <c r="M892" s="113"/>
    </row>
    <row r="893" spans="1:13" ht="12.5">
      <c r="A893" s="113"/>
      <c r="B893" s="113"/>
      <c r="F893" s="114"/>
      <c r="G893" s="114"/>
      <c r="H893" s="114"/>
      <c r="M893" s="113"/>
    </row>
    <row r="894" spans="1:13" ht="12.5">
      <c r="A894" s="113"/>
      <c r="B894" s="113"/>
      <c r="F894" s="114"/>
      <c r="G894" s="114"/>
      <c r="H894" s="114"/>
      <c r="M894" s="113"/>
    </row>
    <row r="895" spans="1:13" ht="12.5">
      <c r="A895" s="113"/>
      <c r="B895" s="113"/>
      <c r="F895" s="114"/>
      <c r="G895" s="114"/>
      <c r="H895" s="114"/>
      <c r="M895" s="113"/>
    </row>
    <row r="896" spans="1:13" ht="12.5">
      <c r="A896" s="113"/>
      <c r="B896" s="113"/>
      <c r="F896" s="114"/>
      <c r="G896" s="114"/>
      <c r="H896" s="114"/>
      <c r="M896" s="113"/>
    </row>
    <row r="897" spans="1:13" ht="12.5">
      <c r="A897" s="113"/>
      <c r="B897" s="113"/>
      <c r="F897" s="114"/>
      <c r="G897" s="114"/>
      <c r="H897" s="114"/>
      <c r="M897" s="113"/>
    </row>
    <row r="898" spans="1:13" ht="12.5">
      <c r="A898" s="113"/>
      <c r="B898" s="113"/>
      <c r="F898" s="114"/>
      <c r="G898" s="114"/>
      <c r="H898" s="114"/>
      <c r="M898" s="113"/>
    </row>
    <row r="899" spans="1:13" ht="12.5">
      <c r="A899" s="113"/>
      <c r="B899" s="113"/>
      <c r="F899" s="114"/>
      <c r="G899" s="114"/>
      <c r="H899" s="114"/>
      <c r="M899" s="113"/>
    </row>
    <row r="900" spans="1:13" ht="12.5">
      <c r="A900" s="113"/>
      <c r="B900" s="113"/>
      <c r="F900" s="114"/>
      <c r="G900" s="114"/>
      <c r="H900" s="114"/>
      <c r="M900" s="113"/>
    </row>
    <row r="901" spans="1:13" ht="12.5">
      <c r="A901" s="113"/>
      <c r="B901" s="113"/>
      <c r="F901" s="114"/>
      <c r="G901" s="114"/>
      <c r="H901" s="114"/>
      <c r="M901" s="113"/>
    </row>
    <row r="902" spans="1:13" ht="12.5">
      <c r="A902" s="113"/>
      <c r="B902" s="113"/>
      <c r="F902" s="114"/>
      <c r="G902" s="114"/>
      <c r="H902" s="114"/>
      <c r="M902" s="113"/>
    </row>
    <row r="903" spans="1:13" ht="12.5">
      <c r="A903" s="113"/>
      <c r="B903" s="113"/>
      <c r="F903" s="114"/>
      <c r="G903" s="114"/>
      <c r="H903" s="114"/>
      <c r="M903" s="113"/>
    </row>
    <row r="904" spans="1:13" ht="12.5">
      <c r="A904" s="113"/>
      <c r="B904" s="113"/>
      <c r="F904" s="114"/>
      <c r="G904" s="114"/>
      <c r="H904" s="114"/>
      <c r="M904" s="113"/>
    </row>
    <row r="905" spans="1:13" ht="12.5">
      <c r="A905" s="113"/>
      <c r="B905" s="113"/>
      <c r="F905" s="114"/>
      <c r="G905" s="114"/>
      <c r="H905" s="114"/>
      <c r="M905" s="113"/>
    </row>
    <row r="906" spans="1:13" ht="12.5">
      <c r="A906" s="113"/>
      <c r="B906" s="113"/>
      <c r="F906" s="114"/>
      <c r="G906" s="114"/>
      <c r="H906" s="114"/>
      <c r="M906" s="113"/>
    </row>
    <row r="907" spans="1:13" ht="12.5">
      <c r="A907" s="113"/>
      <c r="B907" s="113"/>
      <c r="F907" s="114"/>
      <c r="G907" s="114"/>
      <c r="H907" s="114"/>
      <c r="M907" s="113"/>
    </row>
    <row r="908" spans="1:13" ht="12.5">
      <c r="A908" s="113"/>
      <c r="B908" s="113"/>
      <c r="F908" s="114"/>
      <c r="G908" s="114"/>
      <c r="H908" s="114"/>
      <c r="M908" s="113"/>
    </row>
    <row r="909" spans="1:13" ht="12.5">
      <c r="A909" s="113"/>
      <c r="B909" s="113"/>
      <c r="F909" s="114"/>
      <c r="G909" s="114"/>
      <c r="H909" s="114"/>
      <c r="M909" s="113"/>
    </row>
    <row r="910" spans="1:13" ht="12.5">
      <c r="A910" s="113"/>
      <c r="B910" s="113"/>
      <c r="F910" s="114"/>
      <c r="G910" s="114"/>
      <c r="H910" s="114"/>
      <c r="M910" s="113"/>
    </row>
    <row r="911" spans="1:13" ht="12.5">
      <c r="A911" s="113"/>
      <c r="B911" s="113"/>
      <c r="F911" s="114"/>
      <c r="G911" s="114"/>
      <c r="H911" s="114"/>
      <c r="M911" s="113"/>
    </row>
    <row r="912" spans="1:13" ht="12.5">
      <c r="A912" s="113"/>
      <c r="B912" s="113"/>
      <c r="F912" s="114"/>
      <c r="G912" s="114"/>
      <c r="H912" s="114"/>
      <c r="M912" s="113"/>
    </row>
    <row r="913" spans="1:13" ht="12.5">
      <c r="A913" s="113"/>
      <c r="B913" s="113"/>
      <c r="F913" s="114"/>
      <c r="G913" s="114"/>
      <c r="H913" s="114"/>
      <c r="M913" s="113"/>
    </row>
    <row r="914" spans="1:13" ht="12.5">
      <c r="A914" s="113"/>
      <c r="B914" s="113"/>
      <c r="F914" s="114"/>
      <c r="G914" s="114"/>
      <c r="H914" s="114"/>
      <c r="M914" s="113"/>
    </row>
    <row r="915" spans="1:13" ht="12.5">
      <c r="A915" s="113"/>
      <c r="B915" s="113"/>
      <c r="F915" s="114"/>
      <c r="G915" s="114"/>
      <c r="H915" s="114"/>
      <c r="M915" s="113"/>
    </row>
    <row r="916" spans="1:13" ht="12.5">
      <c r="A916" s="113"/>
      <c r="B916" s="113"/>
      <c r="F916" s="114"/>
      <c r="G916" s="114"/>
      <c r="H916" s="114"/>
      <c r="M916" s="113"/>
    </row>
    <row r="917" spans="1:13" ht="12.5">
      <c r="A917" s="113"/>
      <c r="B917" s="113"/>
      <c r="F917" s="114"/>
      <c r="G917" s="114"/>
      <c r="H917" s="114"/>
      <c r="M917" s="113"/>
    </row>
    <row r="918" spans="1:13" ht="12.5">
      <c r="A918" s="113"/>
      <c r="B918" s="113"/>
      <c r="F918" s="114"/>
      <c r="G918" s="114"/>
      <c r="H918" s="114"/>
      <c r="M918" s="113"/>
    </row>
    <row r="919" spans="1:13" ht="12.5">
      <c r="A919" s="113"/>
      <c r="B919" s="113"/>
      <c r="F919" s="114"/>
      <c r="G919" s="114"/>
      <c r="H919" s="114"/>
      <c r="M919" s="113"/>
    </row>
    <row r="920" spans="1:13" ht="12.5">
      <c r="A920" s="113"/>
      <c r="B920" s="113"/>
      <c r="F920" s="114"/>
      <c r="G920" s="114"/>
      <c r="H920" s="114"/>
      <c r="M920" s="113"/>
    </row>
    <row r="921" spans="1:13" ht="12.5">
      <c r="A921" s="113"/>
      <c r="B921" s="113"/>
      <c r="F921" s="114"/>
      <c r="G921" s="114"/>
      <c r="H921" s="114"/>
      <c r="M921" s="113"/>
    </row>
    <row r="922" spans="1:13" ht="12.5">
      <c r="A922" s="113"/>
      <c r="B922" s="113"/>
      <c r="F922" s="114"/>
      <c r="G922" s="114"/>
      <c r="H922" s="114"/>
      <c r="M922" s="113"/>
    </row>
    <row r="923" spans="1:13" ht="12.5">
      <c r="A923" s="113"/>
      <c r="B923" s="113"/>
      <c r="F923" s="114"/>
      <c r="G923" s="114"/>
      <c r="H923" s="114"/>
      <c r="M923" s="113"/>
    </row>
    <row r="924" spans="1:13" ht="12.5">
      <c r="A924" s="113"/>
      <c r="B924" s="113"/>
      <c r="F924" s="114"/>
      <c r="G924" s="114"/>
      <c r="H924" s="114"/>
      <c r="M924" s="113"/>
    </row>
    <row r="925" spans="1:13" ht="12.5">
      <c r="A925" s="113"/>
      <c r="B925" s="113"/>
      <c r="F925" s="114"/>
      <c r="G925" s="114"/>
      <c r="H925" s="114"/>
      <c r="M925" s="113"/>
    </row>
    <row r="926" spans="1:13" ht="12.5">
      <c r="A926" s="113"/>
      <c r="B926" s="113"/>
      <c r="F926" s="114"/>
      <c r="G926" s="114"/>
      <c r="H926" s="114"/>
      <c r="M926" s="113"/>
    </row>
    <row r="927" spans="1:13" ht="12.5">
      <c r="A927" s="113"/>
      <c r="B927" s="113"/>
      <c r="F927" s="114"/>
      <c r="G927" s="114"/>
      <c r="H927" s="114"/>
      <c r="M927" s="113"/>
    </row>
    <row r="928" spans="1:13" ht="12.5">
      <c r="A928" s="113"/>
      <c r="B928" s="113"/>
      <c r="F928" s="114"/>
      <c r="G928" s="114"/>
      <c r="H928" s="114"/>
      <c r="M928" s="113"/>
    </row>
    <row r="929" spans="1:13" ht="12.5">
      <c r="A929" s="113"/>
      <c r="B929" s="113"/>
      <c r="F929" s="114"/>
      <c r="G929" s="114"/>
      <c r="H929" s="114"/>
      <c r="M929" s="113"/>
    </row>
    <row r="930" spans="1:13" ht="12.5">
      <c r="A930" s="113"/>
      <c r="B930" s="113"/>
      <c r="F930" s="114"/>
      <c r="G930" s="114"/>
      <c r="H930" s="114"/>
      <c r="M930" s="113"/>
    </row>
    <row r="931" spans="1:13" ht="12.5">
      <c r="A931" s="113"/>
      <c r="B931" s="113"/>
      <c r="F931" s="114"/>
      <c r="G931" s="114"/>
      <c r="H931" s="114"/>
      <c r="M931" s="113"/>
    </row>
    <row r="932" spans="1:13" ht="12.5">
      <c r="A932" s="113"/>
      <c r="B932" s="113"/>
      <c r="F932" s="114"/>
      <c r="G932" s="114"/>
      <c r="H932" s="114"/>
      <c r="M932" s="113"/>
    </row>
    <row r="933" spans="1:13" ht="12.5">
      <c r="A933" s="113"/>
      <c r="B933" s="113"/>
      <c r="F933" s="114"/>
      <c r="G933" s="114"/>
      <c r="H933" s="114"/>
      <c r="M933" s="113"/>
    </row>
    <row r="934" spans="1:13" ht="12.5">
      <c r="A934" s="113"/>
      <c r="B934" s="113"/>
      <c r="F934" s="114"/>
      <c r="G934" s="114"/>
      <c r="H934" s="114"/>
      <c r="M934" s="113"/>
    </row>
    <row r="935" spans="1:13" ht="12.5">
      <c r="A935" s="113"/>
      <c r="B935" s="113"/>
      <c r="F935" s="114"/>
      <c r="G935" s="114"/>
      <c r="H935" s="114"/>
      <c r="M935" s="113"/>
    </row>
    <row r="936" spans="1:13" ht="12.5">
      <c r="A936" s="113"/>
      <c r="B936" s="113"/>
      <c r="F936" s="114"/>
      <c r="G936" s="114"/>
      <c r="H936" s="114"/>
      <c r="M936" s="113"/>
    </row>
    <row r="937" spans="1:13" ht="12.5">
      <c r="A937" s="113"/>
      <c r="B937" s="113"/>
      <c r="F937" s="114"/>
      <c r="G937" s="114"/>
      <c r="H937" s="114"/>
      <c r="M937" s="113"/>
    </row>
    <row r="938" spans="1:13" ht="12.5">
      <c r="A938" s="113"/>
      <c r="B938" s="113"/>
      <c r="F938" s="114"/>
      <c r="G938" s="114"/>
      <c r="H938" s="114"/>
      <c r="M938" s="113"/>
    </row>
    <row r="939" spans="1:13" ht="12.5">
      <c r="A939" s="113"/>
      <c r="B939" s="113"/>
      <c r="F939" s="114"/>
      <c r="G939" s="114"/>
      <c r="H939" s="114"/>
      <c r="M939" s="113"/>
    </row>
    <row r="940" spans="1:13" ht="12.5">
      <c r="A940" s="113"/>
      <c r="B940" s="113"/>
      <c r="F940" s="114"/>
      <c r="G940" s="114"/>
      <c r="H940" s="114"/>
      <c r="M940" s="113"/>
    </row>
    <row r="941" spans="1:13" ht="12.5">
      <c r="A941" s="113"/>
      <c r="B941" s="113"/>
      <c r="F941" s="114"/>
      <c r="G941" s="114"/>
      <c r="H941" s="114"/>
      <c r="M941" s="113"/>
    </row>
    <row r="942" spans="1:13" ht="12.5">
      <c r="A942" s="113"/>
      <c r="B942" s="113"/>
      <c r="F942" s="114"/>
      <c r="G942" s="114"/>
      <c r="H942" s="114"/>
      <c r="M942" s="113"/>
    </row>
    <row r="943" spans="1:13" ht="12.5">
      <c r="A943" s="113"/>
      <c r="B943" s="113"/>
      <c r="F943" s="114"/>
      <c r="G943" s="114"/>
      <c r="H943" s="114"/>
      <c r="M943" s="113"/>
    </row>
    <row r="944" spans="1:13" ht="12.5">
      <c r="A944" s="113"/>
      <c r="B944" s="113"/>
      <c r="F944" s="114"/>
      <c r="G944" s="114"/>
      <c r="H944" s="114"/>
      <c r="M944" s="113"/>
    </row>
    <row r="945" spans="1:13" ht="12.5">
      <c r="A945" s="113"/>
      <c r="B945" s="113"/>
      <c r="F945" s="114"/>
      <c r="G945" s="114"/>
      <c r="H945" s="114"/>
      <c r="M945" s="113"/>
    </row>
    <row r="946" spans="1:13" ht="12.5">
      <c r="A946" s="113"/>
      <c r="B946" s="113"/>
      <c r="F946" s="114"/>
      <c r="G946" s="114"/>
      <c r="H946" s="114"/>
      <c r="M946" s="113"/>
    </row>
    <row r="947" spans="1:13" ht="12.5">
      <c r="A947" s="113"/>
      <c r="B947" s="113"/>
      <c r="F947" s="114"/>
      <c r="G947" s="114"/>
      <c r="H947" s="114"/>
      <c r="M947" s="113"/>
    </row>
    <row r="948" spans="1:13" ht="12.5">
      <c r="A948" s="113"/>
      <c r="B948" s="113"/>
      <c r="F948" s="114"/>
      <c r="G948" s="114"/>
      <c r="H948" s="114"/>
      <c r="M948" s="113"/>
    </row>
    <row r="949" spans="1:13" ht="12.5">
      <c r="A949" s="113"/>
      <c r="B949" s="113"/>
      <c r="F949" s="114"/>
      <c r="G949" s="114"/>
      <c r="H949" s="114"/>
      <c r="M949" s="113"/>
    </row>
    <row r="950" spans="1:13" ht="12.5">
      <c r="A950" s="113"/>
      <c r="B950" s="113"/>
      <c r="F950" s="114"/>
      <c r="G950" s="114"/>
      <c r="H950" s="114"/>
      <c r="M950" s="113"/>
    </row>
    <row r="951" spans="1:13" ht="12.5">
      <c r="A951" s="113"/>
      <c r="B951" s="113"/>
      <c r="F951" s="114"/>
      <c r="G951" s="114"/>
      <c r="H951" s="114"/>
      <c r="M951" s="113"/>
    </row>
    <row r="952" spans="1:13" ht="12.5">
      <c r="A952" s="113"/>
      <c r="B952" s="113"/>
      <c r="F952" s="114"/>
      <c r="G952" s="114"/>
      <c r="H952" s="114"/>
      <c r="M952" s="113"/>
    </row>
    <row r="953" spans="1:13" ht="12.5">
      <c r="A953" s="113"/>
      <c r="B953" s="113"/>
      <c r="F953" s="114"/>
      <c r="G953" s="114"/>
      <c r="H953" s="114"/>
      <c r="M953" s="113"/>
    </row>
    <row r="954" spans="1:13" ht="12.5">
      <c r="A954" s="113"/>
      <c r="B954" s="113"/>
      <c r="F954" s="114"/>
      <c r="G954" s="114"/>
      <c r="H954" s="114"/>
      <c r="M954" s="113"/>
    </row>
    <row r="955" spans="1:13" ht="12.5">
      <c r="A955" s="113"/>
      <c r="B955" s="113"/>
      <c r="F955" s="114"/>
      <c r="G955" s="114"/>
      <c r="H955" s="114"/>
      <c r="M955" s="113"/>
    </row>
    <row r="956" spans="1:13" ht="12.5">
      <c r="A956" s="113"/>
      <c r="B956" s="113"/>
      <c r="F956" s="114"/>
      <c r="G956" s="114"/>
      <c r="H956" s="114"/>
      <c r="M956" s="113"/>
    </row>
    <row r="957" spans="1:13" ht="12.5">
      <c r="A957" s="113"/>
      <c r="B957" s="113"/>
      <c r="F957" s="114"/>
      <c r="G957" s="114"/>
      <c r="H957" s="114"/>
      <c r="M957" s="113"/>
    </row>
    <row r="958" spans="1:13" ht="12.5">
      <c r="A958" s="113"/>
      <c r="B958" s="113"/>
      <c r="F958" s="114"/>
      <c r="G958" s="114"/>
      <c r="H958" s="114"/>
      <c r="M958" s="113"/>
    </row>
    <row r="959" spans="1:13" ht="12.5">
      <c r="A959" s="113"/>
      <c r="B959" s="113"/>
      <c r="F959" s="114"/>
      <c r="G959" s="114"/>
      <c r="H959" s="114"/>
      <c r="M959" s="113"/>
    </row>
    <row r="960" spans="1:13" ht="12.5">
      <c r="A960" s="113"/>
      <c r="B960" s="113"/>
      <c r="F960" s="114"/>
      <c r="G960" s="114"/>
      <c r="H960" s="114"/>
      <c r="M960" s="113"/>
    </row>
    <row r="961" spans="1:13" ht="12.5">
      <c r="A961" s="113"/>
      <c r="B961" s="113"/>
      <c r="F961" s="114"/>
      <c r="G961" s="114"/>
      <c r="H961" s="114"/>
      <c r="M961" s="113"/>
    </row>
    <row r="962" spans="1:13" ht="12.5">
      <c r="A962" s="113"/>
      <c r="B962" s="113"/>
      <c r="F962" s="114"/>
      <c r="G962" s="114"/>
      <c r="H962" s="114"/>
      <c r="M962" s="113"/>
    </row>
    <row r="963" spans="1:13" ht="12.5">
      <c r="A963" s="113"/>
      <c r="B963" s="113"/>
      <c r="F963" s="114"/>
      <c r="G963" s="114"/>
      <c r="H963" s="114"/>
      <c r="M963" s="113"/>
    </row>
    <row r="964" spans="1:13" ht="12.5">
      <c r="A964" s="113"/>
      <c r="B964" s="113"/>
      <c r="F964" s="114"/>
      <c r="G964" s="114"/>
      <c r="H964" s="114"/>
      <c r="M964" s="113"/>
    </row>
    <row r="965" spans="1:13" ht="12.5">
      <c r="A965" s="113"/>
      <c r="B965" s="113"/>
      <c r="F965" s="114"/>
      <c r="G965" s="114"/>
      <c r="H965" s="114"/>
      <c r="M965" s="113"/>
    </row>
    <row r="966" spans="1:13" ht="12.5">
      <c r="A966" s="113"/>
      <c r="B966" s="113"/>
      <c r="F966" s="114"/>
      <c r="G966" s="114"/>
      <c r="H966" s="114"/>
      <c r="M966" s="113"/>
    </row>
    <row r="967" spans="1:13" ht="12.5">
      <c r="A967" s="113"/>
      <c r="B967" s="113"/>
      <c r="F967" s="114"/>
      <c r="G967" s="114"/>
      <c r="H967" s="114"/>
      <c r="M967" s="113"/>
    </row>
    <row r="968" spans="1:13" ht="12.5">
      <c r="A968" s="113"/>
      <c r="B968" s="113"/>
      <c r="F968" s="114"/>
      <c r="G968" s="114"/>
      <c r="H968" s="114"/>
      <c r="M968" s="113"/>
    </row>
    <row r="969" spans="1:13" ht="12.5">
      <c r="A969" s="113"/>
      <c r="B969" s="113"/>
      <c r="F969" s="114"/>
      <c r="G969" s="114"/>
      <c r="H969" s="114"/>
      <c r="M969" s="113"/>
    </row>
    <row r="970" spans="1:13" ht="12.5">
      <c r="A970" s="113"/>
      <c r="B970" s="113"/>
      <c r="F970" s="114"/>
      <c r="G970" s="114"/>
      <c r="H970" s="114"/>
      <c r="M970" s="113"/>
    </row>
    <row r="971" spans="1:13" ht="12.5">
      <c r="A971" s="113"/>
      <c r="B971" s="113"/>
      <c r="F971" s="114"/>
      <c r="G971" s="114"/>
      <c r="H971" s="114"/>
      <c r="M971" s="113"/>
    </row>
    <row r="972" spans="1:13" ht="12.5">
      <c r="A972" s="113"/>
      <c r="B972" s="113"/>
      <c r="F972" s="114"/>
      <c r="G972" s="114"/>
      <c r="H972" s="114"/>
      <c r="M972" s="113"/>
    </row>
    <row r="973" spans="1:13" ht="12.5">
      <c r="A973" s="113"/>
      <c r="B973" s="113"/>
      <c r="F973" s="114"/>
      <c r="G973" s="114"/>
      <c r="H973" s="114"/>
      <c r="M973" s="113"/>
    </row>
    <row r="974" spans="1:13" ht="12.5">
      <c r="A974" s="113"/>
      <c r="B974" s="113"/>
      <c r="F974" s="114"/>
      <c r="G974" s="114"/>
      <c r="H974" s="114"/>
      <c r="M974" s="113"/>
    </row>
    <row r="975" spans="1:13" ht="12.5">
      <c r="A975" s="113"/>
      <c r="B975" s="113"/>
      <c r="F975" s="114"/>
      <c r="G975" s="114"/>
      <c r="H975" s="114"/>
      <c r="M975" s="113"/>
    </row>
    <row r="976" spans="1:13" ht="12.5">
      <c r="A976" s="113"/>
      <c r="B976" s="113"/>
      <c r="F976" s="114"/>
      <c r="G976" s="114"/>
      <c r="H976" s="114"/>
      <c r="M976" s="113"/>
    </row>
    <row r="977" spans="1:13" ht="12.5">
      <c r="A977" s="113"/>
      <c r="B977" s="113"/>
      <c r="F977" s="114"/>
      <c r="G977" s="114"/>
      <c r="H977" s="114"/>
      <c r="M977" s="113"/>
    </row>
    <row r="978" spans="1:13" ht="12.5">
      <c r="A978" s="113"/>
      <c r="B978" s="113"/>
      <c r="F978" s="114"/>
      <c r="G978" s="114"/>
      <c r="H978" s="114"/>
      <c r="M978" s="113"/>
    </row>
    <row r="979" spans="1:13" ht="12.5">
      <c r="A979" s="113"/>
      <c r="B979" s="113"/>
      <c r="F979" s="114"/>
      <c r="G979" s="114"/>
      <c r="H979" s="114"/>
      <c r="M979" s="113"/>
    </row>
    <row r="980" spans="1:13" ht="12.5">
      <c r="A980" s="113"/>
      <c r="B980" s="113"/>
      <c r="F980" s="114"/>
      <c r="G980" s="114"/>
      <c r="H980" s="114"/>
      <c r="M980" s="113"/>
    </row>
    <row r="981" spans="1:13" ht="12.5">
      <c r="A981" s="113"/>
      <c r="B981" s="113"/>
      <c r="F981" s="114"/>
      <c r="G981" s="114"/>
      <c r="H981" s="114"/>
      <c r="M981" s="113"/>
    </row>
    <row r="982" spans="1:13" ht="12.5">
      <c r="A982" s="113"/>
      <c r="B982" s="113"/>
      <c r="F982" s="114"/>
      <c r="G982" s="114"/>
      <c r="H982" s="114"/>
      <c r="M982" s="113"/>
    </row>
    <row r="983" spans="1:13" ht="12.5">
      <c r="A983" s="113"/>
      <c r="B983" s="113"/>
      <c r="F983" s="114"/>
      <c r="G983" s="114"/>
      <c r="H983" s="114"/>
      <c r="M983" s="113"/>
    </row>
    <row r="984" spans="1:13" ht="12.5">
      <c r="A984" s="113"/>
      <c r="B984" s="113"/>
      <c r="F984" s="114"/>
      <c r="G984" s="114"/>
      <c r="H984" s="114"/>
      <c r="M984" s="113"/>
    </row>
    <row r="985" spans="1:13" ht="12.5">
      <c r="A985" s="113"/>
      <c r="B985" s="113"/>
      <c r="F985" s="114"/>
      <c r="G985" s="114"/>
      <c r="H985" s="114"/>
      <c r="M985" s="113"/>
    </row>
    <row r="986" spans="1:13" ht="12.5">
      <c r="A986" s="113"/>
      <c r="B986" s="113"/>
      <c r="F986" s="114"/>
      <c r="G986" s="114"/>
      <c r="H986" s="114"/>
      <c r="M986" s="113"/>
    </row>
    <row r="987" spans="1:13" ht="12.5">
      <c r="A987" s="113"/>
      <c r="B987" s="113"/>
      <c r="F987" s="114"/>
      <c r="G987" s="114"/>
      <c r="H987" s="114"/>
      <c r="M987" s="113"/>
    </row>
    <row r="988" spans="1:13" ht="12.5">
      <c r="A988" s="113"/>
      <c r="B988" s="113"/>
      <c r="F988" s="114"/>
      <c r="G988" s="114"/>
      <c r="H988" s="114"/>
      <c r="M988" s="113"/>
    </row>
    <row r="989" spans="1:13" ht="12.5">
      <c r="A989" s="113"/>
      <c r="B989" s="113"/>
      <c r="F989" s="114"/>
      <c r="G989" s="114"/>
      <c r="H989" s="114"/>
      <c r="M989" s="113"/>
    </row>
    <row r="990" spans="1:13" ht="12.5">
      <c r="A990" s="113"/>
      <c r="B990" s="113"/>
      <c r="F990" s="114"/>
      <c r="G990" s="114"/>
      <c r="H990" s="114"/>
      <c r="M990" s="113"/>
    </row>
    <row r="991" spans="1:13" ht="12.5">
      <c r="A991" s="113"/>
      <c r="B991" s="113"/>
      <c r="F991" s="114"/>
      <c r="G991" s="114"/>
      <c r="H991" s="114"/>
      <c r="M991" s="113"/>
    </row>
    <row r="992" spans="1:13" ht="12.5">
      <c r="A992" s="113"/>
      <c r="B992" s="113"/>
      <c r="F992" s="114"/>
      <c r="G992" s="114"/>
      <c r="H992" s="114"/>
      <c r="M992" s="113"/>
    </row>
    <row r="993" spans="1:13" ht="12.5">
      <c r="A993" s="113"/>
      <c r="B993" s="113"/>
      <c r="F993" s="114"/>
      <c r="G993" s="114"/>
      <c r="H993" s="114"/>
      <c r="M993" s="113"/>
    </row>
    <row r="994" spans="1:13" ht="12.5">
      <c r="A994" s="113"/>
      <c r="B994" s="113"/>
      <c r="F994" s="114"/>
      <c r="G994" s="114"/>
      <c r="H994" s="114"/>
      <c r="M994" s="113"/>
    </row>
    <row r="995" spans="1:13" ht="12.5">
      <c r="A995" s="113"/>
      <c r="B995" s="113"/>
      <c r="F995" s="114"/>
      <c r="G995" s="114"/>
      <c r="H995" s="114"/>
      <c r="M995" s="113"/>
    </row>
    <row r="996" spans="1:13" ht="12.5">
      <c r="A996" s="113"/>
      <c r="B996" s="113"/>
      <c r="F996" s="114"/>
      <c r="G996" s="114"/>
      <c r="H996" s="114"/>
      <c r="M996" s="113"/>
    </row>
    <row r="997" spans="1:13" ht="12.5">
      <c r="A997" s="113"/>
      <c r="B997" s="113"/>
      <c r="F997" s="114"/>
      <c r="G997" s="114"/>
      <c r="H997" s="114"/>
      <c r="M997" s="113"/>
    </row>
    <row r="998" spans="1:13" ht="12.5">
      <c r="A998" s="113"/>
      <c r="B998" s="113"/>
      <c r="F998" s="114"/>
      <c r="G998" s="114"/>
      <c r="H998" s="114"/>
      <c r="M998" s="113"/>
    </row>
    <row r="999" spans="1:13" ht="12.5">
      <c r="F999" s="114"/>
      <c r="G999" s="114"/>
      <c r="H999" s="114"/>
    </row>
    <row r="1000" spans="1:13" ht="12.5">
      <c r="F1000" s="114"/>
      <c r="G1000" s="114"/>
      <c r="H1000" s="114"/>
    </row>
  </sheetData>
  <mergeCells count="8">
    <mergeCell ref="C46:L46"/>
    <mergeCell ref="X45:X46"/>
    <mergeCell ref="A1:M2"/>
    <mergeCell ref="V1:X2"/>
    <mergeCell ref="C3:L3"/>
    <mergeCell ref="X3:X4"/>
    <mergeCell ref="A44:M45"/>
    <mergeCell ref="V43:X44"/>
  </mergeCells>
  <pageMargins left="0.7" right="0.7" top="0.75" bottom="0.75" header="0.3" footer="0.3"/>
  <tableParts count="2">
    <tablePart r:id="rId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DFAC-F0FE-4A3A-AFE3-1429CC0E1AE8}">
  <dimension ref="A1:M78"/>
  <sheetViews>
    <sheetView zoomScale="98" workbookViewId="0">
      <selection activeCell="B45" sqref="B45:B78"/>
    </sheetView>
  </sheetViews>
  <sheetFormatPr defaultRowHeight="12.5"/>
  <cols>
    <col min="2" max="2" width="27.1796875" customWidth="1"/>
    <col min="3" max="3" width="13.7265625" customWidth="1"/>
    <col min="4" max="4" width="18.1796875" customWidth="1"/>
    <col min="10" max="10" width="10.81640625" bestFit="1" customWidth="1"/>
    <col min="11" max="11" width="13.54296875" bestFit="1" customWidth="1"/>
    <col min="12" max="12" width="10.54296875" bestFit="1" customWidth="1"/>
    <col min="13" max="13" width="18" customWidth="1"/>
    <col min="16" max="16" width="19.453125" bestFit="1" customWidth="1"/>
    <col min="17" max="17" width="22.81640625" bestFit="1" customWidth="1"/>
  </cols>
  <sheetData>
    <row r="1" spans="1:13" ht="14">
      <c r="A1" s="347" t="s">
        <v>236</v>
      </c>
      <c r="B1" s="347"/>
      <c r="C1" s="347"/>
      <c r="D1" s="347"/>
      <c r="E1" s="347"/>
      <c r="F1" s="347"/>
      <c r="G1" s="347"/>
      <c r="H1" s="347"/>
      <c r="I1" s="347"/>
      <c r="J1" s="347"/>
      <c r="K1" s="347"/>
      <c r="L1" s="347"/>
      <c r="M1" s="347"/>
    </row>
    <row r="2" spans="1:13" ht="14">
      <c r="A2" s="171"/>
      <c r="B2" s="171"/>
      <c r="C2" s="346" t="s">
        <v>222</v>
      </c>
      <c r="D2" s="346"/>
      <c r="E2" s="346"/>
      <c r="F2" s="346"/>
      <c r="G2" s="346"/>
      <c r="H2" s="346"/>
      <c r="I2" s="346"/>
      <c r="J2" s="346"/>
      <c r="K2" s="346"/>
      <c r="L2" s="346"/>
      <c r="M2" s="346"/>
    </row>
    <row r="3" spans="1:13" ht="14">
      <c r="A3" s="171"/>
      <c r="B3" s="189" t="s">
        <v>223</v>
      </c>
      <c r="C3" s="190" t="s">
        <v>224</v>
      </c>
      <c r="D3" s="190" t="s">
        <v>225</v>
      </c>
      <c r="E3" s="191" t="s">
        <v>226</v>
      </c>
      <c r="F3" s="192" t="s">
        <v>85</v>
      </c>
      <c r="G3" s="192" t="s">
        <v>7</v>
      </c>
      <c r="H3" s="192" t="s">
        <v>227</v>
      </c>
      <c r="I3" s="190" t="s">
        <v>228</v>
      </c>
      <c r="J3" s="190" t="s">
        <v>229</v>
      </c>
      <c r="K3" s="190" t="s">
        <v>230</v>
      </c>
      <c r="L3" s="190" t="s">
        <v>231</v>
      </c>
      <c r="M3" s="193" t="s">
        <v>313</v>
      </c>
    </row>
    <row r="4" spans="1:13" ht="13.5">
      <c r="A4" s="48" t="s">
        <v>13</v>
      </c>
      <c r="B4" s="67" t="s">
        <v>14</v>
      </c>
      <c r="C4" s="56" cm="1">
        <f t="array" aca="1" ref="C4" ca="1">IFERROR(INDIRECT("'A_NPL BU'!C" &amp; (2*ROW(A5)-6)) / INDIRECT("'A_DPK BU'!C" &amp; (ROW(A5)-2)) * 100%, 0)</f>
        <v>0.90140336398147869</v>
      </c>
      <c r="D4" s="66" cm="1">
        <f t="array" aca="1" ref="D4" ca="1">IFERROR(INDIRECT("'A_NPL BU'!D" &amp; (2*ROW(B5)-6)) / INDIRECT("'A_DPK BU'!D" &amp; (ROW(B5)-2)) * 100%, 0)</f>
        <v>0.90084333666046335</v>
      </c>
      <c r="E4" s="174" cm="1">
        <f t="array" aca="1" ref="E4" ca="1">IFERROR(INDIRECT("'A_NPL BU'!E" &amp; (2*ROW(A5)-6)) / INDIRECT("'A_DPK BU'!E" &amp; (ROW(A5)-2)) * 100%, 0)</f>
        <v>0.89326576280897663</v>
      </c>
      <c r="F4" s="175" cm="1">
        <f t="array" aca="1" ref="F4" ca="1">IFERROR(INDIRECT("'A_NPL BU'!F" &amp; (2*ROW(A5)-6)) / INDIRECT("'A_DPK BU'!F" &amp; (ROW(A5)-2)) * 100%, 0)</f>
        <v>0.87946590251585</v>
      </c>
      <c r="G4" s="176" cm="1">
        <f t="array" aca="1" ref="G4" ca="1">IFERROR(INDIRECT("'A_NPL BU'!G" &amp; (2*ROW(A5)-6)) / INDIRECT("'A_DPK BU'!G" &amp; (ROW(A5)-2)) * 100%, 0)</f>
        <v>0.89295475441822236</v>
      </c>
      <c r="H4" s="139" cm="1">
        <f t="array" aca="1" ref="H4" ca="1">IFERROR(INDIRECT("'A_NPL BU'!H" &amp; (2*ROW(A5)-6)) / INDIRECT("'A_DPK BU'!H" &amp; (ROW(A5)-2)) * 100%, 0)</f>
        <v>0.90628092481864009</v>
      </c>
      <c r="I4" s="176" cm="1">
        <f t="array" aca="1" ref="I4" ca="1">IFERROR(INDIRECT("'A_NPL BU'!I" &amp; (2*ROW(A5)-6)) / INDIRECT("'A_DPK BU'!I" &amp; (ROW(A5)-2)) * 100%, 0)</f>
        <v>0.91219610684675156</v>
      </c>
      <c r="J4" s="139" cm="1">
        <f t="array" aca="1" ref="J4" ca="1">IFERROR(INDIRECT("'A_NPL BU'!J" &amp; (2*ROW(A5)-6)) / INDIRECT("'A_DPK BU'!J" &amp; (ROW(A5)-2)) * 100%, 0)</f>
        <v>0.91329951336892368</v>
      </c>
      <c r="K4" s="176" cm="1">
        <f t="array" aca="1" ref="K4" ca="1">IFERROR(INDIRECT("'A_NPL BU'!K" &amp; (2*ROW(A5)-6)) / INDIRECT("'A_DPK BU'!K" &amp; (ROW(A5)-2)) * 100%, 0)</f>
        <v>0.91292823197020079</v>
      </c>
      <c r="L4" s="139" cm="1">
        <f t="array" aca="1" ref="L4" ca="1">IFERROR(INDIRECT("'A_NPL BU'!L" &amp; (2*ROW(A5)-6)) / INDIRECT("'A_DPK BU'!L" &amp; (ROW(A5)-2)) * 100%, 0)</f>
        <v>0.9133412901649437</v>
      </c>
      <c r="M4" s="110">
        <f t="shared" ref="M4:M36" ca="1" si="0">SUM(C4:L4)</f>
        <v>9.0259791875544515</v>
      </c>
    </row>
    <row r="5" spans="1:13" ht="13.5">
      <c r="A5" s="48" t="s">
        <v>15</v>
      </c>
      <c r="B5" s="67" t="s">
        <v>16</v>
      </c>
      <c r="C5" s="56" cm="1">
        <f t="array" aca="1" ref="C5" ca="1">IFERROR(INDIRECT("'A_NPL BU'!C" &amp; (2*ROW(A6)-6)) / INDIRECT("'A_DPK BU'!C" &amp; (ROW(A6)-2)) * 100%, 0)</f>
        <v>0.75595241752377496</v>
      </c>
      <c r="D5" s="66" cm="1">
        <f t="array" aca="1" ref="D5" ca="1">IFERROR(INDIRECT("'A_NPL BU'!D" &amp; (2*ROW(A6)-6)) / INDIRECT("'A_DPK BU'!D" &amp; (ROW(A6)-2)) * 100%, 0)</f>
        <v>0.75124554023289947</v>
      </c>
      <c r="E5" s="174" cm="1">
        <f t="array" aca="1" ref="E5" ca="1">IFERROR(INDIRECT("'A_NPL BU'!E" &amp; (2*ROW(A6)-6)) / INDIRECT("'A_DPK BU'!E" &amp; (ROW(A6)-2)) * 100%, 0)</f>
        <v>0.73350796368901705</v>
      </c>
      <c r="F5" s="175" cm="1">
        <f t="array" aca="1" ref="F5" ca="1">IFERROR(INDIRECT("'A_NPL BU'!F" &amp; (2*ROW(A6)-6)) / INDIRECT("'A_DPK BU'!F" &amp; (ROW(A6)-2)) * 100%, 0)</f>
        <v>0.74163971433857157</v>
      </c>
      <c r="G5" s="139" cm="1">
        <f t="array" aca="1" ref="G5" ca="1">IFERROR(INDIRECT("'A_NPL BU'!G" &amp; (2*ROW(A6)-6)) / INDIRECT("'A_DPK BU'!G" &amp; (ROW(A6)-2)) * 100%, 0)</f>
        <v>0.7518718890180881</v>
      </c>
      <c r="H5" s="139" cm="1">
        <f t="array" aca="1" ref="H5" ca="1">IFERROR(INDIRECT("'A_NPL BU'!H" &amp; (2*ROW(A6)-6)) / INDIRECT("'A_DPK BU'!H" &amp; (ROW(A6)-2)) * 100%, 0)</f>
        <v>0.7264360750183162</v>
      </c>
      <c r="I5" s="56" cm="1">
        <f t="array" aca="1" ref="I5" ca="1">IFERROR(INDIRECT("'A_NPL BU'!I" &amp; (2*ROW(A6)-6)) / INDIRECT("'A_DPK BU'!I" &amp; (ROW(A6)-2)) * 100%, 0)</f>
        <v>0.7263604569702814</v>
      </c>
      <c r="J5" s="56" cm="1">
        <f t="array" aca="1" ref="J5" ca="1">IFERROR(INDIRECT("'A_NPL BU'!J" &amp; (2*ROW(A6)-6)) / INDIRECT("'A_DPK BU'!J" &amp; (ROW(A6)-2)) * 100%, 0)</f>
        <v>0.72586232078997703</v>
      </c>
      <c r="K5" s="56" cm="1">
        <f t="array" aca="1" ref="K5" ca="1">IFERROR(INDIRECT("'A_NPL BU'!K" &amp; (2*ROW(A6)-6)) / INDIRECT("'A_DPK BU'!K" &amp; (ROW(A6)-2)) * 100%, 0)</f>
        <v>0.7068865248484475</v>
      </c>
      <c r="L5" s="66" cm="1">
        <f t="array" aca="1" ref="L5" ca="1">IFERROR(INDIRECT("'A_NPL BU'!L" &amp; (2*ROW(A6)-6)) / INDIRECT("'A_DPK BU'!L" &amp; (ROW(A6)-2)) * 100%, 0)</f>
        <v>0.7193672140702575</v>
      </c>
      <c r="M5" s="110">
        <f t="shared" ca="1" si="0"/>
        <v>7.3391301164996312</v>
      </c>
    </row>
    <row r="6" spans="1:13" ht="13.5">
      <c r="A6" s="48" t="s">
        <v>17</v>
      </c>
      <c r="B6" s="67" t="s">
        <v>18</v>
      </c>
      <c r="C6" s="56" cm="1">
        <f t="array" aca="1" ref="C6" ca="1">IFERROR(INDIRECT("'A_NPL BU'!C" &amp; (2*ROW(A7)-6)) / INDIRECT("'A_DPK BU'!C" &amp; (ROW(A7)-2)) * 100%, 0)</f>
        <v>0.78593372703708553</v>
      </c>
      <c r="D6" s="66" cm="1">
        <f t="array" aca="1" ref="D6" ca="1">IFERROR(INDIRECT("'A_NPL BU'!D" &amp; (2*ROW(B7)-6)) / INDIRECT("'A_DPK BU'!D" &amp; (ROW(B7)-2)) * 100%, 0)</f>
        <v>0.78981508877110884</v>
      </c>
      <c r="E6" s="174" cm="1">
        <f t="array" aca="1" ref="E6" ca="1">IFERROR(INDIRECT("'A_NPL BU'!E" &amp; (2*ROW(A7)-6)) / INDIRECT("'A_DPK BU'!E" &amp; (ROW(A7)-2)) * 100%, 0)</f>
        <v>0.79368720185955144</v>
      </c>
      <c r="F6" s="175" cm="1">
        <f t="array" aca="1" ref="F6" ca="1">IFERROR(INDIRECT("'A_NPL BU'!F" &amp; (2*ROW(A7)-6)) / INDIRECT("'A_DPK BU'!F" &amp; (ROW(A7)-2)) * 100%, 0)</f>
        <v>0.80462028877892311</v>
      </c>
      <c r="G6" s="176" cm="1">
        <f t="array" aca="1" ref="G6" ca="1">IFERROR(INDIRECT("'A_NPL BU'!G" &amp; (2*ROW(A7)-6)) / INDIRECT("'A_DPK BU'!G" &amp; (ROW(A7)-2)) * 100%, 0)</f>
        <v>0.80864940508809802</v>
      </c>
      <c r="H6" s="139" cm="1">
        <f t="array" aca="1" ref="H6" ca="1">IFERROR(INDIRECT("'A_NPL BU'!H" &amp; (2*ROW(A7)-6)) / INDIRECT("'A_DPK BU'!H" &amp; (ROW(A7)-2)) * 100%, 0)</f>
        <v>0.82351682557861083</v>
      </c>
      <c r="I6" s="176" cm="1">
        <f t="array" aca="1" ref="I6" ca="1">IFERROR(INDIRECT("'A_NPL BU'!I" &amp; (2*ROW(A7)-6)) / INDIRECT("'A_DPK BU'!I" &amp; (ROW(A7)-2)) * 100%, 0)</f>
        <v>0.83362936909776952</v>
      </c>
      <c r="J6" s="139" cm="1">
        <f t="array" aca="1" ref="J6" ca="1">IFERROR(INDIRECT("'A_NPL BU'!J" &amp; (2*ROW(A7)-6)) / INDIRECT("'A_DPK BU'!J" &amp; (ROW(A7)-2)) * 100%, 0)</f>
        <v>0.83699081980168666</v>
      </c>
      <c r="K6" s="176" cm="1">
        <f t="array" aca="1" ref="K6" ca="1">IFERROR(INDIRECT("'A_NPL BU'!K" &amp; (2*ROW(A7)-6)) / INDIRECT("'A_DPK BU'!K" &amp; (ROW(A7)-2)) * 100%, 0)</f>
        <v>0.83680996737779234</v>
      </c>
      <c r="L6" s="139" cm="1">
        <f t="array" aca="1" ref="L6" ca="1">IFERROR(INDIRECT("'A_NPL BU'!L" &amp; (2*ROW(A7)-6)) / INDIRECT("'A_DPK BU'!L" &amp; (ROW(A7)-2)) * 100%, 0)</f>
        <v>0.84721255885800617</v>
      </c>
      <c r="M6" s="110">
        <f t="shared" ca="1" si="0"/>
        <v>8.160865252248632</v>
      </c>
    </row>
    <row r="7" spans="1:13" ht="13.5">
      <c r="A7" s="48" t="s">
        <v>19</v>
      </c>
      <c r="B7" s="67" t="s">
        <v>20</v>
      </c>
      <c r="C7" s="56" cm="1">
        <f t="array" aca="1" ref="C7" ca="1">IFERROR(INDIRECT("'A_NPL BU'!C" &amp; (2*ROW(A8)-6)) / INDIRECT("'A_DPK BU'!C" &amp; (ROW(A8)-2)) * 100%, 0)</f>
        <v>0.62526261596205535</v>
      </c>
      <c r="D7" s="66" cm="1">
        <f t="array" aca="1" ref="D7" ca="1">IFERROR(INDIRECT("'A_NPL BU'!D" &amp; (2*ROW(A8)-6)) / INDIRECT("'A_DPK BU'!D" &amp; (ROW(A8)-2)) * 100%, 0)</f>
        <v>0.63267533518584518</v>
      </c>
      <c r="E7" s="174" cm="1">
        <f t="array" aca="1" ref="E7" ca="1">IFERROR(INDIRECT("'A_NPL BU'!E" &amp; (2*ROW(A8)-6)) / INDIRECT("'A_DPK BU'!E" &amp; (ROW(A8)-2)) * 100%, 0)</f>
        <v>0.63928412712705518</v>
      </c>
      <c r="F7" s="175" cm="1">
        <f t="array" aca="1" ref="F7" ca="1">IFERROR(INDIRECT("'A_NPL BU'!F" &amp; (2*ROW(A8)-6)) / INDIRECT("'A_DPK BU'!F" &amp; (ROW(A8)-2)) * 100%, 0)</f>
        <v>0.63785157450273033</v>
      </c>
      <c r="G7" s="139" cm="1">
        <f t="array" aca="1" ref="G7" ca="1">IFERROR(INDIRECT("'A_NPL BU'!G" &amp; (2*ROW(A8)-6)) / INDIRECT("'A_DPK BU'!G" &amp; (ROW(A8)-2)) * 100%, 0)</f>
        <v>0.63322925389602081</v>
      </c>
      <c r="H7" s="139" cm="1">
        <f t="array" aca="1" ref="H7" ca="1">IFERROR(INDIRECT("'A_NPL BU'!H" &amp; (2*ROW(A8)-6)) / INDIRECT("'A_DPK BU'!H" &amp; (ROW(A8)-2)) * 100%, 0)</f>
        <v>0.63695253081986736</v>
      </c>
      <c r="I7" s="56" cm="1">
        <f t="array" aca="1" ref="I7" ca="1">IFERROR(INDIRECT("'A_NPL BU'!I" &amp; (2*ROW(A8)-6)) / INDIRECT("'A_DPK BU'!I" &amp; (ROW(A8)-2)) * 100%, 0)</f>
        <v>0.63260320895204669</v>
      </c>
      <c r="J7" s="56" cm="1">
        <f t="array" aca="1" ref="J7" ca="1">IFERROR(INDIRECT("'A_NPL BU'!J" &amp; (2*ROW(A8)-6)) / INDIRECT("'A_DPK BU'!J" &amp; (ROW(A8)-2)) * 100%, 0)</f>
        <v>0.64155910091137358</v>
      </c>
      <c r="K7" s="56" cm="1">
        <f t="array" aca="1" ref="K7" ca="1">IFERROR(INDIRECT("'A_NPL BU'!K" &amp; (2*ROW(A8)-6)) / INDIRECT("'A_DPK BU'!K" &amp; (ROW(A8)-2)) * 100%, 0)</f>
        <v>0.64887331277492466</v>
      </c>
      <c r="L7" s="66" cm="1">
        <f t="array" aca="1" ref="L7" ca="1">IFERROR(INDIRECT("'A_NPL BU'!L" &amp; (2*ROW(A8)-6)) / INDIRECT("'A_DPK BU'!L" &amp; (ROW(A8)-2)) * 100%, 0)</f>
        <v>0.65299649710395236</v>
      </c>
      <c r="M7" s="110">
        <f t="shared" ca="1" si="0"/>
        <v>6.3812875572358703</v>
      </c>
    </row>
    <row r="8" spans="1:13" ht="13.5">
      <c r="A8" s="48" t="s">
        <v>21</v>
      </c>
      <c r="B8" s="67" t="s">
        <v>22</v>
      </c>
      <c r="C8" s="56" cm="1">
        <f t="array" aca="1" ref="C8" ca="1">IFERROR(INDIRECT("'A_NPL BU'!C" &amp; (2*ROW(A9)-6)) / INDIRECT("'A_DPK BU'!C" &amp; (ROW(A9)-2)) * 100%, 0)</f>
        <v>0.92599638390913752</v>
      </c>
      <c r="D8" s="66" cm="1">
        <f t="array" aca="1" ref="D8" ca="1">IFERROR(INDIRECT("'A_NPL BU'!D" &amp; (2*ROW(B9)-6)) / INDIRECT("'A_DPK BU'!D" &amp; (ROW(B9)-2)) * 100%, 0)</f>
        <v>0.92519547946206515</v>
      </c>
      <c r="E8" s="174" cm="1">
        <f t="array" aca="1" ref="E8" ca="1">IFERROR(INDIRECT("'A_NPL BU'!E" &amp; (2*ROW(A9)-6)) / INDIRECT("'A_DPK BU'!E" &amp; (ROW(A9)-2)) * 100%, 0)</f>
        <v>0.93350638190651514</v>
      </c>
      <c r="F8" s="175" cm="1">
        <f t="array" aca="1" ref="F8" ca="1">IFERROR(INDIRECT("'A_NPL BU'!F" &amp; (2*ROW(A9)-6)) / INDIRECT("'A_DPK BU'!F" &amp; (ROW(A9)-2)) * 100%, 0)</f>
        <v>0.90015378965314152</v>
      </c>
      <c r="G8" s="176" cm="1">
        <f t="array" aca="1" ref="G8" ca="1">IFERROR(INDIRECT("'A_NPL BU'!G" &amp; (2*ROW(A9)-6)) / INDIRECT("'A_DPK BU'!G" &amp; (ROW(A9)-2)) * 100%, 0)</f>
        <v>0.88741569691314104</v>
      </c>
      <c r="H8" s="139" cm="1">
        <f t="array" aca="1" ref="H8" ca="1">IFERROR(INDIRECT("'A_NPL BU'!H" &amp; (2*ROW(A9)-6)) / INDIRECT("'A_DPK BU'!H" &amp; (ROW(A9)-2)) * 100%, 0)</f>
        <v>0.89147374790047007</v>
      </c>
      <c r="I8" s="176" cm="1">
        <f t="array" aca="1" ref="I8" ca="1">IFERROR(INDIRECT("'A_NPL BU'!I" &amp; (2*ROW(A9)-6)) / INDIRECT("'A_DPK BU'!I" &amp; (ROW(A9)-2)) * 100%, 0)</f>
        <v>0.89295347540856373</v>
      </c>
      <c r="J8" s="139" cm="1">
        <f t="array" aca="1" ref="J8" ca="1">IFERROR(INDIRECT("'A_NPL BU'!J" &amp; (2*ROW(A9)-6)) / INDIRECT("'A_DPK BU'!J" &amp; (ROW(A9)-2)) * 100%, 0)</f>
        <v>0.89170849443199274</v>
      </c>
      <c r="K8" s="176" cm="1">
        <f t="array" aca="1" ref="K8" ca="1">IFERROR(INDIRECT("'A_NPL BU'!K" &amp; (2*ROW(A9)-6)) / INDIRECT("'A_DPK BU'!K" &amp; (ROW(A9)-2)) * 100%, 0)</f>
        <v>0.89631182869882264</v>
      </c>
      <c r="L8" s="139" cm="1">
        <f t="array" aca="1" ref="L8" ca="1">IFERROR(INDIRECT("'A_NPL BU'!L" &amp; (2*ROW(A9)-6)) / INDIRECT("'A_DPK BU'!L" &amp; (ROW(A9)-2)) * 100%, 0)</f>
        <v>0.89609190728210042</v>
      </c>
      <c r="M8" s="110">
        <f t="shared" ca="1" si="0"/>
        <v>9.0408071855659493</v>
      </c>
    </row>
    <row r="9" spans="1:13" ht="13.5">
      <c r="A9" s="48" t="s">
        <v>23</v>
      </c>
      <c r="B9" s="67" t="s">
        <v>24</v>
      </c>
      <c r="C9" s="56" cm="1">
        <f t="array" aca="1" ref="C9" ca="1">IFERROR(INDIRECT("'A_NPL BU'!C" &amp; (2*ROW(A10)-6)) / INDIRECT("'A_DPK BU'!C" &amp; (ROW(A10)-2)) * 100%, 0)</f>
        <v>0.73504255490413084</v>
      </c>
      <c r="D9" s="66" cm="1">
        <f t="array" aca="1" ref="D9" ca="1">IFERROR(INDIRECT("'A_NPL BU'!D" &amp; (2*ROW(A10)-6)) / INDIRECT("'A_DPK BU'!D" &amp; (ROW(A10)-2)) * 100%, 0)</f>
        <v>0.73612861975394905</v>
      </c>
      <c r="E9" s="174" cm="1">
        <f t="array" aca="1" ref="E9" ca="1">IFERROR(INDIRECT("'A_NPL BU'!E" &amp; (2*ROW(A10)-6)) / INDIRECT("'A_DPK BU'!E" &amp; (ROW(A10)-2)) * 100%, 0)</f>
        <v>0.73710482947686617</v>
      </c>
      <c r="F9" s="175" cm="1">
        <f t="array" aca="1" ref="F9" ca="1">IFERROR(INDIRECT("'A_NPL BU'!F" &amp; (2*ROW(A10)-6)) / INDIRECT("'A_DPK BU'!F" &amp; (ROW(A10)-2)) * 100%, 0)</f>
        <v>0.73628553066636648</v>
      </c>
      <c r="G9" s="139" cm="1">
        <f t="array" aca="1" ref="G9" ca="1">IFERROR(INDIRECT("'A_NPL BU'!G" &amp; (2*ROW(A10)-6)) / INDIRECT("'A_DPK BU'!G" &amp; (ROW(A10)-2)) * 100%, 0)</f>
        <v>0.73288664644734947</v>
      </c>
      <c r="H9" s="139" cm="1">
        <f t="array" aca="1" ref="H9" ca="1">IFERROR(INDIRECT("'A_NPL BU'!H" &amp; (2*ROW(A10)-6)) / INDIRECT("'A_DPK BU'!H" &amp; (ROW(A10)-2)) * 100%, 0)</f>
        <v>0.73631035294505875</v>
      </c>
      <c r="I9" s="56" cm="1">
        <f t="array" aca="1" ref="I9" ca="1">IFERROR(INDIRECT("'A_NPL BU'!I" &amp; (2*ROW(A10)-6)) / INDIRECT("'A_DPK BU'!I" &amp; (ROW(A10)-2)) * 100%, 0)</f>
        <v>0.73629316302148351</v>
      </c>
      <c r="J9" s="56" cm="1">
        <f t="array" aca="1" ref="J9" ca="1">IFERROR(INDIRECT("'A_NPL BU'!J" &amp; (2*ROW(A10)-6)) / INDIRECT("'A_DPK BU'!J" &amp; (ROW(A10)-2)) * 100%, 0)</f>
        <v>0.74486363772189146</v>
      </c>
      <c r="K9" s="56" cm="1">
        <f t="array" aca="1" ref="K9" ca="1">IFERROR(INDIRECT("'A_NPL BU'!K" &amp; (2*ROW(A10)-6)) / INDIRECT("'A_DPK BU'!K" &amp; (ROW(A10)-2)) * 100%, 0)</f>
        <v>0.75897794183529255</v>
      </c>
      <c r="L9" s="66" cm="1">
        <f t="array" aca="1" ref="L9" ca="1">IFERROR(INDIRECT("'A_NPL BU'!L" &amp; (2*ROW(A10)-6)) / INDIRECT("'A_DPK BU'!L" &amp; (ROW(A10)-2)) * 100%, 0)</f>
        <v>0.75946269586355397</v>
      </c>
      <c r="M9" s="110">
        <f t="shared" ca="1" si="0"/>
        <v>7.4133559726359426</v>
      </c>
    </row>
    <row r="10" spans="1:13" ht="13.5">
      <c r="A10" s="48" t="s">
        <v>25</v>
      </c>
      <c r="B10" s="67" t="s">
        <v>26</v>
      </c>
      <c r="C10" s="56" cm="1">
        <f t="array" aca="1" ref="C10" ca="1">IFERROR(INDIRECT("'A_NPL BU'!C" &amp; (2*ROW(A11)-6)) / INDIRECT("'A_DPK BU'!C" &amp; (ROW(A11)-2)) * 100%, 0)</f>
        <v>1.6507531203128258</v>
      </c>
      <c r="D10" s="66" cm="1">
        <f t="array" aca="1" ref="D10" ca="1">IFERROR(INDIRECT("'A_NPL BU'!D" &amp; (2*ROW(B11)-6)) / INDIRECT("'A_DPK BU'!D" &amp; (ROW(B11)-2)) * 100%, 0)</f>
        <v>1.6610923471966004</v>
      </c>
      <c r="E10" s="174" cm="1">
        <f t="array" aca="1" ref="E10" ca="1">IFERROR(INDIRECT("'A_NPL BU'!E" &amp; (2*ROW(A11)-6)) / INDIRECT("'A_DPK BU'!E" &amp; (ROW(A11)-2)) * 100%, 0)</f>
        <v>1.6487821301426313</v>
      </c>
      <c r="F10" s="175" cm="1">
        <f t="array" aca="1" ref="F10" ca="1">IFERROR(INDIRECT("'A_NPL BU'!F" &amp; (2*ROW(A11)-6)) / INDIRECT("'A_DPK BU'!F" &amp; (ROW(A11)-2)) * 100%, 0)</f>
        <v>1.6371707398656492</v>
      </c>
      <c r="G10" s="176" cm="1">
        <f t="array" aca="1" ref="G10" ca="1">IFERROR(INDIRECT("'A_NPL BU'!G" &amp; (2*ROW(A11)-6)) / INDIRECT("'A_DPK BU'!G" &amp; (ROW(A11)-2)) * 100%, 0)</f>
        <v>1.6236131306779817</v>
      </c>
      <c r="H10" s="139" cm="1">
        <f t="array" aca="1" ref="H10" ca="1">IFERROR(INDIRECT("'A_NPL BU'!H" &amp; (2*ROW(A11)-6)) / INDIRECT("'A_DPK BU'!H" &amp; (ROW(A11)-2)) * 100%, 0)</f>
        <v>1.6082636172444682</v>
      </c>
      <c r="I10" s="176" cm="1">
        <f t="array" aca="1" ref="I10" ca="1">IFERROR(INDIRECT("'A_NPL BU'!I" &amp; (2*ROW(A11)-6)) / INDIRECT("'A_DPK BU'!I" &amp; (ROW(A11)-2)) * 100%, 0)</f>
        <v>1.5627806847104404</v>
      </c>
      <c r="J10" s="139" cm="1">
        <f t="array" aca="1" ref="J10" ca="1">IFERROR(INDIRECT("'A_NPL BU'!J" &amp; (2*ROW(A11)-6)) / INDIRECT("'A_DPK BU'!J" &amp; (ROW(A11)-2)) * 100%, 0)</f>
        <v>1.5483633193355808</v>
      </c>
      <c r="K10" s="176" cm="1">
        <f t="array" aca="1" ref="K10" ca="1">IFERROR(INDIRECT("'A_NPL BU'!K" &amp; (2*ROW(A11)-6)) / INDIRECT("'A_DPK BU'!K" &amp; (ROW(A11)-2)) * 100%, 0)</f>
        <v>1.5595377509423918</v>
      </c>
      <c r="L10" s="139" cm="1">
        <f t="array" aca="1" ref="L10" ca="1">IFERROR(INDIRECT("'A_NPL BU'!L" &amp; (2*ROW(A11)-6)) / INDIRECT("'A_DPK BU'!L" &amp; (ROW(A11)-2)) * 100%, 0)</f>
        <v>1.5286627868536242</v>
      </c>
      <c r="M10" s="110">
        <f t="shared" ca="1" si="0"/>
        <v>16.029019627282192</v>
      </c>
    </row>
    <row r="11" spans="1:13" ht="13.5">
      <c r="A11" s="48" t="s">
        <v>27</v>
      </c>
      <c r="B11" s="67" t="s">
        <v>28</v>
      </c>
      <c r="C11" s="56" cm="1">
        <f t="array" aca="1" ref="C11" ca="1">IFERROR(INDIRECT("'A_NPL BU'!C" &amp; (2*ROW(A12)-6)) / INDIRECT("'A_DPK BU'!C" &amp; (ROW(A12)-2)) * 100%, 0)</f>
        <v>1.1659361424852417</v>
      </c>
      <c r="D11" s="66" cm="1">
        <f t="array" aca="1" ref="D11" ca="1">IFERROR(INDIRECT("'A_NPL BU'!D" &amp; (2*ROW(A12)-6)) / INDIRECT("'A_DPK BU'!D" &amp; (ROW(A12)-2)) * 100%, 0)</f>
        <v>1.1113558263647663</v>
      </c>
      <c r="E11" s="174" cm="1">
        <f t="array" aca="1" ref="E11" ca="1">IFERROR(INDIRECT("'A_NPL BU'!E" &amp; (2*ROW(A12)-6)) / INDIRECT("'A_DPK BU'!E" &amp; (ROW(A12)-2)) * 100%, 0)</f>
        <v>1.1349313705585113</v>
      </c>
      <c r="F11" s="175" cm="1">
        <f t="array" aca="1" ref="F11" ca="1">IFERROR(INDIRECT("'A_NPL BU'!F" &amp; (2*ROW(A12)-6)) / INDIRECT("'A_DPK BU'!F" &amp; (ROW(A12)-2)) * 100%, 0)</f>
        <v>1.1454343596891066</v>
      </c>
      <c r="G11" s="139" cm="1">
        <f t="array" aca="1" ref="G11" ca="1">IFERROR(INDIRECT("'A_NPL BU'!G" &amp; (2*ROW(A12)-6)) / INDIRECT("'A_DPK BU'!G" &amp; (ROW(A12)-2)) * 100%, 0)</f>
        <v>1.1604667059919953</v>
      </c>
      <c r="H11" s="139" cm="1">
        <f t="array" aca="1" ref="H11" ca="1">IFERROR(INDIRECT("'A_NPL BU'!H" &amp; (2*ROW(A12)-6)) / INDIRECT("'A_DPK BU'!H" &amp; (ROW(A12)-2)) * 100%, 0)</f>
        <v>1.1786463436340429</v>
      </c>
      <c r="I11" s="56" cm="1">
        <f t="array" aca="1" ref="I11" ca="1">IFERROR(INDIRECT("'A_NPL BU'!I" &amp; (2*ROW(A12)-6)) / INDIRECT("'A_DPK BU'!I" &amp; (ROW(A12)-2)) * 100%, 0)</f>
        <v>1.1706187691427585</v>
      </c>
      <c r="J11" s="56" cm="1">
        <f t="array" aca="1" ref="J11" ca="1">IFERROR(INDIRECT("'A_NPL BU'!J" &amp; (2*ROW(A12)-6)) / INDIRECT("'A_DPK BU'!J" &amp; (ROW(A12)-2)) * 100%, 0)</f>
        <v>1.1716350769565316</v>
      </c>
      <c r="K11" s="56" cm="1">
        <f t="array" aca="1" ref="K11" ca="1">IFERROR(INDIRECT("'A_NPL BU'!K" &amp; (2*ROW(A12)-6)) / INDIRECT("'A_DPK BU'!K" &amp; (ROW(A12)-2)) * 100%, 0)</f>
        <v>1.1832608842484003</v>
      </c>
      <c r="L11" s="66" cm="1">
        <f t="array" aca="1" ref="L11" ca="1">IFERROR(INDIRECT("'A_NPL BU'!L" &amp; (2*ROW(A12)-6)) / INDIRECT("'A_DPK BU'!L" &amp; (ROW(A12)-2)) * 100%, 0)</f>
        <v>1.1582475146399753</v>
      </c>
      <c r="M11" s="110">
        <f t="shared" ca="1" si="0"/>
        <v>11.58053299371133</v>
      </c>
    </row>
    <row r="12" spans="1:13" ht="13.5">
      <c r="A12" s="51" t="s">
        <v>29</v>
      </c>
      <c r="B12" s="111" t="s">
        <v>30</v>
      </c>
      <c r="C12" s="56" cm="1">
        <f t="array" aca="1" ref="C12" ca="1">IFERROR(INDIRECT("'A_NPL BU'!C" &amp; (2*ROW(A13)-6)) / INDIRECT("'A_DPK BU'!C" &amp; (ROW(A13)-2)) * 100%, 0)</f>
        <v>0.95458599418172507</v>
      </c>
      <c r="D12" s="66" cm="1">
        <f t="array" aca="1" ref="D12" ca="1">IFERROR(INDIRECT("'A_NPL BU'!D" &amp; (2*ROW(B13)-6)) / INDIRECT("'A_DPK BU'!D" &amp; (ROW(B13)-2)) * 100%, 0)</f>
        <v>0.96221480510187107</v>
      </c>
      <c r="E12" s="174" cm="1">
        <f t="array" aca="1" ref="E12" ca="1">IFERROR(INDIRECT("'A_NPL BU'!E" &amp; (2*ROW(A13)-6)) / INDIRECT("'A_DPK BU'!E" &amp; (ROW(A13)-2)) * 100%, 0)</f>
        <v>0.94361924463933511</v>
      </c>
      <c r="F12" s="175" cm="1">
        <f t="array" aca="1" ref="F12" ca="1">IFERROR(INDIRECT("'A_NPL BU'!F" &amp; (2*ROW(A13)-6)) / INDIRECT("'A_DPK BU'!F" &amp; (ROW(A13)-2)) * 100%, 0)</f>
        <v>0.92004023706256111</v>
      </c>
      <c r="G12" s="176" cm="1">
        <f t="array" aca="1" ref="G12" ca="1">IFERROR(INDIRECT("'A_NPL BU'!G" &amp; (2*ROW(A13)-6)) / INDIRECT("'A_DPK BU'!G" &amp; (ROW(A13)-2)) * 100%, 0)</f>
        <v>0.92628872398444728</v>
      </c>
      <c r="H12" s="139" cm="1">
        <f t="array" aca="1" ref="H12" ca="1">IFERROR(INDIRECT("'A_NPL BU'!H" &amp; (2*ROW(A13)-6)) / INDIRECT("'A_DPK BU'!H" &amp; (ROW(A13)-2)) * 100%, 0)</f>
        <v>0.94111818737161768</v>
      </c>
      <c r="I12" s="176" cm="1">
        <f t="array" aca="1" ref="I12" ca="1">IFERROR(INDIRECT("'A_NPL BU'!I" &amp; (2*ROW(A13)-6)) / INDIRECT("'A_DPK BU'!I" &amp; (ROW(A13)-2)) * 100%, 0)</f>
        <v>0.91634124078755708</v>
      </c>
      <c r="J12" s="139" cm="1">
        <f t="array" aca="1" ref="J12" ca="1">IFERROR(INDIRECT("'A_NPL BU'!J" &amp; (2*ROW(A13)-6)) / INDIRECT("'A_DPK BU'!J" &amp; (ROW(A13)-2)) * 100%, 0)</f>
        <v>0.93864794278970709</v>
      </c>
      <c r="K12" s="176" cm="1">
        <f t="array" aca="1" ref="K12" ca="1">IFERROR(INDIRECT("'A_NPL BU'!K" &amp; (2*ROW(A13)-6)) / INDIRECT("'A_DPK BU'!K" &amp; (ROW(A13)-2)) * 100%, 0)</f>
        <v>0.95115634959387874</v>
      </c>
      <c r="L12" s="139" cm="1">
        <f t="array" aca="1" ref="L12" ca="1">IFERROR(INDIRECT("'A_NPL BU'!L" &amp; (2*ROW(A13)-6)) / INDIRECT("'A_DPK BU'!L" &amp; (ROW(A13)-2)) * 100%, 0)</f>
        <v>0.95216748451272537</v>
      </c>
      <c r="M12" s="110">
        <f t="shared" ca="1" si="0"/>
        <v>9.4061802100254273</v>
      </c>
    </row>
    <row r="13" spans="1:13" ht="13.5">
      <c r="A13" s="51" t="s">
        <v>31</v>
      </c>
      <c r="B13" s="111" t="s">
        <v>32</v>
      </c>
      <c r="C13" s="56" cm="1">
        <f t="array" aca="1" ref="C13" ca="1">IFERROR(INDIRECT("'A_NPL BU'!C" &amp; (2*ROW(A14)-6)) / INDIRECT("'A_DPK BU'!C" &amp; (ROW(A14)-2)) * 100%, 0)</f>
        <v>0.77382159072810919</v>
      </c>
      <c r="D13" s="66" cm="1">
        <f t="array" aca="1" ref="D13" ca="1">IFERROR(INDIRECT("'A_NPL BU'!D" &amp; (2*ROW(A14)-6)) / INDIRECT("'A_DPK BU'!D" &amp; (ROW(A14)-2)) * 100%, 0)</f>
        <v>0.7739852340300718</v>
      </c>
      <c r="E13" s="174" cm="1">
        <f t="array" aca="1" ref="E13" ca="1">IFERROR(INDIRECT("'A_NPL BU'!E" &amp; (2*ROW(A14)-6)) / INDIRECT("'A_DPK BU'!E" &amp; (ROW(A14)-2)) * 100%, 0)</f>
        <v>0.79380925123151092</v>
      </c>
      <c r="F13" s="175" cm="1">
        <f t="array" aca="1" ref="F13" ca="1">IFERROR(INDIRECT("'A_NPL BU'!F" &amp; (2*ROW(A14)-6)) / INDIRECT("'A_DPK BU'!F" &amp; (ROW(A14)-2)) * 100%, 0)</f>
        <v>0.79589560024707451</v>
      </c>
      <c r="G13" s="139" cm="1">
        <f t="array" aca="1" ref="G13" ca="1">IFERROR(INDIRECT("'A_NPL BU'!G" &amp; (2*ROW(A14)-6)) / INDIRECT("'A_DPK BU'!G" &amp; (ROW(A14)-2)) * 100%, 0)</f>
        <v>0.80589981340925532</v>
      </c>
      <c r="H13" s="139" cm="1">
        <f t="array" aca="1" ref="H13" ca="1">IFERROR(INDIRECT("'A_NPL BU'!H" &amp; (2*ROW(A14)-6)) / INDIRECT("'A_DPK BU'!H" &amp; (ROW(A14)-2)) * 100%, 0)</f>
        <v>0.80581385983691267</v>
      </c>
      <c r="I13" s="56" cm="1">
        <f t="array" aca="1" ref="I13" ca="1">IFERROR(INDIRECT("'A_NPL BU'!I" &amp; (2*ROW(A14)-6)) / INDIRECT("'A_DPK BU'!I" &amp; (ROW(A14)-2)) * 100%, 0)</f>
        <v>0.81067461697955168</v>
      </c>
      <c r="J13" s="56" cm="1">
        <f t="array" aca="1" ref="J13" ca="1">IFERROR(INDIRECT("'A_NPL BU'!J" &amp; (2*ROW(A14)-6)) / INDIRECT("'A_DPK BU'!J" &amp; (ROW(A14)-2)) * 100%, 0)</f>
        <v>0.81875916484171918</v>
      </c>
      <c r="K13" s="56" cm="1">
        <f t="array" aca="1" ref="K13" ca="1">IFERROR(INDIRECT("'A_NPL BU'!K" &amp; (2*ROW(A14)-6)) / INDIRECT("'A_DPK BU'!K" &amp; (ROW(A14)-2)) * 100%, 0)</f>
        <v>0.819735929439116</v>
      </c>
      <c r="L13" s="66" cm="1">
        <f t="array" aca="1" ref="L13" ca="1">IFERROR(INDIRECT("'A_NPL BU'!L" &amp; (2*ROW(A14)-6)) / INDIRECT("'A_DPK BU'!L" &amp; (ROW(A14)-2)) * 100%, 0)</f>
        <v>0.8182779016553452</v>
      </c>
      <c r="M13" s="110">
        <f t="shared" ca="1" si="0"/>
        <v>8.0166729623986654</v>
      </c>
    </row>
    <row r="14" spans="1:13" ht="13.5">
      <c r="A14" s="48" t="s">
        <v>33</v>
      </c>
      <c r="B14" s="67" t="s">
        <v>34</v>
      </c>
      <c r="C14" s="56" cm="1">
        <f t="array" aca="1" ref="C14" ca="1">IFERROR(INDIRECT("'A_NPL BU'!C" &amp; (2*ROW(A15)-6)) / INDIRECT("'A_DPK BU'!C" &amp; (ROW(A15)-2)) * 100%, 0)</f>
        <v>1.2926339103630997</v>
      </c>
      <c r="D14" s="66" cm="1">
        <f t="array" aca="1" ref="D14" ca="1">IFERROR(INDIRECT("'A_NPL BU'!D" &amp; (2*ROW(B15)-6)) / INDIRECT("'A_DPK BU'!D" &amp; (ROW(B15)-2)) * 100%, 0)</f>
        <v>1.3018240428571402</v>
      </c>
      <c r="E14" s="174" cm="1">
        <f t="array" aca="1" ref="E14" ca="1">IFERROR(INDIRECT("'A_NPL BU'!E" &amp; (2*ROW(A15)-6)) / INDIRECT("'A_DPK BU'!E" &amp; (ROW(A15)-2)) * 100%, 0)</f>
        <v>1.2961399085934282</v>
      </c>
      <c r="F14" s="175" cm="1">
        <f t="array" aca="1" ref="F14" ca="1">IFERROR(INDIRECT("'A_NPL BU'!F" &amp; (2*ROW(A15)-6)) / INDIRECT("'A_DPK BU'!F" &amp; (ROW(A15)-2)) * 100%, 0)</f>
        <v>1.2705448436396107</v>
      </c>
      <c r="G14" s="176" cm="1">
        <f t="array" aca="1" ref="G14" ca="1">IFERROR(INDIRECT("'A_NPL BU'!G" &amp; (2*ROW(A15)-6)) / INDIRECT("'A_DPK BU'!G" &amp; (ROW(A15)-2)) * 100%, 0)</f>
        <v>1.2765577013070437</v>
      </c>
      <c r="H14" s="139" cm="1">
        <f t="array" aca="1" ref="H14" ca="1">IFERROR(INDIRECT("'A_NPL BU'!H" &amp; (2*ROW(A15)-6)) / INDIRECT("'A_DPK BU'!H" &amp; (ROW(A15)-2)) * 100%, 0)</f>
        <v>1.264757571498514</v>
      </c>
      <c r="I14" s="176" cm="1">
        <f t="array" aca="1" ref="I14" ca="1">IFERROR(INDIRECT("'A_NPL BU'!I" &amp; (2*ROW(A15)-6)) / INDIRECT("'A_DPK BU'!I" &amp; (ROW(A15)-2)) * 100%, 0)</f>
        <v>1.271524146226032</v>
      </c>
      <c r="J14" s="139" cm="1">
        <f t="array" aca="1" ref="J14" ca="1">IFERROR(INDIRECT("'A_NPL BU'!J" &amp; (2*ROW(A15)-6)) / INDIRECT("'A_DPK BU'!J" &amp; (ROW(A15)-2)) * 100%, 0)</f>
        <v>1.2837828954931376</v>
      </c>
      <c r="K14" s="176" cm="1">
        <f t="array" aca="1" ref="K14" ca="1">IFERROR(INDIRECT("'A_NPL BU'!K" &amp; (2*ROW(A15)-6)) / INDIRECT("'A_DPK BU'!K" &amp; (ROW(A15)-2)) * 100%, 0)</f>
        <v>1.2972810012859708</v>
      </c>
      <c r="L14" s="139" cm="1">
        <f t="array" aca="1" ref="L14" ca="1">IFERROR(INDIRECT("'A_NPL BU'!L" &amp; (2*ROW(A15)-6)) / INDIRECT("'A_DPK BU'!L" &amp; (ROW(A15)-2)) * 100%, 0)</f>
        <v>1.2908997632733155</v>
      </c>
      <c r="M14" s="110">
        <f t="shared" ca="1" si="0"/>
        <v>12.845945784537292</v>
      </c>
    </row>
    <row r="15" spans="1:13" ht="13.5">
      <c r="A15" s="48" t="s">
        <v>35</v>
      </c>
      <c r="B15" s="67" t="s">
        <v>36</v>
      </c>
      <c r="C15" s="56" cm="1">
        <f t="array" aca="1" ref="C15" ca="1">IFERROR(INDIRECT("'A_NPL BU'!C" &amp; (2*ROW(A16)-6)) / INDIRECT("'A_DPK BU'!C" &amp; (ROW(A16)-2)) * 100%, 0)</f>
        <v>0.77701088257912665</v>
      </c>
      <c r="D15" s="66" cm="1">
        <f t="array" aca="1" ref="D15" ca="1">IFERROR(INDIRECT("'A_NPL BU'!D" &amp; (2*ROW(A16)-6)) / INDIRECT("'A_DPK BU'!D" &amp; (ROW(A16)-2)) * 100%, 0)</f>
        <v>0.78446827493260052</v>
      </c>
      <c r="E15" s="174" cm="1">
        <f t="array" aca="1" ref="E15" ca="1">IFERROR(INDIRECT("'A_NPL BU'!E" &amp; (2*ROW(A16)-6)) / INDIRECT("'A_DPK BU'!E" &amp; (ROW(A16)-2)) * 100%, 0)</f>
        <v>0.77516117867076961</v>
      </c>
      <c r="F15" s="175" cm="1">
        <f t="array" aca="1" ref="F15" ca="1">IFERROR(INDIRECT("'A_NPL BU'!F" &amp; (2*ROW(A16)-6)) / INDIRECT("'A_DPK BU'!F" &amp; (ROW(A16)-2)) * 100%, 0)</f>
        <v>0.78621003462375816</v>
      </c>
      <c r="G15" s="139" cm="1">
        <f t="array" aca="1" ref="G15" ca="1">IFERROR(INDIRECT("'A_NPL BU'!G" &amp; (2*ROW(A16)-6)) / INDIRECT("'A_DPK BU'!G" &amp; (ROW(A16)-2)) * 100%, 0)</f>
        <v>0.7859259645670712</v>
      </c>
      <c r="H15" s="139" cm="1">
        <f t="array" aca="1" ref="H15" ca="1">IFERROR(INDIRECT("'A_NPL BU'!H" &amp; (2*ROW(A16)-6)) / INDIRECT("'A_DPK BU'!H" &amp; (ROW(A16)-2)) * 100%, 0)</f>
        <v>0.7796058997925992</v>
      </c>
      <c r="I15" s="56" cm="1">
        <f t="array" aca="1" ref="I15" ca="1">IFERROR(INDIRECT("'A_NPL BU'!I" &amp; (2*ROW(A16)-6)) / INDIRECT("'A_DPK BU'!I" &amp; (ROW(A16)-2)) * 100%, 0)</f>
        <v>0.78972419404205396</v>
      </c>
      <c r="J15" s="56" cm="1">
        <f t="array" aca="1" ref="J15" ca="1">IFERROR(INDIRECT("'A_NPL BU'!J" &amp; (2*ROW(A16)-6)) / INDIRECT("'A_DPK BU'!J" &amp; (ROW(A16)-2)) * 100%, 0)</f>
        <v>0.78050570346328874</v>
      </c>
      <c r="K15" s="56" cm="1">
        <f t="array" aca="1" ref="K15" ca="1">IFERROR(INDIRECT("'A_NPL BU'!K" &amp; (2*ROW(A16)-6)) / INDIRECT("'A_DPK BU'!K" &amp; (ROW(A16)-2)) * 100%, 0)</f>
        <v>0.78160151576490033</v>
      </c>
      <c r="L15" s="66" cm="1">
        <f t="array" aca="1" ref="L15" ca="1">IFERROR(INDIRECT("'A_NPL BU'!L" &amp; (2*ROW(A16)-6)) / INDIRECT("'A_DPK BU'!L" &amp; (ROW(A16)-2)) * 100%, 0)</f>
        <v>0.77866425560372732</v>
      </c>
      <c r="M15" s="110">
        <f t="shared" ca="1" si="0"/>
        <v>7.818877904039895</v>
      </c>
    </row>
    <row r="16" spans="1:13" ht="13.5">
      <c r="A16" s="48" t="s">
        <v>37</v>
      </c>
      <c r="B16" s="67" t="s">
        <v>38</v>
      </c>
      <c r="C16" s="56" cm="1">
        <f t="array" aca="1" ref="C16" ca="1">IFERROR(INDIRECT("'A_NPL BU'!C" &amp; (2*ROW(A17)-6)) / INDIRECT("'A_DPK BU'!C" &amp; (ROW(A17)-2)) * 100%, 0)</f>
        <v>1.0119173078006982</v>
      </c>
      <c r="D16" s="66" cm="1">
        <f t="array" aca="1" ref="D16" ca="1">IFERROR(INDIRECT("'A_NPL BU'!D" &amp; (2*ROW(B17)-6)) / INDIRECT("'A_DPK BU'!D" &amp; (ROW(B17)-2)) * 100%, 0)</f>
        <v>1.0248623129876457</v>
      </c>
      <c r="E16" s="174" cm="1">
        <f t="array" aca="1" ref="E16" ca="1">IFERROR(INDIRECT("'A_NPL BU'!E" &amp; (2*ROW(A17)-6)) / INDIRECT("'A_DPK BU'!E" &amp; (ROW(A17)-2)) * 100%, 0)</f>
        <v>1.0212879272738598</v>
      </c>
      <c r="F16" s="175" cm="1">
        <f t="array" aca="1" ref="F16" ca="1">IFERROR(INDIRECT("'A_NPL BU'!F" &amp; (2*ROW(A17)-6)) / INDIRECT("'A_DPK BU'!F" &amp; (ROW(A17)-2)) * 100%, 0)</f>
        <v>1.016466463083519</v>
      </c>
      <c r="G16" s="176" cm="1">
        <f t="array" aca="1" ref="G16" ca="1">IFERROR(INDIRECT("'A_NPL BU'!G" &amp; (2*ROW(A17)-6)) / INDIRECT("'A_DPK BU'!G" &amp; (ROW(A17)-2)) * 100%, 0)</f>
        <v>1.0141551139606935</v>
      </c>
      <c r="H16" s="139" cm="1">
        <f t="array" aca="1" ref="H16" ca="1">IFERROR(INDIRECT("'A_NPL BU'!H" &amp; (2*ROW(A17)-6)) / INDIRECT("'A_DPK BU'!H" &amp; (ROW(A17)-2)) * 100%, 0)</f>
        <v>1.0344223484102479</v>
      </c>
      <c r="I16" s="176" cm="1">
        <f t="array" aca="1" ref="I16" ca="1">IFERROR(INDIRECT("'A_NPL BU'!I" &amp; (2*ROW(A17)-6)) / INDIRECT("'A_DPK BU'!I" &amp; (ROW(A17)-2)) * 100%, 0)</f>
        <v>1.0694682913267755</v>
      </c>
      <c r="J16" s="139" cm="1">
        <f t="array" aca="1" ref="J16" ca="1">IFERROR(INDIRECT("'A_NPL BU'!J" &amp; (2*ROW(A17)-6)) / INDIRECT("'A_DPK BU'!J" &amp; (ROW(A17)-2)) * 100%, 0)</f>
        <v>1.064882296934649</v>
      </c>
      <c r="K16" s="176" cm="1">
        <f t="array" aca="1" ref="K16" ca="1">IFERROR(INDIRECT("'A_NPL BU'!K" &amp; (2*ROW(A17)-6)) / INDIRECT("'A_DPK BU'!K" &amp; (ROW(A17)-2)) * 100%, 0)</f>
        <v>1.0665754782651764</v>
      </c>
      <c r="L16" s="139" cm="1">
        <f t="array" aca="1" ref="L16" ca="1">IFERROR(INDIRECT("'A_NPL BU'!L" &amp; (2*ROW(A17)-6)) / INDIRECT("'A_DPK BU'!L" &amp; (ROW(A17)-2)) * 100%, 0)</f>
        <v>1.0683869970637851</v>
      </c>
      <c r="M16" s="110">
        <f t="shared" ca="1" si="0"/>
        <v>10.39242453710705</v>
      </c>
    </row>
    <row r="17" spans="1:13" ht="13.5">
      <c r="A17" s="48" t="s">
        <v>39</v>
      </c>
      <c r="B17" s="67" t="s">
        <v>40</v>
      </c>
      <c r="C17" s="56" cm="1">
        <f t="array" aca="1" ref="C17" ca="1">IFERROR(INDIRECT("'A_NPL BU'!C" &amp; (2*ROW(A18)-6)) / INDIRECT("'A_DPK BU'!C" &amp; (ROW(A18)-2)) * 100%, 0)</f>
        <v>0.6644590338407248</v>
      </c>
      <c r="D17" s="66" cm="1">
        <f t="array" aca="1" ref="D17" ca="1">IFERROR(INDIRECT("'A_NPL BU'!D" &amp; (2*ROW(A18)-6)) / INDIRECT("'A_DPK BU'!D" &amp; (ROW(A18)-2)) * 100%, 0)</f>
        <v>0.67744011960440487</v>
      </c>
      <c r="E17" s="174" cm="1">
        <f t="array" aca="1" ref="E17" ca="1">IFERROR(INDIRECT("'A_NPL BU'!E" &amp; (2*ROW(A18)-6)) / INDIRECT("'A_DPK BU'!E" &amp; (ROW(A18)-2)) * 100%, 0)</f>
        <v>0.69273126889479131</v>
      </c>
      <c r="F17" s="175" cm="1">
        <f t="array" aca="1" ref="F17" ca="1">IFERROR(INDIRECT("'A_NPL BU'!F" &amp; (2*ROW(A18)-6)) / INDIRECT("'A_DPK BU'!F" &amp; (ROW(A18)-2)) * 100%, 0)</f>
        <v>0.69524577681330968</v>
      </c>
      <c r="G17" s="139" cm="1">
        <f t="array" aca="1" ref="G17" ca="1">IFERROR(INDIRECT("'A_NPL BU'!G" &amp; (2*ROW(A18)-6)) / INDIRECT("'A_DPK BU'!G" &amp; (ROW(A18)-2)) * 100%, 0)</f>
        <v>0.70746953293270864</v>
      </c>
      <c r="H17" s="139" cm="1">
        <f t="array" aca="1" ref="H17" ca="1">IFERROR(INDIRECT("'A_NPL BU'!H" &amp; (2*ROW(A18)-6)) / INDIRECT("'A_DPK BU'!H" &amp; (ROW(A18)-2)) * 100%, 0)</f>
        <v>0.71078950674890262</v>
      </c>
      <c r="I17" s="56" cm="1">
        <f t="array" aca="1" ref="I17" ca="1">IFERROR(INDIRECT("'A_NPL BU'!I" &amp; (2*ROW(A18)-6)) / INDIRECT("'A_DPK BU'!I" &amp; (ROW(A18)-2)) * 100%, 0)</f>
        <v>0.71337694801517537</v>
      </c>
      <c r="J17" s="56" cm="1">
        <f t="array" aca="1" ref="J17" ca="1">IFERROR(INDIRECT("'A_NPL BU'!J" &amp; (2*ROW(A18)-6)) / INDIRECT("'A_DPK BU'!J" &amp; (ROW(A18)-2)) * 100%, 0)</f>
        <v>0.72941227140539522</v>
      </c>
      <c r="K17" s="56" cm="1">
        <f t="array" aca="1" ref="K17" ca="1">IFERROR(INDIRECT("'A_NPL BU'!K" &amp; (2*ROW(A18)-6)) / INDIRECT("'A_DPK BU'!K" &amp; (ROW(A18)-2)) * 100%, 0)</f>
        <v>0.71863095020528989</v>
      </c>
      <c r="L17" s="66" cm="1">
        <f t="array" aca="1" ref="L17" ca="1">IFERROR(INDIRECT("'A_NPL BU'!L" &amp; (2*ROW(A18)-6)) / INDIRECT("'A_DPK BU'!L" &amp; (ROW(A18)-2)) * 100%, 0)</f>
        <v>0.70704809484026887</v>
      </c>
      <c r="M17" s="110">
        <f t="shared" ca="1" si="0"/>
        <v>7.0166035033009706</v>
      </c>
    </row>
    <row r="18" spans="1:13" ht="13.5">
      <c r="A18" s="48" t="s">
        <v>41</v>
      </c>
      <c r="B18" s="67" t="s">
        <v>42</v>
      </c>
      <c r="C18" s="56" cm="1">
        <f t="array" aca="1" ref="C18" ca="1">IFERROR(INDIRECT("'A_NPL BU'!C" &amp; (2*ROW(A19)-6)) / INDIRECT("'A_DPK BU'!C" &amp; (ROW(A19)-2)) * 100%, 0)</f>
        <v>0.59027499420559426</v>
      </c>
      <c r="D18" s="66" cm="1">
        <f t="array" aca="1" ref="D18" ca="1">IFERROR(INDIRECT("'A_NPL BU'!D" &amp; (2*ROW(B19)-6)) / INDIRECT("'A_DPK BU'!D" &amp; (ROW(B19)-2)) * 100%, 0)</f>
        <v>0.57894810839981969</v>
      </c>
      <c r="E18" s="174" cm="1">
        <f t="array" aca="1" ref="E18" ca="1">IFERROR(INDIRECT("'A_NPL BU'!E" &amp; (2*ROW(A19)-6)) / INDIRECT("'A_DPK BU'!E" &amp; (ROW(A19)-2)) * 100%, 0)</f>
        <v>0.57458033273228992</v>
      </c>
      <c r="F18" s="175" cm="1">
        <f t="array" aca="1" ref="F18" ca="1">IFERROR(INDIRECT("'A_NPL BU'!F" &amp; (2*ROW(A19)-6)) / INDIRECT("'A_DPK BU'!F" &amp; (ROW(A19)-2)) * 100%, 0)</f>
        <v>0.57055243005977641</v>
      </c>
      <c r="G18" s="176" cm="1">
        <f t="array" aca="1" ref="G18" ca="1">IFERROR(INDIRECT("'A_NPL BU'!G" &amp; (2*ROW(A19)-6)) / INDIRECT("'A_DPK BU'!G" &amp; (ROW(A19)-2)) * 100%, 0)</f>
        <v>0.57481340978553574</v>
      </c>
      <c r="H18" s="139" cm="1">
        <f t="array" aca="1" ref="H18" ca="1">IFERROR(INDIRECT("'A_NPL BU'!H" &amp; (2*ROW(A19)-6)) / INDIRECT("'A_DPK BU'!H" &amp; (ROW(A19)-2)) * 100%, 0)</f>
        <v>0.57680850312876053</v>
      </c>
      <c r="I18" s="176" cm="1">
        <f t="array" aca="1" ref="I18" ca="1">IFERROR(INDIRECT("'A_NPL BU'!I" &amp; (2*ROW(A19)-6)) / INDIRECT("'A_DPK BU'!I" &amp; (ROW(A19)-2)) * 100%, 0)</f>
        <v>0.57008087624013359</v>
      </c>
      <c r="J18" s="139" cm="1">
        <f t="array" aca="1" ref="J18" ca="1">IFERROR(INDIRECT("'A_NPL BU'!J" &amp; (2*ROW(A19)-6)) / INDIRECT("'A_DPK BU'!J" &amp; (ROW(A19)-2)) * 100%, 0)</f>
        <v>0.57471469968611744</v>
      </c>
      <c r="K18" s="176" cm="1">
        <f t="array" aca="1" ref="K18" ca="1">IFERROR(INDIRECT("'A_NPL BU'!K" &amp; (2*ROW(A19)-6)) / INDIRECT("'A_DPK BU'!K" &amp; (ROW(A19)-2)) * 100%, 0)</f>
        <v>0.57289158901558224</v>
      </c>
      <c r="L18" s="139" cm="1">
        <f t="array" aca="1" ref="L18" ca="1">IFERROR(INDIRECT("'A_NPL BU'!L" &amp; (2*ROW(A19)-6)) / INDIRECT("'A_DPK BU'!L" &amp; (ROW(A19)-2)) * 100%, 0)</f>
        <v>0.56217497283837348</v>
      </c>
      <c r="M18" s="110">
        <f t="shared" ca="1" si="0"/>
        <v>5.7458399160919829</v>
      </c>
    </row>
    <row r="19" spans="1:13" ht="13.5">
      <c r="A19" s="48" t="s">
        <v>43</v>
      </c>
      <c r="B19" s="67" t="s">
        <v>44</v>
      </c>
      <c r="C19" s="56" cm="1">
        <f t="array" aca="1" ref="C19" ca="1">IFERROR(INDIRECT("'A_NPL BU'!C" &amp; (2*ROW(A20)-6)) / INDIRECT("'A_DPK BU'!C" &amp; (ROW(A20)-2)) * 100%, 0)</f>
        <v>1.0951957884360533</v>
      </c>
      <c r="D19" s="66" cm="1">
        <f t="array" aca="1" ref="D19" ca="1">IFERROR(INDIRECT("'A_NPL BU'!D" &amp; (2*ROW(A20)-6)) / INDIRECT("'A_DPK BU'!D" &amp; (ROW(A20)-2)) * 100%, 0)</f>
        <v>1.092203818739238</v>
      </c>
      <c r="E19" s="174" cm="1">
        <f t="array" aca="1" ref="E19" ca="1">IFERROR(INDIRECT("'A_NPL BU'!E" &amp; (2*ROW(A20)-6)) / INDIRECT("'A_DPK BU'!E" &amp; (ROW(A20)-2)) * 100%, 0)</f>
        <v>1.1064623593258589</v>
      </c>
      <c r="F19" s="175" cm="1">
        <f t="array" aca="1" ref="F19" ca="1">IFERROR(INDIRECT("'A_NPL BU'!F" &amp; (2*ROW(A20)-6)) / INDIRECT("'A_DPK BU'!F" &amp; (ROW(A20)-2)) * 100%, 0)</f>
        <v>1.0954687091232467</v>
      </c>
      <c r="G19" s="139" cm="1">
        <f t="array" aca="1" ref="G19" ca="1">IFERROR(INDIRECT("'A_NPL BU'!G" &amp; (2*ROW(A20)-6)) / INDIRECT("'A_DPK BU'!G" &amp; (ROW(A20)-2)) * 100%, 0)</f>
        <v>1.1089569231030005</v>
      </c>
      <c r="H19" s="139" cm="1">
        <f t="array" aca="1" ref="H19" ca="1">IFERROR(INDIRECT("'A_NPL BU'!H" &amp; (2*ROW(A20)-6)) / INDIRECT("'A_DPK BU'!H" &amp; (ROW(A20)-2)) * 100%, 0)</f>
        <v>1.0934157712436392</v>
      </c>
      <c r="I19" s="56" cm="1">
        <f t="array" aca="1" ref="I19" ca="1">IFERROR(INDIRECT("'A_NPL BU'!I" &amp; (2*ROW(A20)-6)) / INDIRECT("'A_DPK BU'!I" &amp; (ROW(A20)-2)) * 100%, 0)</f>
        <v>1.0970514715020472</v>
      </c>
      <c r="J19" s="56" cm="1">
        <f t="array" aca="1" ref="J19" ca="1">IFERROR(INDIRECT("'A_NPL BU'!J" &amp; (2*ROW(A20)-6)) / INDIRECT("'A_DPK BU'!J" &amp; (ROW(A20)-2)) * 100%, 0)</f>
        <v>1.0920594391972416</v>
      </c>
      <c r="K19" s="56" cm="1">
        <f t="array" aca="1" ref="K19" ca="1">IFERROR(INDIRECT("'A_NPL BU'!K" &amp; (2*ROW(A20)-6)) / INDIRECT("'A_DPK BU'!K" &amp; (ROW(A20)-2)) * 100%, 0)</f>
        <v>1.0828292029650735</v>
      </c>
      <c r="L19" s="66" cm="1">
        <f t="array" aca="1" ref="L19" ca="1">IFERROR(INDIRECT("'A_NPL BU'!L" &amp; (2*ROW(A20)-6)) / INDIRECT("'A_DPK BU'!L" &amp; (ROW(A20)-2)) * 100%, 0)</f>
        <v>1.0702472306839146</v>
      </c>
      <c r="M19" s="110">
        <f t="shared" ca="1" si="0"/>
        <v>10.933890714319311</v>
      </c>
    </row>
    <row r="20" spans="1:13" ht="13.5">
      <c r="A20" s="48" t="s">
        <v>45</v>
      </c>
      <c r="B20" s="67" t="s">
        <v>46</v>
      </c>
      <c r="C20" s="56" cm="1">
        <f t="array" aca="1" ref="C20" ca="1">IFERROR(INDIRECT("'A_NPL BU'!C" &amp; (2*ROW(A21)-6)) / INDIRECT("'A_DPK BU'!C" &amp; (ROW(A21)-2)) * 100%, 0)</f>
        <v>0.78548363894604001</v>
      </c>
      <c r="D20" s="66" cm="1">
        <f t="array" aca="1" ref="D20" ca="1">IFERROR(INDIRECT("'A_NPL BU'!D" &amp; (2*ROW(B21)-6)) / INDIRECT("'A_DPK BU'!D" &amp; (ROW(B21)-2)) * 100%, 0)</f>
        <v>0.78556765797180694</v>
      </c>
      <c r="E20" s="174" cm="1">
        <f t="array" aca="1" ref="E20" ca="1">IFERROR(INDIRECT("'A_NPL BU'!E" &amp; (2*ROW(A21)-6)) / INDIRECT("'A_DPK BU'!E" &amp; (ROW(A21)-2)) * 100%, 0)</f>
        <v>0.80485860146437549</v>
      </c>
      <c r="F20" s="175" cm="1">
        <f t="array" aca="1" ref="F20" ca="1">IFERROR(INDIRECT("'A_NPL BU'!F" &amp; (2*ROW(A21)-6)) / INDIRECT("'A_DPK BU'!F" &amp; (ROW(A21)-2)) * 100%, 0)</f>
        <v>0.77639900481956781</v>
      </c>
      <c r="G20" s="176" cm="1">
        <f t="array" aca="1" ref="G20" ca="1">IFERROR(INDIRECT("'A_NPL BU'!G" &amp; (2*ROW(A21)-6)) / INDIRECT("'A_DPK BU'!G" &amp; (ROW(A21)-2)) * 100%, 0)</f>
        <v>0.79154903986040548</v>
      </c>
      <c r="H20" s="139" cm="1">
        <f t="array" aca="1" ref="H20" ca="1">IFERROR(INDIRECT("'A_NPL BU'!H" &amp; (2*ROW(A21)-6)) / INDIRECT("'A_DPK BU'!H" &amp; (ROW(A21)-2)) * 100%, 0)</f>
        <v>0.80350001823928641</v>
      </c>
      <c r="I20" s="176" cm="1">
        <f t="array" aca="1" ref="I20" ca="1">IFERROR(INDIRECT("'A_NPL BU'!I" &amp; (2*ROW(A21)-6)) / INDIRECT("'A_DPK BU'!I" &amp; (ROW(A21)-2)) * 100%, 0)</f>
        <v>0.83326084799155342</v>
      </c>
      <c r="J20" s="139" cm="1">
        <f t="array" aca="1" ref="J20" ca="1">IFERROR(INDIRECT("'A_NPL BU'!J" &amp; (2*ROW(A21)-6)) / INDIRECT("'A_DPK BU'!J" &amp; (ROW(A21)-2)) * 100%, 0)</f>
        <v>0.83734597051309867</v>
      </c>
      <c r="K20" s="176" cm="1">
        <f t="array" aca="1" ref="K20" ca="1">IFERROR(INDIRECT("'A_NPL BU'!K" &amp; (2*ROW(A21)-6)) / INDIRECT("'A_DPK BU'!K" &amp; (ROW(A21)-2)) * 100%, 0)</f>
        <v>0.84804555118756042</v>
      </c>
      <c r="L20" s="139" cm="1">
        <f t="array" aca="1" ref="L20" ca="1">IFERROR(INDIRECT("'A_NPL BU'!L" &amp; (2*ROW(A21)-6)) / INDIRECT("'A_DPK BU'!L" &amp; (ROW(A21)-2)) * 100%, 0)</f>
        <v>0.8315959127470286</v>
      </c>
      <c r="M20" s="110">
        <f t="shared" ca="1" si="0"/>
        <v>8.0976062437407226</v>
      </c>
    </row>
    <row r="21" spans="1:13" ht="13.5">
      <c r="A21" s="48" t="s">
        <v>47</v>
      </c>
      <c r="B21" s="67" t="s">
        <v>48</v>
      </c>
      <c r="C21" s="56" cm="1">
        <f t="array" aca="1" ref="C21" ca="1">IFERROR(INDIRECT("'A_NPL BU'!C" &amp; (2*ROW(A22)-6)) / INDIRECT("'A_DPK BU'!C" &amp; (ROW(A22)-2)) * 100%, 0)</f>
        <v>0.91219594167987894</v>
      </c>
      <c r="D21" s="66" cm="1">
        <f t="array" aca="1" ref="D21" ca="1">IFERROR(INDIRECT("'A_NPL BU'!D" &amp; (2*ROW(A22)-6)) / INDIRECT("'A_DPK BU'!D" &amp; (ROW(A22)-2)) * 100%, 0)</f>
        <v>0.91186046657316255</v>
      </c>
      <c r="E21" s="174" cm="1">
        <f t="array" aca="1" ref="E21" ca="1">IFERROR(INDIRECT("'A_NPL BU'!E" &amp; (2*ROW(A22)-6)) / INDIRECT("'A_DPK BU'!E" &amp; (ROW(A22)-2)) * 100%, 0)</f>
        <v>0.91505604754106329</v>
      </c>
      <c r="F21" s="175" cm="1">
        <f t="array" aca="1" ref="F21" ca="1">IFERROR(INDIRECT("'A_NPL BU'!F" &amp; (2*ROW(A22)-6)) / INDIRECT("'A_DPK BU'!F" &amp; (ROW(A22)-2)) * 100%, 0)</f>
        <v>0.91690540116462449</v>
      </c>
      <c r="G21" s="139" cm="1">
        <f t="array" aca="1" ref="G21" ca="1">IFERROR(INDIRECT("'A_NPL BU'!G" &amp; (2*ROW(A22)-6)) / INDIRECT("'A_DPK BU'!G" &amp; (ROW(A22)-2)) * 100%, 0)</f>
        <v>0.90918728734392007</v>
      </c>
      <c r="H21" s="139" cm="1">
        <f t="array" aca="1" ref="H21" ca="1">IFERROR(INDIRECT("'A_NPL BU'!H" &amp; (2*ROW(A22)-6)) / INDIRECT("'A_DPK BU'!H" &amp; (ROW(A22)-2)) * 100%, 0)</f>
        <v>0.9195614215360125</v>
      </c>
      <c r="I21" s="56" cm="1">
        <f t="array" aca="1" ref="I21" ca="1">IFERROR(INDIRECT("'A_NPL BU'!I" &amp; (2*ROW(A22)-6)) / INDIRECT("'A_DPK BU'!I" &amp; (ROW(A22)-2)) * 100%, 0)</f>
        <v>0.912033966667672</v>
      </c>
      <c r="J21" s="56" cm="1">
        <f t="array" aca="1" ref="J21" ca="1">IFERROR(INDIRECT("'A_NPL BU'!J" &amp; (2*ROW(A22)-6)) / INDIRECT("'A_DPK BU'!J" &amp; (ROW(A22)-2)) * 100%, 0)</f>
        <v>0.91684267408418141</v>
      </c>
      <c r="K21" s="56" cm="1">
        <f t="array" aca="1" ref="K21" ca="1">IFERROR(INDIRECT("'A_NPL BU'!K" &amp; (2*ROW(A22)-6)) / INDIRECT("'A_DPK BU'!K" &amp; (ROW(A22)-2)) * 100%, 0)</f>
        <v>0.91581726624314097</v>
      </c>
      <c r="L21" s="66" cm="1">
        <f t="array" aca="1" ref="L21" ca="1">IFERROR(INDIRECT("'A_NPL BU'!L" &amp; (2*ROW(A22)-6)) / INDIRECT("'A_DPK BU'!L" &amp; (ROW(A22)-2)) * 100%, 0)</f>
        <v>0.91360246463887695</v>
      </c>
      <c r="M21" s="110">
        <f t="shared" ca="1" si="0"/>
        <v>9.1430629374725338</v>
      </c>
    </row>
    <row r="22" spans="1:13" ht="13.5">
      <c r="A22" s="48" t="s">
        <v>49</v>
      </c>
      <c r="B22" s="67" t="s">
        <v>50</v>
      </c>
      <c r="C22" s="56" cm="1">
        <f t="array" aca="1" ref="C22" ca="1">IFERROR(INDIRECT("'A_NPL BU'!C" &amp; (2*ROW(A23)-6)) / INDIRECT("'A_DPK BU'!C" &amp; (ROW(A23)-2)) * 100%, 0)</f>
        <v>0.55570183946740892</v>
      </c>
      <c r="D22" s="66" cm="1">
        <f t="array" aca="1" ref="D22" ca="1">IFERROR(INDIRECT("'A_NPL BU'!D" &amp; (2*ROW(B23)-6)) / INDIRECT("'A_DPK BU'!D" &amp; (ROW(B23)-2)) * 100%, 0)</f>
        <v>0.56470250745991479</v>
      </c>
      <c r="E22" s="174" cm="1">
        <f t="array" aca="1" ref="E22" ca="1">IFERROR(INDIRECT("'A_NPL BU'!E" &amp; (2*ROW(A23)-6)) / INDIRECT("'A_DPK BU'!E" &amp; (ROW(A23)-2)) * 100%, 0)</f>
        <v>0.55493243590796837</v>
      </c>
      <c r="F22" s="175" cm="1">
        <f t="array" aca="1" ref="F22" ca="1">IFERROR(INDIRECT("'A_NPL BU'!F" &amp; (2*ROW(A23)-6)) / INDIRECT("'A_DPK BU'!F" &amp; (ROW(A23)-2)) * 100%, 0)</f>
        <v>0.54593123889762307</v>
      </c>
      <c r="G22" s="176" cm="1">
        <f t="array" aca="1" ref="G22" ca="1">IFERROR(INDIRECT("'A_NPL BU'!G" &amp; (2*ROW(A23)-6)) / INDIRECT("'A_DPK BU'!G" &amp; (ROW(A23)-2)) * 100%, 0)</f>
        <v>0.53718057215655768</v>
      </c>
      <c r="H22" s="139" cm="1">
        <f t="array" aca="1" ref="H22" ca="1">IFERROR(INDIRECT("'A_NPL BU'!H" &amp; (2*ROW(A23)-6)) / INDIRECT("'A_DPK BU'!H" &amp; (ROW(A23)-2)) * 100%, 0)</f>
        <v>0.53742441115377704</v>
      </c>
      <c r="I22" s="176" cm="1">
        <f t="array" aca="1" ref="I22" ca="1">IFERROR(INDIRECT("'A_NPL BU'!I" &amp; (2*ROW(A23)-6)) / INDIRECT("'A_DPK BU'!I" &amp; (ROW(A23)-2)) * 100%, 0)</f>
        <v>0.55030430369360561</v>
      </c>
      <c r="J22" s="139" cm="1">
        <f t="array" aca="1" ref="J22" ca="1">IFERROR(INDIRECT("'A_NPL BU'!J" &amp; (2*ROW(A23)-6)) / INDIRECT("'A_DPK BU'!J" &amp; (ROW(A23)-2)) * 100%, 0)</f>
        <v>0.54916547092863255</v>
      </c>
      <c r="K22" s="176" cm="1">
        <f t="array" aca="1" ref="K22" ca="1">IFERROR(INDIRECT("'A_NPL BU'!K" &amp; (2*ROW(A23)-6)) / INDIRECT("'A_DPK BU'!K" &amp; (ROW(A23)-2)) * 100%, 0)</f>
        <v>0.5505459499036417</v>
      </c>
      <c r="L22" s="139" cm="1">
        <f t="array" aca="1" ref="L22" ca="1">IFERROR(INDIRECT("'A_NPL BU'!L" &amp; (2*ROW(A23)-6)) / INDIRECT("'A_DPK BU'!L" &amp; (ROW(A23)-2)) * 100%, 0)</f>
        <v>0.5592992856787391</v>
      </c>
      <c r="M22" s="110">
        <f t="shared" ca="1" si="0"/>
        <v>5.5051880152478692</v>
      </c>
    </row>
    <row r="23" spans="1:13" ht="13.5">
      <c r="A23" s="48" t="s">
        <v>51</v>
      </c>
      <c r="B23" s="67" t="s">
        <v>52</v>
      </c>
      <c r="C23" s="56" cm="1">
        <f t="array" aca="1" ref="C23" ca="1">IFERROR(INDIRECT("'A_NPL BU'!C" &amp; (2*ROW(A24)-6)) / INDIRECT("'A_DPK BU'!C" &amp; (ROW(A24)-2)) * 100%, 0)</f>
        <v>1.094379547395204</v>
      </c>
      <c r="D23" s="66" cm="1">
        <f t="array" aca="1" ref="D23" ca="1">IFERROR(INDIRECT("'A_NPL BU'!D" &amp; (2*ROW(A24)-6)) / INDIRECT("'A_DPK BU'!D" &amp; (ROW(A24)-2)) * 100%, 0)</f>
        <v>1.0858812268405464</v>
      </c>
      <c r="E23" s="174" cm="1">
        <f t="array" aca="1" ref="E23" ca="1">IFERROR(INDIRECT("'A_NPL BU'!E" &amp; (2*ROW(A24)-6)) / INDIRECT("'A_DPK BU'!E" &amp; (ROW(A24)-2)) * 100%, 0)</f>
        <v>1.0880588804636173</v>
      </c>
      <c r="F23" s="175" cm="1">
        <f t="array" aca="1" ref="F23" ca="1">IFERROR(INDIRECT("'A_NPL BU'!F" &amp; (2*ROW(A24)-6)) / INDIRECT("'A_DPK BU'!F" &amp; (ROW(A24)-2)) * 100%, 0)</f>
        <v>1.0751647842061496</v>
      </c>
      <c r="G23" s="139" cm="1">
        <f t="array" aca="1" ref="G23" ca="1">IFERROR(INDIRECT("'A_NPL BU'!G" &amp; (2*ROW(A24)-6)) / INDIRECT("'A_DPK BU'!G" &amp; (ROW(A24)-2)) * 100%, 0)</f>
        <v>1.0926116560790236</v>
      </c>
      <c r="H23" s="139" cm="1">
        <f t="array" aca="1" ref="H23" ca="1">IFERROR(INDIRECT("'A_NPL BU'!H" &amp; (2*ROW(A24)-6)) / INDIRECT("'A_DPK BU'!H" &amp; (ROW(A24)-2)) * 100%, 0)</f>
        <v>1.084995425398575</v>
      </c>
      <c r="I23" s="56" cm="1">
        <f t="array" aca="1" ref="I23" ca="1">IFERROR(INDIRECT("'A_NPL BU'!I" &amp; (2*ROW(A24)-6)) / INDIRECT("'A_DPK BU'!I" &amp; (ROW(A24)-2)) * 100%, 0)</f>
        <v>1.0711250088255222</v>
      </c>
      <c r="J23" s="56" cm="1">
        <f t="array" aca="1" ref="J23" ca="1">IFERROR(INDIRECT("'A_NPL BU'!J" &amp; (2*ROW(A24)-6)) / INDIRECT("'A_DPK BU'!J" &amp; (ROW(A24)-2)) * 100%, 0)</f>
        <v>1.0909163046060404</v>
      </c>
      <c r="K23" s="56" cm="1">
        <f t="array" aca="1" ref="K23" ca="1">IFERROR(INDIRECT("'A_NPL BU'!K" &amp; (2*ROW(A24)-6)) / INDIRECT("'A_DPK BU'!K" &amp; (ROW(A24)-2)) * 100%, 0)</f>
        <v>1.0692354225689049</v>
      </c>
      <c r="L23" s="66" cm="1">
        <f t="array" aca="1" ref="L23" ca="1">IFERROR(INDIRECT("'A_NPL BU'!L" &amp; (2*ROW(A24)-6)) / INDIRECT("'A_DPK BU'!L" &amp; (ROW(A24)-2)) * 100%, 0)</f>
        <v>1.0458057229467352</v>
      </c>
      <c r="M23" s="110">
        <f t="shared" ca="1" si="0"/>
        <v>10.798173979330318</v>
      </c>
    </row>
    <row r="24" spans="1:13" ht="13.5">
      <c r="A24" s="48" t="s">
        <v>53</v>
      </c>
      <c r="B24" s="67" t="s">
        <v>54</v>
      </c>
      <c r="C24" s="56" cm="1">
        <f t="array" aca="1" ref="C24" ca="1">IFERROR(INDIRECT("'A_NPL BU'!C" &amp; (2*ROW(A25)-6)) / INDIRECT("'A_DPK BU'!C" &amp; (ROW(A25)-2)) * 100%, 0)</f>
        <v>1.5755266638625101</v>
      </c>
      <c r="D24" s="66" cm="1">
        <f t="array" aca="1" ref="D24" ca="1">IFERROR(INDIRECT("'A_NPL BU'!D" &amp; (2*ROW(B25)-6)) / INDIRECT("'A_DPK BU'!D" &amp; (ROW(B25)-2)) * 100%, 0)</f>
        <v>1.5443286672436041</v>
      </c>
      <c r="E24" s="174" cm="1">
        <f t="array" aca="1" ref="E24" ca="1">IFERROR(INDIRECT("'A_NPL BU'!E" &amp; (2*ROW(A25)-6)) / INDIRECT("'A_DPK BU'!E" &amp; (ROW(A25)-2)) * 100%, 0)</f>
        <v>1.5148007861709338</v>
      </c>
      <c r="F24" s="175" cm="1">
        <f t="array" aca="1" ref="F24" ca="1">IFERROR(INDIRECT("'A_NPL BU'!F" &amp; (2*ROW(A25)-6)) / INDIRECT("'A_DPK BU'!F" &amp; (ROW(A25)-2)) * 100%, 0)</f>
        <v>1.52078999790994</v>
      </c>
      <c r="G24" s="176" cm="1">
        <f t="array" aca="1" ref="G24" ca="1">IFERROR(INDIRECT("'A_NPL BU'!G" &amp; (2*ROW(A25)-6)) / INDIRECT("'A_DPK BU'!G" &amp; (ROW(A25)-2)) * 100%, 0)</f>
        <v>1.4655782250749785</v>
      </c>
      <c r="H24" s="139" cm="1">
        <f t="array" aca="1" ref="H24" ca="1">IFERROR(INDIRECT("'A_NPL BU'!H" &amp; (2*ROW(A25)-6)) / INDIRECT("'A_DPK BU'!H" &amp; (ROW(A25)-2)) * 100%, 0)</f>
        <v>1.4940669505325741</v>
      </c>
      <c r="I24" s="176" cm="1">
        <f t="array" aca="1" ref="I24" ca="1">IFERROR(INDIRECT("'A_NPL BU'!I" &amp; (2*ROW(A25)-6)) / INDIRECT("'A_DPK BU'!I" &amp; (ROW(A25)-2)) * 100%, 0)</f>
        <v>1.5624933376015473</v>
      </c>
      <c r="J24" s="139" cm="1">
        <f t="array" aca="1" ref="J24" ca="1">IFERROR(INDIRECT("'A_NPL BU'!J" &amp; (2*ROW(A25)-6)) / INDIRECT("'A_DPK BU'!J" &amp; (ROW(A25)-2)) * 100%, 0)</f>
        <v>1.6089751301655031</v>
      </c>
      <c r="K24" s="176" cm="1">
        <f t="array" aca="1" ref="K24" ca="1">IFERROR(INDIRECT("'A_NPL BU'!K" &amp; (2*ROW(A25)-6)) / INDIRECT("'A_DPK BU'!K" &amp; (ROW(A25)-2)) * 100%, 0)</f>
        <v>1.5916346042326786</v>
      </c>
      <c r="L24" s="139" cm="1">
        <f t="array" aca="1" ref="L24" ca="1">IFERROR(INDIRECT("'A_NPL BU'!L" &amp; (2*ROW(A25)-6)) / INDIRECT("'A_DPK BU'!L" &amp; (ROW(A25)-2)) * 100%, 0)</f>
        <v>1.5731570274123861</v>
      </c>
      <c r="M24" s="110">
        <f t="shared" ca="1" si="0"/>
        <v>15.451351390206653</v>
      </c>
    </row>
    <row r="25" spans="1:13" ht="13.5">
      <c r="A25" s="51" t="s">
        <v>55</v>
      </c>
      <c r="B25" s="111" t="s">
        <v>56</v>
      </c>
      <c r="C25" s="56" cm="1">
        <f t="array" aca="1" ref="C25" ca="1">IFERROR(INDIRECT("'A_NPL BU'!C" &amp; (2*ROW(A26)-6)) / INDIRECT("'A_DPK BU'!C" &amp; (ROW(A26)-2)) * 100%, 0)</f>
        <v>1.2344035632159973</v>
      </c>
      <c r="D25" s="66" cm="1">
        <f t="array" aca="1" ref="D25" ca="1">IFERROR(INDIRECT("'A_NPL BU'!D" &amp; (2*ROW(A26)-6)) / INDIRECT("'A_DPK BU'!D" &amp; (ROW(A26)-2)) * 100%, 0)</f>
        <v>1.2435388478989691</v>
      </c>
      <c r="E25" s="174" cm="1">
        <f t="array" aca="1" ref="E25" ca="1">IFERROR(INDIRECT("'A_NPL BU'!E" &amp; (2*ROW(A26)-6)) / INDIRECT("'A_DPK BU'!E" &amp; (ROW(A26)-2)) * 100%, 0)</f>
        <v>1.2406226603369972</v>
      </c>
      <c r="F25" s="175" cm="1">
        <f t="array" aca="1" ref="F25" ca="1">IFERROR(INDIRECT("'A_NPL BU'!F" &amp; (2*ROW(A26)-6)) / INDIRECT("'A_DPK BU'!F" &amp; (ROW(A26)-2)) * 100%, 0)</f>
        <v>1.2323732063057931</v>
      </c>
      <c r="G25" s="139" cm="1">
        <f t="array" aca="1" ref="G25" ca="1">IFERROR(INDIRECT("'A_NPL BU'!G" &amp; (2*ROW(A26)-6)) / INDIRECT("'A_DPK BU'!G" &amp; (ROW(A26)-2)) * 100%, 0)</f>
        <v>1.2322523574408295</v>
      </c>
      <c r="H25" s="139" cm="1">
        <f t="array" aca="1" ref="H25" ca="1">IFERROR(INDIRECT("'A_NPL BU'!H" &amp; (2*ROW(A26)-6)) / INDIRECT("'A_DPK BU'!H" &amp; (ROW(A26)-2)) * 100%, 0)</f>
        <v>1.2259711711727432</v>
      </c>
      <c r="I25" s="56" cm="1">
        <f t="array" aca="1" ref="I25" ca="1">IFERROR(INDIRECT("'A_NPL BU'!I" &amp; (2*ROW(A26)-6)) / INDIRECT("'A_DPK BU'!I" &amp; (ROW(A26)-2)) * 100%, 0)</f>
        <v>1.2221275544296393</v>
      </c>
      <c r="J25" s="56" cm="1">
        <f t="array" aca="1" ref="J25" ca="1">IFERROR(INDIRECT("'A_NPL BU'!J" &amp; (2*ROW(A26)-6)) / INDIRECT("'A_DPK BU'!J" &amp; (ROW(A26)-2)) * 100%, 0)</f>
        <v>1.2138457304675254</v>
      </c>
      <c r="K25" s="56" cm="1">
        <f t="array" aca="1" ref="K25" ca="1">IFERROR(INDIRECT("'A_NPL BU'!K" &amp; (2*ROW(A26)-6)) / INDIRECT("'A_DPK BU'!K" &amp; (ROW(A26)-2)) * 100%, 0)</f>
        <v>1.2200782141096558</v>
      </c>
      <c r="L25" s="66" cm="1">
        <f t="array" aca="1" ref="L25" ca="1">IFERROR(INDIRECT("'A_NPL BU'!L" &amp; (2*ROW(A26)-6)) / INDIRECT("'A_DPK BU'!L" &amp; (ROW(A26)-2)) * 100%, 0)</f>
        <v>1.2111766410233711</v>
      </c>
      <c r="M25" s="110">
        <f t="shared" ca="1" si="0"/>
        <v>12.276389946401521</v>
      </c>
    </row>
    <row r="26" spans="1:13" ht="13.5">
      <c r="A26" s="51" t="s">
        <v>57</v>
      </c>
      <c r="B26" s="111" t="s">
        <v>58</v>
      </c>
      <c r="C26" s="56" cm="1">
        <f t="array" aca="1" ref="C26" ca="1">IFERROR(INDIRECT("'A_NPL BU'!C" &amp; (2*ROW(A27)-6)) / INDIRECT("'A_DPK BU'!C" &amp; (ROW(A27)-2)) * 100%, 0)</f>
        <v>1.6345470704145004</v>
      </c>
      <c r="D26" s="66" cm="1">
        <f t="array" aca="1" ref="D26" ca="1">IFERROR(INDIRECT("'A_NPL BU'!D" &amp; (2*ROW(B27)-6)) / INDIRECT("'A_DPK BU'!D" &amp; (ROW(B27)-2)) * 100%, 0)</f>
        <v>1.6296469100050868</v>
      </c>
      <c r="E26" s="174" cm="1">
        <f t="array" aca="1" ref="E26" ca="1">IFERROR(INDIRECT("'A_NPL BU'!E" &amp; (2*ROW(A27)-6)) / INDIRECT("'A_DPK BU'!E" &amp; (ROW(A27)-2)) * 100%, 0)</f>
        <v>1.624318173475418</v>
      </c>
      <c r="F26" s="175" cm="1">
        <f t="array" aca="1" ref="F26" ca="1">IFERROR(INDIRECT("'A_NPL BU'!F" &amp; (2*ROW(A27)-6)) / INDIRECT("'A_DPK BU'!F" &amp; (ROW(A27)-2)) * 100%, 0)</f>
        <v>1.6436223333342477</v>
      </c>
      <c r="G26" s="176" cm="1">
        <f t="array" aca="1" ref="G26" ca="1">IFERROR(INDIRECT("'A_NPL BU'!G" &amp; (2*ROW(A27)-6)) / INDIRECT("'A_DPK BU'!G" &amp; (ROW(A27)-2)) * 100%, 0)</f>
        <v>1.6517043811847483</v>
      </c>
      <c r="H26" s="139" cm="1">
        <f t="array" aca="1" ref="H26" ca="1">IFERROR(INDIRECT("'A_NPL BU'!H" &amp; (2*ROW(A27)-6)) / INDIRECT("'A_DPK BU'!H" &amp; (ROW(A27)-2)) * 100%, 0)</f>
        <v>1.6221160323315895</v>
      </c>
      <c r="I26" s="176" cm="1">
        <f t="array" aca="1" ref="I26" ca="1">IFERROR(INDIRECT("'A_NPL BU'!I" &amp; (2*ROW(A27)-6)) / INDIRECT("'A_DPK BU'!I" &amp; (ROW(A27)-2)) * 100%, 0)</f>
        <v>1.6655703069823684</v>
      </c>
      <c r="J26" s="139" cm="1">
        <f t="array" aca="1" ref="J26" ca="1">IFERROR(INDIRECT("'A_NPL BU'!J" &amp; (2*ROW(A27)-6)) / INDIRECT("'A_DPK BU'!J" &amp; (ROW(A27)-2)) * 100%, 0)</f>
        <v>1.6626405928918606</v>
      </c>
      <c r="K26" s="176" cm="1">
        <f t="array" aca="1" ref="K26" ca="1">IFERROR(INDIRECT("'A_NPL BU'!K" &amp; (2*ROW(A27)-6)) / INDIRECT("'A_DPK BU'!K" &amp; (ROW(A27)-2)) * 100%, 0)</f>
        <v>1.6691249016611116</v>
      </c>
      <c r="L26" s="139" cm="1">
        <f t="array" aca="1" ref="L26" ca="1">IFERROR(INDIRECT("'A_NPL BU'!L" &amp; (2*ROW(A27)-6)) / INDIRECT("'A_DPK BU'!L" &amp; (ROW(A27)-2)) * 100%, 0)</f>
        <v>1.6749658030861154</v>
      </c>
      <c r="M26" s="110">
        <f t="shared" ca="1" si="0"/>
        <v>16.478256505367046</v>
      </c>
    </row>
    <row r="27" spans="1:13" ht="13.5">
      <c r="A27" s="51" t="s">
        <v>59</v>
      </c>
      <c r="B27" s="111" t="s">
        <v>60</v>
      </c>
      <c r="C27" s="56" cm="1">
        <f t="array" aca="1" ref="C27" ca="1">IFERROR(INDIRECT("'A_NPL BU'!C" &amp; (2*ROW(A28)-6)) / INDIRECT("'A_DPK BU'!C" &amp; (ROW(A28)-2)) * 100%, 0)</f>
        <v>2.7506654291122099</v>
      </c>
      <c r="D27" s="66" cm="1">
        <f t="array" aca="1" ref="D27" ca="1">IFERROR(INDIRECT("'A_NPL BU'!D" &amp; (2*ROW(A28)-6)) / INDIRECT("'A_DPK BU'!D" &amp; (ROW(A28)-2)) * 100%, 0)</f>
        <v>2.7519334686378336</v>
      </c>
      <c r="E27" s="174" cm="1">
        <f t="array" aca="1" ref="E27" ca="1">IFERROR(INDIRECT("'A_NPL BU'!E" &amp; (2*ROW(A28)-6)) / INDIRECT("'A_DPK BU'!E" &amp; (ROW(A28)-2)) * 100%, 0)</f>
        <v>2.6514889075806209</v>
      </c>
      <c r="F27" s="175" cm="1">
        <f t="array" aca="1" ref="F27" ca="1">IFERROR(INDIRECT("'A_NPL BU'!F" &amp; (2*ROW(A28)-6)) / INDIRECT("'A_DPK BU'!F" &amp; (ROW(A28)-2)) * 100%, 0)</f>
        <v>2.6220743582196935</v>
      </c>
      <c r="G27" s="139" cm="1">
        <f t="array" aca="1" ref="G27" ca="1">IFERROR(INDIRECT("'A_NPL BU'!G" &amp; (2*ROW(A28)-6)) / INDIRECT("'A_DPK BU'!G" &amp; (ROW(A28)-2)) * 100%, 0)</f>
        <v>2.6292714354880631</v>
      </c>
      <c r="H27" s="139" cm="1">
        <f t="array" aca="1" ref="H27" ca="1">IFERROR(INDIRECT("'A_NPL BU'!H" &amp; (2*ROW(A28)-6)) / INDIRECT("'A_DPK BU'!H" &amp; (ROW(A28)-2)) * 100%, 0)</f>
        <v>2.5945021848474705</v>
      </c>
      <c r="I27" s="56" cm="1">
        <f t="array" aca="1" ref="I27" ca="1">IFERROR(INDIRECT("'A_NPL BU'!I" &amp; (2*ROW(A28)-6)) / INDIRECT("'A_DPK BU'!I" &amp; (ROW(A28)-2)) * 100%, 0)</f>
        <v>2.5970096104776075</v>
      </c>
      <c r="J27" s="56" cm="1">
        <f t="array" aca="1" ref="J27" ca="1">IFERROR(INDIRECT("'A_NPL BU'!J" &amp; (2*ROW(A28)-6)) / INDIRECT("'A_DPK BU'!J" &amp; (ROW(A28)-2)) * 100%, 0)</f>
        <v>2.6000443657330035</v>
      </c>
      <c r="K27" s="56" cm="1">
        <f t="array" aca="1" ref="K27" ca="1">IFERROR(INDIRECT("'A_NPL BU'!K" &amp; (2*ROW(A28)-6)) / INDIRECT("'A_DPK BU'!K" &amp; (ROW(A28)-2)) * 100%, 0)</f>
        <v>2.5021952907273515</v>
      </c>
      <c r="L27" s="66" cm="1">
        <f t="array" aca="1" ref="L27" ca="1">IFERROR(INDIRECT("'A_NPL BU'!L" &amp; (2*ROW(A28)-6)) / INDIRECT("'A_DPK BU'!L" &amp; (ROW(A28)-2)) * 100%, 0)</f>
        <v>2.5244912408262938</v>
      </c>
      <c r="M27" s="110">
        <f t="shared" ca="1" si="0"/>
        <v>26.223676291650143</v>
      </c>
    </row>
    <row r="28" spans="1:13" ht="13.5">
      <c r="A28" s="48" t="s">
        <v>61</v>
      </c>
      <c r="B28" s="67" t="s">
        <v>62</v>
      </c>
      <c r="C28" s="56" cm="1">
        <f t="array" aca="1" ref="C28" ca="1">IFERROR(INDIRECT("'A_NPL BU'!C" &amp; (2*ROW(A29)-6)) / INDIRECT("'A_DPK BU'!C" &amp; (ROW(A29)-2)) * 100%, 0)</f>
        <v>2.0571302931798439</v>
      </c>
      <c r="D28" s="66" cm="1">
        <f t="array" aca="1" ref="D28" ca="1">IFERROR(INDIRECT("'A_NPL BU'!D" &amp; (2*ROW(B29)-6)) / INDIRECT("'A_DPK BU'!D" &amp; (ROW(B29)-2)) * 100%, 0)</f>
        <v>2.0726580829970436</v>
      </c>
      <c r="E28" s="174" cm="1">
        <f t="array" aca="1" ref="E28" ca="1">IFERROR(INDIRECT("'A_NPL BU'!E" &amp; (2*ROW(A29)-6)) / INDIRECT("'A_DPK BU'!E" &amp; (ROW(A29)-2)) * 100%, 0)</f>
        <v>2.0843353836036065</v>
      </c>
      <c r="F28" s="175" cm="1">
        <f t="array" aca="1" ref="F28" ca="1">IFERROR(INDIRECT("'A_NPL BU'!F" &amp; (2*ROW(A29)-6)) / INDIRECT("'A_DPK BU'!F" &amp; (ROW(A29)-2)) * 100%, 0)</f>
        <v>2.0338816007451608</v>
      </c>
      <c r="G28" s="176" cm="1">
        <f t="array" aca="1" ref="G28" ca="1">IFERROR(INDIRECT("'A_NPL BU'!G" &amp; (2*ROW(A29)-6)) / INDIRECT("'A_DPK BU'!G" &amp; (ROW(A29)-2)) * 100%, 0)</f>
        <v>2.0360154094144507</v>
      </c>
      <c r="H28" s="139" cm="1">
        <f t="array" aca="1" ref="H28" ca="1">IFERROR(INDIRECT("'A_NPL BU'!H" &amp; (2*ROW(A29)-6)) / INDIRECT("'A_DPK BU'!H" &amp; (ROW(A29)-2)) * 100%, 0)</f>
        <v>1.9288302232750476</v>
      </c>
      <c r="I28" s="176" cm="1">
        <f t="array" aca="1" ref="I28" ca="1">IFERROR(INDIRECT("'A_NPL BU'!I" &amp; (2*ROW(A29)-6)) / INDIRECT("'A_DPK BU'!I" &amp; (ROW(A29)-2)) * 100%, 0)</f>
        <v>1.9564787222216176</v>
      </c>
      <c r="J28" s="139" cm="1">
        <f t="array" aca="1" ref="J28" ca="1">IFERROR(INDIRECT("'A_NPL BU'!J" &amp; (2*ROW(A29)-6)) / INDIRECT("'A_DPK BU'!J" &amp; (ROW(A29)-2)) * 100%, 0)</f>
        <v>1.9327222326596618</v>
      </c>
      <c r="K28" s="176" cm="1">
        <f t="array" aca="1" ref="K28" ca="1">IFERROR(INDIRECT("'A_NPL BU'!K" &amp; (2*ROW(A29)-6)) / INDIRECT("'A_DPK BU'!K" &amp; (ROW(A29)-2)) * 100%, 0)</f>
        <v>1.9571718129984088</v>
      </c>
      <c r="L28" s="139" cm="1">
        <f t="array" aca="1" ref="L28" ca="1">IFERROR(INDIRECT("'A_NPL BU'!L" &amp; (2*ROW(A29)-6)) / INDIRECT("'A_DPK BU'!L" &amp; (ROW(A29)-2)) * 100%, 0)</f>
        <v>1.9052421671410096</v>
      </c>
      <c r="M28" s="110">
        <f t="shared" ca="1" si="0"/>
        <v>19.96446592823585</v>
      </c>
    </row>
    <row r="29" spans="1:13" ht="13.5">
      <c r="A29" s="48" t="s">
        <v>63</v>
      </c>
      <c r="B29" s="67" t="s">
        <v>64</v>
      </c>
      <c r="C29" s="56" cm="1">
        <f t="array" aca="1" ref="C29" ca="1">IFERROR(INDIRECT("'A_NPL BU'!C" &amp; (2*ROW(A30)-6)) / INDIRECT("'A_DPK BU'!C" &amp; (ROW(A30)-2)) * 100%, 0)</f>
        <v>1.1954223761258416</v>
      </c>
      <c r="D29" s="66" cm="1">
        <f t="array" aca="1" ref="D29" ca="1">IFERROR(INDIRECT("'A_NPL BU'!D" &amp; (2*ROW(A30)-6)) / INDIRECT("'A_DPK BU'!D" &amp; (ROW(A30)-2)) * 100%, 0)</f>
        <v>1.2182770171704207</v>
      </c>
      <c r="E29" s="174" cm="1">
        <f t="array" aca="1" ref="E29" ca="1">IFERROR(INDIRECT("'A_NPL BU'!E" &amp; (2*ROW(A30)-6)) / INDIRECT("'A_DPK BU'!E" &amp; (ROW(A30)-2)) * 100%, 0)</f>
        <v>1.2190872352835234</v>
      </c>
      <c r="F29" s="175" cm="1">
        <f t="array" aca="1" ref="F29" ca="1">IFERROR(INDIRECT("'A_NPL BU'!F" &amp; (2*ROW(A30)-6)) / INDIRECT("'A_DPK BU'!F" &amp; (ROW(A30)-2)) * 100%, 0)</f>
        <v>1.1948768240729293</v>
      </c>
      <c r="G29" s="139" cm="1">
        <f t="array" aca="1" ref="G29" ca="1">IFERROR(INDIRECT("'A_NPL BU'!G" &amp; (2*ROW(A30)-6)) / INDIRECT("'A_DPK BU'!G" &amp; (ROW(A30)-2)) * 100%, 0)</f>
        <v>1.21255042901753</v>
      </c>
      <c r="H29" s="139" cm="1">
        <f t="array" aca="1" ref="H29" ca="1">IFERROR(INDIRECT("'A_NPL BU'!H" &amp; (2*ROW(A30)-6)) / INDIRECT("'A_DPK BU'!H" &amp; (ROW(A30)-2)) * 100%, 0)</f>
        <v>1.1286580452917911</v>
      </c>
      <c r="I29" s="56" cm="1">
        <f t="array" aca="1" ref="I29" ca="1">IFERROR(INDIRECT("'A_NPL BU'!I" &amp; (2*ROW(A30)-6)) / INDIRECT("'A_DPK BU'!I" &amp; (ROW(A30)-2)) * 100%, 0)</f>
        <v>1.1620871411490259</v>
      </c>
      <c r="J29" s="56" cm="1">
        <f t="array" aca="1" ref="J29" ca="1">IFERROR(INDIRECT("'A_NPL BU'!J" &amp; (2*ROW(A30)-6)) / INDIRECT("'A_DPK BU'!J" &amp; (ROW(A30)-2)) * 100%, 0)</f>
        <v>1.2259439307543367</v>
      </c>
      <c r="K29" s="56" cm="1">
        <f t="array" aca="1" ref="K29" ca="1">IFERROR(INDIRECT("'A_NPL BU'!K" &amp; (2*ROW(A30)-6)) / INDIRECT("'A_DPK BU'!K" &amp; (ROW(A30)-2)) * 100%, 0)</f>
        <v>1.2351218470374279</v>
      </c>
      <c r="L29" s="66" cm="1">
        <f t="array" aca="1" ref="L29" ca="1">IFERROR(INDIRECT("'A_NPL BU'!L" &amp; (2*ROW(A30)-6)) / INDIRECT("'A_DPK BU'!L" &amp; (ROW(A30)-2)) * 100%, 0)</f>
        <v>1.2410190589788799</v>
      </c>
      <c r="M29" s="110">
        <f t="shared" ca="1" si="0"/>
        <v>12.033043904881707</v>
      </c>
    </row>
    <row r="30" spans="1:13" ht="13.5">
      <c r="A30" s="48" t="s">
        <v>65</v>
      </c>
      <c r="B30" s="67" t="s">
        <v>66</v>
      </c>
      <c r="C30" s="56" cm="1">
        <f t="array" aca="1" ref="C30" ca="1">IFERROR(INDIRECT("'A_NPL BU'!C" &amp; (2*ROW(A31)-6)) / INDIRECT("'A_DPK BU'!C" &amp; (ROW(A31)-2)) * 100%, 0)</f>
        <v>1.4662706664278546</v>
      </c>
      <c r="D30" s="66" cm="1">
        <f t="array" aca="1" ref="D30" ca="1">IFERROR(INDIRECT("'A_NPL BU'!D" &amp; (2*ROW(B31)-6)) / INDIRECT("'A_DPK BU'!D" &amp; (ROW(B31)-2)) * 100%, 0)</f>
        <v>1.4887565921134494</v>
      </c>
      <c r="E30" s="174" cm="1">
        <f t="array" aca="1" ref="E30" ca="1">IFERROR(INDIRECT("'A_NPL BU'!E" &amp; (2*ROW(A31)-6)) / INDIRECT("'A_DPK BU'!E" &amp; (ROW(A31)-2)) * 100%, 0)</f>
        <v>1.4772269143290193</v>
      </c>
      <c r="F30" s="175" cm="1">
        <f t="array" aca="1" ref="F30" ca="1">IFERROR(INDIRECT("'A_NPL BU'!F" &amp; (2*ROW(A31)-6)) / INDIRECT("'A_DPK BU'!F" &amp; (ROW(A31)-2)) * 100%, 0)</f>
        <v>1.4147287143987253</v>
      </c>
      <c r="G30" s="176" cm="1">
        <f t="array" aca="1" ref="G30" ca="1">IFERROR(INDIRECT("'A_NPL BU'!G" &amp; (2*ROW(A31)-6)) / INDIRECT("'A_DPK BU'!G" &amp; (ROW(A31)-2)) * 100%, 0)</f>
        <v>1.4257488146286652</v>
      </c>
      <c r="H30" s="139" cm="1">
        <f t="array" aca="1" ref="H30" ca="1">IFERROR(INDIRECT("'A_NPL BU'!H" &amp; (2*ROW(A31)-6)) / INDIRECT("'A_DPK BU'!H" &amp; (ROW(A31)-2)) * 100%, 0)</f>
        <v>1.3734895868092596</v>
      </c>
      <c r="I30" s="176" cm="1">
        <f t="array" aca="1" ref="I30" ca="1">IFERROR(INDIRECT("'A_NPL BU'!I" &amp; (2*ROW(A31)-6)) / INDIRECT("'A_DPK BU'!I" &amp; (ROW(A31)-2)) * 100%, 0)</f>
        <v>1.4276365014890817</v>
      </c>
      <c r="J30" s="139" cm="1">
        <f t="array" aca="1" ref="J30" ca="1">IFERROR(INDIRECT("'A_NPL BU'!J" &amp; (2*ROW(A31)-6)) / INDIRECT("'A_DPK BU'!J" &amp; (ROW(A31)-2)) * 100%, 0)</f>
        <v>1.3770659051253611</v>
      </c>
      <c r="K30" s="176" cm="1">
        <f t="array" aca="1" ref="K30" ca="1">IFERROR(INDIRECT("'A_NPL BU'!K" &amp; (2*ROW(A31)-6)) / INDIRECT("'A_DPK BU'!K" &amp; (ROW(A31)-2)) * 100%, 0)</f>
        <v>1.3982254326427732</v>
      </c>
      <c r="L30" s="139" cm="1">
        <f t="array" aca="1" ref="L30" ca="1">IFERROR(INDIRECT("'A_NPL BU'!L" &amp; (2*ROW(A31)-6)) / INDIRECT("'A_DPK BU'!L" &amp; (ROW(A31)-2)) * 100%, 0)</f>
        <v>1.4145678873297665</v>
      </c>
      <c r="M30" s="110">
        <f t="shared" ca="1" si="0"/>
        <v>14.263717015293956</v>
      </c>
    </row>
    <row r="31" spans="1:13" ht="13.5">
      <c r="A31" s="48" t="s">
        <v>67</v>
      </c>
      <c r="B31" s="67" t="s">
        <v>68</v>
      </c>
      <c r="C31" s="56" cm="1">
        <f t="array" aca="1" ref="C31" ca="1">IFERROR(INDIRECT("'A_NPL BU'!C" &amp; (2*ROW(A32)-6)) / INDIRECT("'A_DPK BU'!C" &amp; (ROW(A32)-2)) * 100%, 0)</f>
        <v>0.59475930538949073</v>
      </c>
      <c r="D31" s="66" cm="1">
        <f t="array" aca="1" ref="D31" ca="1">IFERROR(INDIRECT("'A_NPL BU'!D" &amp; (2*ROW(A32)-6)) / INDIRECT("'A_DPK BU'!D" &amp; (ROW(A32)-2)) * 100%, 0)</f>
        <v>0.59270692154168958</v>
      </c>
      <c r="E31" s="174" cm="1">
        <f t="array" aca="1" ref="E31" ca="1">IFERROR(INDIRECT("'A_NPL BU'!E" &amp; (2*ROW(A32)-6)) / INDIRECT("'A_DPK BU'!E" &amp; (ROW(A32)-2)) * 100%, 0)</f>
        <v>0.5897850950499538</v>
      </c>
      <c r="F31" s="175" cm="1">
        <f t="array" aca="1" ref="F31" ca="1">IFERROR(INDIRECT("'A_NPL BU'!F" &amp; (2*ROW(A32)-6)) / INDIRECT("'A_DPK BU'!F" &amp; (ROW(A32)-2)) * 100%, 0)</f>
        <v>0.58481070960686599</v>
      </c>
      <c r="G31" s="139" cm="1">
        <f t="array" aca="1" ref="G31" ca="1">IFERROR(INDIRECT("'A_NPL BU'!G" &amp; (2*ROW(A32)-6)) / INDIRECT("'A_DPK BU'!G" &amp; (ROW(A32)-2)) * 100%, 0)</f>
        <v>0.58056115345240777</v>
      </c>
      <c r="H31" s="139" cm="1">
        <f t="array" aca="1" ref="H31" ca="1">IFERROR(INDIRECT("'A_NPL BU'!H" &amp; (2*ROW(A32)-6)) / INDIRECT("'A_DPK BU'!H" &amp; (ROW(A32)-2)) * 100%, 0)</f>
        <v>0.5775473505014036</v>
      </c>
      <c r="I31" s="56" cm="1">
        <f t="array" aca="1" ref="I31" ca="1">IFERROR(INDIRECT("'A_NPL BU'!I" &amp; (2*ROW(A32)-6)) / INDIRECT("'A_DPK BU'!I" &amp; (ROW(A32)-2)) * 100%, 0)</f>
        <v>0.57156026409004324</v>
      </c>
      <c r="J31" s="56" cm="1">
        <f t="array" aca="1" ref="J31" ca="1">IFERROR(INDIRECT("'A_NPL BU'!J" &amp; (2*ROW(A32)-6)) / INDIRECT("'A_DPK BU'!J" &amp; (ROW(A32)-2)) * 100%, 0)</f>
        <v>0.56962121837403534</v>
      </c>
      <c r="K31" s="56" cm="1">
        <f t="array" aca="1" ref="K31" ca="1">IFERROR(INDIRECT("'A_NPL BU'!K" &amp; (2*ROW(A32)-6)) / INDIRECT("'A_DPK BU'!K" &amp; (ROW(A32)-2)) * 100%, 0)</f>
        <v>0.56906412799710793</v>
      </c>
      <c r="L31" s="66" cm="1">
        <f t="array" aca="1" ref="L31" ca="1">IFERROR(INDIRECT("'A_NPL BU'!L" &amp; (2*ROW(A32)-6)) / INDIRECT("'A_DPK BU'!L" &amp; (ROW(A32)-2)) * 100%, 0)</f>
        <v>0.56746986889258766</v>
      </c>
      <c r="M31" s="110">
        <f t="shared" ca="1" si="0"/>
        <v>5.7978860148955853</v>
      </c>
    </row>
    <row r="32" spans="1:13" ht="13.5">
      <c r="A32" s="48" t="s">
        <v>69</v>
      </c>
      <c r="B32" s="67" t="s">
        <v>70</v>
      </c>
      <c r="C32" s="56" cm="1">
        <f t="array" aca="1" ref="C32" ca="1">IFERROR(INDIRECT("'A_NPL BU'!C" &amp; (2*ROW(A33)-6)) / INDIRECT("'A_DPK BU'!C" &amp; (ROW(A33)-2)) * 100%, 0)</f>
        <v>1.2786129594613935</v>
      </c>
      <c r="D32" s="66" cm="1">
        <f t="array" aca="1" ref="D32" ca="1">IFERROR(INDIRECT("'A_NPL BU'!D" &amp; (2*ROW(B33)-6)) / INDIRECT("'A_DPK BU'!D" &amp; (ROW(B33)-2)) * 100%, 0)</f>
        <v>1.2533471340076625</v>
      </c>
      <c r="E32" s="174" cm="1">
        <f t="array" aca="1" ref="E32" ca="1">IFERROR(INDIRECT("'A_NPL BU'!E" &amp; (2*ROW(A33)-6)) / INDIRECT("'A_DPK BU'!E" &amp; (ROW(A33)-2)) * 100%, 0)</f>
        <v>1.2324566514052333</v>
      </c>
      <c r="F32" s="175" cm="1">
        <f t="array" aca="1" ref="F32" ca="1">IFERROR(INDIRECT("'A_NPL BU'!F" &amp; (2*ROW(A33)-6)) / INDIRECT("'A_DPK BU'!F" &amp; (ROW(A33)-2)) * 100%, 0)</f>
        <v>1.2206353272395429</v>
      </c>
      <c r="G32" s="176" cm="1">
        <f t="array" aca="1" ref="G32" ca="1">IFERROR(INDIRECT("'A_NPL BU'!G" &amp; (2*ROW(A33)-6)) / INDIRECT("'A_DPK BU'!G" &amp; (ROW(A33)-2)) * 100%, 0)</f>
        <v>1.2368719773611463</v>
      </c>
      <c r="H32" s="139" cm="1">
        <f t="array" aca="1" ref="H32" ca="1">IFERROR(INDIRECT("'A_NPL BU'!H" &amp; (2*ROW(A33)-6)) / INDIRECT("'A_DPK BU'!H" &amp; (ROW(A33)-2)) * 100%, 0)</f>
        <v>1.2660209612900717</v>
      </c>
      <c r="I32" s="176" cm="1">
        <f t="array" aca="1" ref="I32" ca="1">IFERROR(INDIRECT("'A_NPL BU'!I" &amp; (2*ROW(A33)-6)) / INDIRECT("'A_DPK BU'!I" &amp; (ROW(A33)-2)) * 100%, 0)</f>
        <v>1.243773458639722</v>
      </c>
      <c r="J32" s="139" cm="1">
        <f t="array" aca="1" ref="J32" ca="1">IFERROR(INDIRECT("'A_NPL BU'!J" &amp; (2*ROW(A33)-6)) / INDIRECT("'A_DPK BU'!J" &amp; (ROW(A33)-2)) * 100%, 0)</f>
        <v>1.2555191872245146</v>
      </c>
      <c r="K32" s="176" cm="1">
        <f t="array" aca="1" ref="K32" ca="1">IFERROR(INDIRECT("'A_NPL BU'!K" &amp; (2*ROW(A33)-6)) / INDIRECT("'A_DPK BU'!K" &amp; (ROW(A33)-2)) * 100%, 0)</f>
        <v>1.2567720055300122</v>
      </c>
      <c r="L32" s="139" cm="1">
        <f t="array" aca="1" ref="L32" ca="1">IFERROR(INDIRECT("'A_NPL BU'!L" &amp; (2*ROW(A33)-6)) / INDIRECT("'A_DPK BU'!L" &amp; (ROW(A33)-2)) * 100%, 0)</f>
        <v>1.2442331346588795</v>
      </c>
      <c r="M32" s="110">
        <f t="shared" ca="1" si="0"/>
        <v>12.488242796818179</v>
      </c>
    </row>
    <row r="33" spans="1:13" ht="13.5">
      <c r="A33" s="48" t="s">
        <v>71</v>
      </c>
      <c r="B33" s="112" t="s">
        <v>72</v>
      </c>
      <c r="C33" s="56" cm="1">
        <f t="array" aca="1" ref="C33" ca="1">IFERROR(INDIRECT("'A_NPL BU'!C" &amp; (2*ROW(A34)-6)) / INDIRECT("'A_DPK BU'!C" &amp; (ROW(A34)-2)) * 100%, 0)</f>
        <v>1.0949574288157573</v>
      </c>
      <c r="D33" s="66" cm="1">
        <f t="array" aca="1" ref="D33" ca="1">IFERROR(INDIRECT("'A_NPL BU'!D" &amp; (2*ROW(A34)-6)) / INDIRECT("'A_DPK BU'!D" &amp; (ROW(A34)-2)) * 100%, 0)</f>
        <v>1.1043319252984616</v>
      </c>
      <c r="E33" s="174" cm="1">
        <f t="array" aca="1" ref="E33" ca="1">IFERROR(INDIRECT("'A_NPL BU'!E" &amp; (2*ROW(A34)-6)) / INDIRECT("'A_DPK BU'!E" &amp; (ROW(A34)-2)) * 100%, 0)</f>
        <v>1.107627564267879</v>
      </c>
      <c r="F33" s="175" cm="1">
        <f t="array" aca="1" ref="F33" ca="1">IFERROR(INDIRECT("'A_NPL BU'!F" &amp; (2*ROW(A34)-6)) / INDIRECT("'A_DPK BU'!F" &amp; (ROW(A34)-2)) * 100%, 0)</f>
        <v>1.1075404159514741</v>
      </c>
      <c r="G33" s="139" cm="1">
        <f t="array" aca="1" ref="G33" ca="1">IFERROR(INDIRECT("'A_NPL BU'!G" &amp; (2*ROW(A34)-6)) / INDIRECT("'A_DPK BU'!G" &amp; (ROW(A34)-2)) * 100%, 0)</f>
        <v>1.1108888936514865</v>
      </c>
      <c r="H33" s="139" cm="1">
        <f t="array" aca="1" ref="H33" ca="1">IFERROR(INDIRECT("'A_NPL BU'!H" &amp; (2*ROW(A34)-6)) / INDIRECT("'A_DPK BU'!H" &amp; (ROW(A34)-2)) * 100%, 0)</f>
        <v>1.1065342768825182</v>
      </c>
      <c r="I33" s="56" cm="1">
        <f t="array" aca="1" ref="I33" ca="1">IFERROR(INDIRECT("'A_NPL BU'!I" &amp; (2*ROW(A34)-6)) / INDIRECT("'A_DPK BU'!I" &amp; (ROW(A34)-2)) * 100%, 0)</f>
        <v>1.1227171070081094</v>
      </c>
      <c r="J33" s="56" cm="1">
        <f t="array" aca="1" ref="J33" ca="1">IFERROR(INDIRECT("'A_NPL BU'!J" &amp; (2*ROW(A34)-6)) / INDIRECT("'A_DPK BU'!J" &amp; (ROW(A34)-2)) * 100%, 0)</f>
        <v>1.130032759223401</v>
      </c>
      <c r="K33" s="56" cm="1">
        <f t="array" aca="1" ref="K33" ca="1">IFERROR(INDIRECT("'A_NPL BU'!K" &amp; (2*ROW(A34)-6)) / INDIRECT("'A_DPK BU'!K" &amp; (ROW(A34)-2)) * 100%, 0)</f>
        <v>1.1318447343264655</v>
      </c>
      <c r="L33" s="66" cm="1">
        <f t="array" aca="1" ref="L33" ca="1">IFERROR(INDIRECT("'A_NPL BU'!L" &amp; (2*ROW(A34)-6)) / INDIRECT("'A_DPK BU'!L" &amp; (ROW(A34)-2)) * 100%, 0)</f>
        <v>1.1264501203971631</v>
      </c>
      <c r="M33" s="110">
        <f t="shared" ca="1" si="0"/>
        <v>11.142925225822715</v>
      </c>
    </row>
    <row r="34" spans="1:13" ht="13.5">
      <c r="A34" s="140" t="s">
        <v>73</v>
      </c>
      <c r="B34" s="49" t="s">
        <v>74</v>
      </c>
      <c r="C34" s="56" cm="1">
        <f t="array" aca="1" ref="C34" ca="1">IFERROR(INDIRECT("'A_NPL BU'!C" &amp; (2*ROW(A35)-6)) / INDIRECT("'A_DPK BU'!C" &amp; (ROW(A35)-2)) * 100%, 0)</f>
        <v>0.78398662290755983</v>
      </c>
      <c r="D34" s="66" cm="1">
        <f t="array" aca="1" ref="D34" ca="1">IFERROR(INDIRECT("'A_NPL BU'!D" &amp; (2*ROW(B35)-6)) / INDIRECT("'A_DPK BU'!D" &amp; (ROW(B35)-2)) * 100%, 0)</f>
        <v>0.80888280781731303</v>
      </c>
      <c r="E34" s="174" cm="1">
        <f t="array" aca="1" ref="E34" ca="1">IFERROR(INDIRECT("'A_NPL BU'!E" &amp; (2*ROW(A35)-6)) / INDIRECT("'A_DPK BU'!E" &amp; (ROW(A35)-2)) * 100%, 0)</f>
        <v>0.8282654873672608</v>
      </c>
      <c r="F34" s="175" cm="1">
        <f t="array" aca="1" ref="F34" ca="1">IFERROR(INDIRECT("'A_NPL BU'!F" &amp; (2*ROW(A35)-6)) / INDIRECT("'A_DPK BU'!F" &amp; (ROW(A35)-2)) * 100%, 0)</f>
        <v>0.77123584856089866</v>
      </c>
      <c r="G34" s="176" cm="1">
        <f t="array" aca="1" ref="G34" ca="1">IFERROR(INDIRECT("'A_NPL BU'!G" &amp; (2*ROW(A35)-6)) / INDIRECT("'A_DPK BU'!G" &amp; (ROW(A35)-2)) * 100%, 0)</f>
        <v>0.77001553125475075</v>
      </c>
      <c r="H34" s="139" cm="1">
        <f t="array" aca="1" ref="H34" ca="1">IFERROR(INDIRECT("'A_NPL BU'!H" &amp; (2*ROW(A35)-6)) / INDIRECT("'A_DPK BU'!H" &amp; (ROW(A35)-2)) * 100%, 0)</f>
        <v>0.76691389230478091</v>
      </c>
      <c r="I34" s="176" cm="1">
        <f t="array" aca="1" ref="I34" ca="1">IFERROR(INDIRECT("'A_NPL BU'!I" &amp; (2*ROW(A35)-6)) / INDIRECT("'A_DPK BU'!I" &amp; (ROW(A35)-2)) * 100%, 0)</f>
        <v>0.77525269038942013</v>
      </c>
      <c r="J34" s="139" cm="1">
        <f t="array" aca="1" ref="J34" ca="1">IFERROR(INDIRECT("'A_NPL BU'!J" &amp; (2*ROW(A35)-6)) / INDIRECT("'A_DPK BU'!J" &amp; (ROW(A35)-2)) * 100%, 0)</f>
        <v>0.77884733354342539</v>
      </c>
      <c r="K34" s="176" cm="1">
        <f t="array" aca="1" ref="K34" ca="1">IFERROR(INDIRECT("'A_NPL BU'!K" &amp; (2*ROW(A35)-6)) / INDIRECT("'A_DPK BU'!K" &amp; (ROW(A35)-2)) * 100%, 0)</f>
        <v>0.78510991750992198</v>
      </c>
      <c r="L34" s="139" cm="1">
        <f t="array" aca="1" ref="L34" ca="1">IFERROR(INDIRECT("'A_NPL BU'!L" &amp; (2*ROW(A35)-6)) / INDIRECT("'A_DPK BU'!L" &amp; (ROW(A35)-2)) * 100%, 0)</f>
        <v>0.77127740961034397</v>
      </c>
      <c r="M34" s="110">
        <f t="shared" ca="1" si="0"/>
        <v>7.8397875412656761</v>
      </c>
    </row>
    <row r="35" spans="1:13" ht="13.5">
      <c r="A35" s="140" t="s">
        <v>75</v>
      </c>
      <c r="B35" s="49" t="s">
        <v>76</v>
      </c>
      <c r="C35" s="56" cm="1">
        <f t="array" aca="1" ref="C35" ca="1">IFERROR(INDIRECT("'A_NPL BU'!C" &amp; (2*ROW(A36)-6)) / INDIRECT("'A_DPK BU'!C" &amp; (ROW(A36)-2)) * 100%, 0)</f>
        <v>1.1862045575958637</v>
      </c>
      <c r="D35" s="66" cm="1">
        <f t="array" aca="1" ref="D35" ca="1">IFERROR(INDIRECT("'A_NPL BU'!D" &amp; (2*ROW(A36)-6)) / INDIRECT("'A_DPK BU'!D" &amp; (ROW(A36)-2)) * 100%, 0)</f>
        <v>1.2365583897915282</v>
      </c>
      <c r="E35" s="174" cm="1">
        <f t="array" aca="1" ref="E35" ca="1">IFERROR(INDIRECT("'A_NPL BU'!E" &amp; (2*ROW(A36)-6)) / INDIRECT("'A_DPK BU'!E" &amp; (ROW(A36)-2)) * 100%, 0)</f>
        <v>1.1606255492559512</v>
      </c>
      <c r="F35" s="175" cm="1">
        <f t="array" aca="1" ref="F35" ca="1">IFERROR(INDIRECT("'A_NPL BU'!F" &amp; (2*ROW(A36)-6)) / INDIRECT("'A_DPK BU'!F" &amp; (ROW(A36)-2)) * 100%, 0)</f>
        <v>1.0932718749279575</v>
      </c>
      <c r="G35" s="139" cm="1">
        <f t="array" aca="1" ref="G35" ca="1">IFERROR(INDIRECT("'A_NPL BU'!G" &amp; (2*ROW(A36)-6)) / INDIRECT("'A_DPK BU'!G" &amp; (ROW(A36)-2)) * 100%, 0)</f>
        <v>1.0922297103034353</v>
      </c>
      <c r="H35" s="139" cm="1">
        <f t="array" aca="1" ref="H35" ca="1">IFERROR(INDIRECT("'A_NPL BU'!H" &amp; (2*ROW(A36)-6)) / INDIRECT("'A_DPK BU'!H" &amp; (ROW(A36)-2)) * 100%, 0)</f>
        <v>1.1269755172162546</v>
      </c>
      <c r="I35" s="56" cm="1">
        <f t="array" aca="1" ref="I35" ca="1">IFERROR(INDIRECT("'A_NPL BU'!I" &amp; (2*ROW(A36)-6)) / INDIRECT("'A_DPK BU'!I" &amp; (ROW(A36)-2)) * 100%, 0)</f>
        <v>1.0773197573727369</v>
      </c>
      <c r="J35" s="56" cm="1">
        <f t="array" aca="1" ref="J35" ca="1">IFERROR(INDIRECT("'A_NPL BU'!J" &amp; (2*ROW(A36)-6)) / INDIRECT("'A_DPK BU'!J" &amp; (ROW(A36)-2)) * 100%, 0)</f>
        <v>1.0800350750578769</v>
      </c>
      <c r="K35" s="56" cm="1">
        <f t="array" aca="1" ref="K35" ca="1">IFERROR(INDIRECT("'A_NPL BU'!K" &amp; (2*ROW(A36)-6)) / INDIRECT("'A_DPK BU'!K" &amp; (ROW(A36)-2)) * 100%, 0)</f>
        <v>1.2757664807883398</v>
      </c>
      <c r="L35" s="66" cm="1">
        <f t="array" aca="1" ref="L35" ca="1">IFERROR(INDIRECT("'A_NPL BU'!L" &amp; (2*ROW(A36)-6)) / INDIRECT("'A_DPK BU'!L" &amp; (ROW(A36)-2)) * 100%, 0)</f>
        <v>1.1861623161195693</v>
      </c>
      <c r="M35" s="110">
        <f t="shared" ca="1" si="0"/>
        <v>11.515149228429514</v>
      </c>
    </row>
    <row r="36" spans="1:13" ht="13.5">
      <c r="A36" s="140" t="s">
        <v>77</v>
      </c>
      <c r="B36" s="49" t="s">
        <v>78</v>
      </c>
      <c r="C36" s="56" cm="1">
        <f t="array" aca="1" ref="C36" ca="1">IFERROR(INDIRECT("'A_NPL BU'!C" &amp; (2*ROW(A37)-6)) / INDIRECT("'A_DPK BU'!C" &amp; (ROW(A37)-2)) * 100%, 0)</f>
        <v>0.94694367819166858</v>
      </c>
      <c r="D36" s="66" cm="1">
        <f t="array" aca="1" ref="D36" ca="1">IFERROR(INDIRECT("'A_NPL BU'!D" &amp; (2*ROW(B37)-6)) / INDIRECT("'A_DPK BU'!D" &amp; (ROW(B37)-2)) * 100%, 0)</f>
        <v>0.95969301389794981</v>
      </c>
      <c r="E36" s="174" cm="1">
        <f t="array" aca="1" ref="E36" ca="1">IFERROR(INDIRECT("'A_NPL BU'!E" &amp; (2*ROW(A37)-6)) / INDIRECT("'A_DPK BU'!E" &amp; (ROW(A37)-2)) * 100%, 0)</f>
        <v>0.95584524834744855</v>
      </c>
      <c r="F36" s="175" cm="1">
        <f t="array" aca="1" ref="F36" ca="1">IFERROR(INDIRECT("'A_NPL BU'!F" &amp; (2*ROW(A37)-6)) / INDIRECT("'A_DPK BU'!F" &amp; (ROW(A37)-2)) * 100%, 0)</f>
        <v>0.9947968091933107</v>
      </c>
      <c r="G36" s="176" cm="1">
        <f t="array" aca="1" ref="G36" ca="1">IFERROR(INDIRECT("'A_NPL BU'!G" &amp; (2*ROW(A37)-6)) / INDIRECT("'A_DPK BU'!G" &amp; (ROW(A37)-2)) * 100%, 0)</f>
        <v>1.0112217738371561</v>
      </c>
      <c r="H36" s="139" cm="1">
        <f t="array" aca="1" ref="H36" ca="1">IFERROR(INDIRECT("'A_NPL BU'!H" &amp; (2*ROW(A37)-6)) / INDIRECT("'A_DPK BU'!H" &amp; (ROW(A37)-2)) * 100%, 0)</f>
        <v>0.97485939850301595</v>
      </c>
      <c r="I36" s="176" cm="1">
        <f t="array" aca="1" ref="I36" ca="1">IFERROR(INDIRECT("'A_NPL BU'!I" &amp; (2*ROW(A37)-6)) / INDIRECT("'A_DPK BU'!I" &amp; (ROW(A37)-2)) * 100%, 0)</f>
        <v>0.98139761371250434</v>
      </c>
      <c r="J36" s="139" cm="1">
        <f t="array" aca="1" ref="J36" ca="1">IFERROR(INDIRECT("'A_NPL BU'!J" &amp; (2*ROW(A37)-6)) / INDIRECT("'A_DPK BU'!J" &amp; (ROW(A37)-2)) * 100%, 0)</f>
        <v>0.99028964552526932</v>
      </c>
      <c r="K36" s="176" cm="1">
        <f t="array" aca="1" ref="K36" ca="1">IFERROR(INDIRECT("'A_NPL BU'!K" &amp; (2*ROW(A37)-6)) / INDIRECT("'A_DPK BU'!K" &amp; (ROW(A37)-2)) * 100%, 0)</f>
        <v>0.98632347684014554</v>
      </c>
      <c r="L36" s="139" cm="1">
        <f t="array" aca="1" ref="L36" ca="1">IFERROR(INDIRECT("'A_NPL BU'!L" &amp; (2*ROW(A37)-6)) / INDIRECT("'A_DPK BU'!L" &amp; (ROW(A37)-2)) * 100%, 0)</f>
        <v>0.9974025100583338</v>
      </c>
      <c r="M36" s="110">
        <f t="shared" ca="1" si="0"/>
        <v>9.798773168106802</v>
      </c>
    </row>
    <row r="37" spans="1:13" ht="13.5">
      <c r="A37" s="140" t="s">
        <v>79</v>
      </c>
      <c r="B37" s="54" t="s">
        <v>80</v>
      </c>
      <c r="C37" s="194"/>
      <c r="D37" s="194"/>
      <c r="E37" s="194"/>
      <c r="F37" s="195"/>
      <c r="G37" s="195"/>
      <c r="H37" s="195"/>
      <c r="I37" s="194"/>
      <c r="J37" s="194"/>
      <c r="K37" s="194"/>
      <c r="L37" s="196"/>
      <c r="M37" s="197"/>
    </row>
    <row r="42" spans="1:13" ht="14">
      <c r="A42" s="347" t="s">
        <v>237</v>
      </c>
      <c r="B42" s="347"/>
      <c r="C42" s="347"/>
      <c r="D42" s="347"/>
      <c r="E42" s="347"/>
      <c r="F42" s="347"/>
      <c r="G42" s="347"/>
      <c r="H42" s="347"/>
      <c r="I42" s="347"/>
      <c r="J42" s="347"/>
      <c r="K42" s="347"/>
      <c r="L42" s="347"/>
      <c r="M42" s="347"/>
    </row>
    <row r="43" spans="1:13" ht="14">
      <c r="A43" s="171"/>
      <c r="B43" s="171"/>
      <c r="C43" s="346" t="s">
        <v>222</v>
      </c>
      <c r="D43" s="346"/>
      <c r="E43" s="346"/>
      <c r="F43" s="346"/>
      <c r="G43" s="346"/>
      <c r="H43" s="346"/>
      <c r="I43" s="346"/>
      <c r="J43" s="346"/>
      <c r="K43" s="346"/>
      <c r="L43" s="346"/>
      <c r="M43" s="346"/>
    </row>
    <row r="44" spans="1:13" ht="14">
      <c r="A44" s="171"/>
      <c r="B44" s="189" t="s">
        <v>223</v>
      </c>
      <c r="C44" s="190" t="s">
        <v>224</v>
      </c>
      <c r="D44" s="190" t="s">
        <v>225</v>
      </c>
      <c r="E44" s="190" t="s">
        <v>226</v>
      </c>
      <c r="F44" s="192" t="s">
        <v>85</v>
      </c>
      <c r="G44" s="192" t="s">
        <v>7</v>
      </c>
      <c r="H44" s="192" t="s">
        <v>227</v>
      </c>
      <c r="I44" s="190" t="s">
        <v>228</v>
      </c>
      <c r="J44" s="190" t="s">
        <v>229</v>
      </c>
      <c r="K44" s="190" t="s">
        <v>230</v>
      </c>
      <c r="L44" s="190" t="s">
        <v>231</v>
      </c>
      <c r="M44" s="193" t="s">
        <v>313</v>
      </c>
    </row>
    <row r="45" spans="1:13" ht="13.5">
      <c r="A45" s="48" t="s">
        <v>13</v>
      </c>
      <c r="B45" s="67" t="s">
        <v>14</v>
      </c>
      <c r="C45" s="138">
        <f>('A_Kredit BPR'!C4/'A_DPK BPR'!C4)*100%</f>
        <v>1.0173825461461183</v>
      </c>
      <c r="D45" s="138">
        <f>('A_Kredit BPR'!D4/'A_DPK BPR'!D4)*100%</f>
        <v>1.0299267278536361</v>
      </c>
      <c r="E45" s="138">
        <f>('A_Kredit BPR'!E4/'A_DPK BPR'!E4)*100%</f>
        <v>1.0725434839725299</v>
      </c>
      <c r="F45" s="138">
        <f>('A_Kredit BPR'!F4/'A_DPK BPR'!F4)*100%</f>
        <v>1.0585748834386255</v>
      </c>
      <c r="G45" s="138">
        <f>('A_Kredit BPR'!G4/'A_DPK BPR'!G4)*100%</f>
        <v>1.061071826815577</v>
      </c>
      <c r="H45" s="138">
        <f>('A_Kredit BPR'!H4/'A_DPK BPR'!H4)*100%</f>
        <v>1.072093011349845</v>
      </c>
      <c r="I45" s="138">
        <f>('A_Kredit BPR'!I4/'A_DPK BPR'!I4)*100%</f>
        <v>1.0674708570904863</v>
      </c>
      <c r="J45" s="138">
        <f>('A_Kredit BPR'!J4/'A_DPK BPR'!J4)*100%</f>
        <v>1.0597346507769845</v>
      </c>
      <c r="K45" s="138">
        <f>('A_Kredit BPR'!K4/'A_DPK BPR'!K4)*100%</f>
        <v>1.0530080427095672</v>
      </c>
      <c r="L45" s="138">
        <f>('A_Kredit BPR'!L4/'A_DPK BPR'!L4)*100%</f>
        <v>1.047508979881262</v>
      </c>
      <c r="M45" s="110">
        <f>SUM(C45:L45)</f>
        <v>10.539315010034635</v>
      </c>
    </row>
    <row r="46" spans="1:13" ht="13.5">
      <c r="A46" s="48" t="s">
        <v>15</v>
      </c>
      <c r="B46" s="67" t="s">
        <v>16</v>
      </c>
      <c r="C46" s="138">
        <f>('A_Kredit BPR'!C5/'A_DPK BPR'!C5)*100%</f>
        <v>1.2460642300332891</v>
      </c>
      <c r="D46" s="138">
        <f>('A_Kredit BPR'!D5/'A_DPK BPR'!D5)*100%</f>
        <v>1.2629366383000444</v>
      </c>
      <c r="E46" s="138">
        <f>('A_Kredit BPR'!E5/'A_DPK BPR'!E5)*100%</f>
        <v>1.2908567888453357</v>
      </c>
      <c r="F46" s="138">
        <f>('A_Kredit BPR'!F5/'A_DPK BPR'!F5)*100%</f>
        <v>1.2789147191574926</v>
      </c>
      <c r="G46" s="138">
        <f>('A_Kredit BPR'!G5/'A_DPK BPR'!G5)*100%</f>
        <v>1.261313411462252</v>
      </c>
      <c r="H46" s="138">
        <f>('A_Kredit BPR'!H5/'A_DPK BPR'!H5)*100%</f>
        <v>1.2572003804278671</v>
      </c>
      <c r="I46" s="138">
        <f>('A_Kredit BPR'!I5/'A_DPK BPR'!I5)*100%</f>
        <v>1.25430475496301</v>
      </c>
      <c r="J46" s="138">
        <f>('A_Kredit BPR'!J5/'A_DPK BPR'!J5)*100%</f>
        <v>1.2617086715087644</v>
      </c>
      <c r="K46" s="138">
        <f>('A_Kredit BPR'!K5/'A_DPK BPR'!K5)*100%</f>
        <v>1.2454989293610363</v>
      </c>
      <c r="L46" s="138">
        <f>('A_Kredit BPR'!L5/'A_DPK BPR'!L5)*100%</f>
        <v>1.2692309167025158</v>
      </c>
      <c r="M46" s="110">
        <f>SUM(C46:L46)</f>
        <v>12.628029440761605</v>
      </c>
    </row>
    <row r="47" spans="1:13" ht="13.5">
      <c r="A47" s="48" t="s">
        <v>17</v>
      </c>
      <c r="B47" s="67" t="s">
        <v>18</v>
      </c>
      <c r="C47" s="138">
        <f>('A_Kredit BPR'!C6/'A_DPK BPR'!C6)*100%</f>
        <v>0.7882969814714812</v>
      </c>
      <c r="D47" s="138">
        <f>('A_Kredit BPR'!D6/'A_DPK BPR'!D6)*100%</f>
        <v>0.79470148435175425</v>
      </c>
      <c r="E47" s="138">
        <f>('A_Kredit BPR'!E6/'A_DPK BPR'!E6)*100%</f>
        <v>0.80837046324347039</v>
      </c>
      <c r="F47" s="138">
        <f>('A_Kredit BPR'!F6/'A_DPK BPR'!F6)*100%</f>
        <v>0.80178282012483038</v>
      </c>
      <c r="G47" s="138">
        <f>('A_Kredit BPR'!G6/'A_DPK BPR'!G6)*100%</f>
        <v>0.80253852555487537</v>
      </c>
      <c r="H47" s="138">
        <f>('A_Kredit BPR'!H6/'A_DPK BPR'!H6)*100%</f>
        <v>0.8001739808318663</v>
      </c>
      <c r="I47" s="138">
        <f>('A_Kredit BPR'!I6/'A_DPK BPR'!I6)*100%</f>
        <v>0.80446409083755088</v>
      </c>
      <c r="J47" s="138">
        <f>('A_Kredit BPR'!J6/'A_DPK BPR'!J6)*100%</f>
        <v>0.79249908406785308</v>
      </c>
      <c r="K47" s="138">
        <f>('A_Kredit BPR'!K6/'A_DPK BPR'!K6)*100%</f>
        <v>0.82212152131614347</v>
      </c>
      <c r="L47" s="138">
        <f>('A_Kredit BPR'!L6/'A_DPK BPR'!L6)*100%</f>
        <v>0.80351605424017369</v>
      </c>
      <c r="M47" s="110">
        <f t="shared" ref="M47:M77" si="1">SUM(C47:L47)</f>
        <v>8.0184650060399996</v>
      </c>
    </row>
    <row r="48" spans="1:13" ht="13.5">
      <c r="A48" s="48" t="s">
        <v>19</v>
      </c>
      <c r="B48" s="67" t="s">
        <v>20</v>
      </c>
      <c r="C48" s="138">
        <f>('A_Kredit BPR'!C7/'A_DPK BPR'!C7)*100%</f>
        <v>0.9618971612940832</v>
      </c>
      <c r="D48" s="138">
        <f>('A_Kredit BPR'!D7/'A_DPK BPR'!D7)*100%</f>
        <v>0.9695122106058085</v>
      </c>
      <c r="E48" s="138">
        <f>('A_Kredit BPR'!E7/'A_DPK BPR'!E7)*100%</f>
        <v>0.97693153395168586</v>
      </c>
      <c r="F48" s="138">
        <f>('A_Kredit BPR'!F7/'A_DPK BPR'!F7)*100%</f>
        <v>0.96761984390762523</v>
      </c>
      <c r="G48" s="138">
        <f>('A_Kredit BPR'!G7/'A_DPK BPR'!G7)*100%</f>
        <v>0.96190839712512588</v>
      </c>
      <c r="H48" s="138">
        <f>('A_Kredit BPR'!H7/'A_DPK BPR'!H7)*100%</f>
        <v>0.96169013754086607</v>
      </c>
      <c r="I48" s="138">
        <f>('A_Kredit BPR'!I7/'A_DPK BPR'!I7)*100%</f>
        <v>0.95583592796315708</v>
      </c>
      <c r="J48" s="138">
        <f>('A_Kredit BPR'!J7/'A_DPK BPR'!J7)*100%</f>
        <v>0.96520601337780609</v>
      </c>
      <c r="K48" s="138">
        <f>('A_Kredit BPR'!K7/'A_DPK BPR'!K7)*100%</f>
        <v>0.96869726543242851</v>
      </c>
      <c r="L48" s="138">
        <f>('A_Kredit BPR'!L7/'A_DPK BPR'!L7)*100%</f>
        <v>0.965595685110335</v>
      </c>
      <c r="M48" s="110">
        <f t="shared" si="1"/>
        <v>9.65489417630892</v>
      </c>
    </row>
    <row r="49" spans="1:13" ht="13.5">
      <c r="A49" s="48" t="s">
        <v>21</v>
      </c>
      <c r="B49" s="67" t="s">
        <v>22</v>
      </c>
      <c r="C49" s="138">
        <f>('A_Kredit BPR'!C8/'A_DPK BPR'!C8)*100%</f>
        <v>0.95553313770216053</v>
      </c>
      <c r="D49" s="138">
        <f>('A_Kredit BPR'!D8/'A_DPK BPR'!D8)*100%</f>
        <v>0.96489858671076045</v>
      </c>
      <c r="E49" s="138">
        <f>('A_Kredit BPR'!E8/'A_DPK BPR'!E8)*100%</f>
        <v>0.98622596311677535</v>
      </c>
      <c r="F49" s="138">
        <f>('A_Kredit BPR'!F8/'A_DPK BPR'!F8)*100%</f>
        <v>0.97078123806696537</v>
      </c>
      <c r="G49" s="138">
        <f>('A_Kredit BPR'!G8/'A_DPK BPR'!G8)*100%</f>
        <v>0.964046135990412</v>
      </c>
      <c r="H49" s="138">
        <f>('A_Kredit BPR'!H8/'A_DPK BPR'!H8)*100%</f>
        <v>0.96344317963997561</v>
      </c>
      <c r="I49" s="138">
        <f>('A_Kredit BPR'!I8/'A_DPK BPR'!I8)*100%</f>
        <v>0.9536580574399065</v>
      </c>
      <c r="J49" s="138">
        <f>('A_Kredit BPR'!J8/'A_DPK BPR'!J8)*100%</f>
        <v>0.946051035915776</v>
      </c>
      <c r="K49" s="138">
        <f>('A_Kredit BPR'!K8/'A_DPK BPR'!K8)*100%</f>
        <v>0.94093127807257637</v>
      </c>
      <c r="L49" s="138">
        <f>('A_Kredit BPR'!L8/'A_DPK BPR'!L8)*100%</f>
        <v>0.93204829434654646</v>
      </c>
      <c r="M49" s="110">
        <f t="shared" si="1"/>
        <v>9.577616907001854</v>
      </c>
    </row>
    <row r="50" spans="1:13" ht="13.5">
      <c r="A50" s="48" t="s">
        <v>23</v>
      </c>
      <c r="B50" s="67" t="s">
        <v>24</v>
      </c>
      <c r="C50" s="138">
        <f>('A_Kredit BPR'!C9/'A_DPK BPR'!C9)*100%</f>
        <v>0.99638141314309847</v>
      </c>
      <c r="D50" s="138">
        <f>('A_Kredit BPR'!D9/'A_DPK BPR'!D9)*100%</f>
        <v>1.0083290630701243</v>
      </c>
      <c r="E50" s="138">
        <f>('A_Kredit BPR'!E9/'A_DPK BPR'!E9)*100%</f>
        <v>1.0362143620103343</v>
      </c>
      <c r="F50" s="138">
        <f>('A_Kredit BPR'!F9/'A_DPK BPR'!F9)*100%</f>
        <v>1.0202449009653545</v>
      </c>
      <c r="G50" s="138">
        <f>('A_Kredit BPR'!G9/'A_DPK BPR'!G9)*100%</f>
        <v>1.0168971650252538</v>
      </c>
      <c r="H50" s="138">
        <f>('A_Kredit BPR'!H9/'A_DPK BPR'!H9)*100%</f>
        <v>1.0175758021988799</v>
      </c>
      <c r="I50" s="138">
        <f>('A_Kredit BPR'!I9/'A_DPK BPR'!I9)*100%</f>
        <v>1.0169737099055163</v>
      </c>
      <c r="J50" s="138">
        <f>('A_Kredit BPR'!J9/'A_DPK BPR'!J9)*100%</f>
        <v>1.0108314528707172</v>
      </c>
      <c r="K50" s="138">
        <f>('A_Kredit BPR'!K9/'A_DPK BPR'!K9)*100%</f>
        <v>1.0089621949776324</v>
      </c>
      <c r="L50" s="138">
        <f>('A_Kredit BPR'!L9/'A_DPK BPR'!L9)*100%</f>
        <v>1.0174532410239956</v>
      </c>
      <c r="M50" s="110">
        <f t="shared" si="1"/>
        <v>10.149863305190905</v>
      </c>
    </row>
    <row r="51" spans="1:13" ht="13.5">
      <c r="A51" s="48" t="s">
        <v>25</v>
      </c>
      <c r="B51" s="67" t="s">
        <v>26</v>
      </c>
      <c r="C51" s="138">
        <f>('A_Kredit BPR'!C10/'A_DPK BPR'!C10)*100%</f>
        <v>1.2732966510353982</v>
      </c>
      <c r="D51" s="138">
        <f>('A_Kredit BPR'!D10/'A_DPK BPR'!D10)*100%</f>
        <v>1.3183726653274337</v>
      </c>
      <c r="E51" s="138">
        <f>('A_Kredit BPR'!E10/'A_DPK BPR'!E10)*100%</f>
        <v>1.2951666203879311</v>
      </c>
      <c r="F51" s="138">
        <f>('A_Kredit BPR'!F10/'A_DPK BPR'!F10)*100%</f>
        <v>1.3517336868909091</v>
      </c>
      <c r="G51" s="138">
        <f>('A_Kredit BPR'!G10/'A_DPK BPR'!G10)*100%</f>
        <v>1.3149422627410714</v>
      </c>
      <c r="H51" s="138">
        <f>('A_Kredit BPR'!H10/'A_DPK BPR'!H10)*100%</f>
        <v>1.289402668008772</v>
      </c>
      <c r="I51" s="138">
        <f>('A_Kredit BPR'!I10/'A_DPK BPR'!I10)*100%</f>
        <v>1.240404197059322</v>
      </c>
      <c r="J51" s="138">
        <f>('A_Kredit BPR'!J10/'A_DPK BPR'!J10)*100%</f>
        <v>1.251111666672269</v>
      </c>
      <c r="K51" s="138">
        <f>('A_Kredit BPR'!K10/'A_DPK BPR'!K10)*100%</f>
        <v>1.2592982884273505</v>
      </c>
      <c r="L51" s="138">
        <f>('A_Kredit BPR'!L10/'A_DPK BPR'!L10)*100%</f>
        <v>1.2847237711880342</v>
      </c>
      <c r="M51" s="110">
        <f t="shared" si="1"/>
        <v>12.878452477738492</v>
      </c>
    </row>
    <row r="52" spans="1:13" ht="13.5">
      <c r="A52" s="48" t="s">
        <v>27</v>
      </c>
      <c r="B52" s="67" t="s">
        <v>28</v>
      </c>
      <c r="C52" s="138">
        <f>('A_Kredit BPR'!C11/'A_DPK BPR'!C11)*100%</f>
        <v>1.0738206869073892</v>
      </c>
      <c r="D52" s="138">
        <f>('A_Kredit BPR'!D11/'A_DPK BPR'!D11)*100%</f>
        <v>1.0811998075054079</v>
      </c>
      <c r="E52" s="138">
        <f>('A_Kredit BPR'!E11/'A_DPK BPR'!E11)*100%</f>
        <v>1.1038249869250492</v>
      </c>
      <c r="F52" s="138">
        <f>('A_Kredit BPR'!F11/'A_DPK BPR'!F11)*100%</f>
        <v>1.0862753045858686</v>
      </c>
      <c r="G52" s="138">
        <f>('A_Kredit BPR'!G11/'A_DPK BPR'!G11)*100%</f>
        <v>1.0754995456119256</v>
      </c>
      <c r="H52" s="138">
        <f>('A_Kredit BPR'!H11/'A_DPK BPR'!H11)*100%</f>
        <v>1.0606027807042389</v>
      </c>
      <c r="I52" s="138">
        <f>('A_Kredit BPR'!I11/'A_DPK BPR'!I11)*100%</f>
        <v>1.0799251881781891</v>
      </c>
      <c r="J52" s="138">
        <f>('A_Kredit BPR'!J11/'A_DPK BPR'!J11)*100%</f>
        <v>1.0700711718960538</v>
      </c>
      <c r="K52" s="138">
        <f>('A_Kredit BPR'!K11/'A_DPK BPR'!K11)*100%</f>
        <v>1.0799541254179537</v>
      </c>
      <c r="L52" s="138">
        <f>('A_Kredit BPR'!L11/'A_DPK BPR'!L11)*100%</f>
        <v>1.090675439770955</v>
      </c>
      <c r="M52" s="110">
        <f t="shared" si="1"/>
        <v>10.801849037503031</v>
      </c>
    </row>
    <row r="53" spans="1:13" ht="13.5">
      <c r="A53" s="51" t="s">
        <v>29</v>
      </c>
      <c r="B53" s="111" t="s">
        <v>30</v>
      </c>
      <c r="C53" s="138">
        <f>('A_Kredit BPR'!C12/'A_DPK BPR'!C12)*100%</f>
        <v>1.1733495518620689</v>
      </c>
      <c r="D53" s="138">
        <f>('A_Kredit BPR'!D12/'A_DPK BPR'!D12)*100%</f>
        <v>1.229897042392857</v>
      </c>
      <c r="E53" s="138">
        <f>('A_Kredit BPR'!E12/'A_DPK BPR'!E12)*100%</f>
        <v>1.1619359114482757</v>
      </c>
      <c r="F53" s="138">
        <f>('A_Kredit BPR'!F12/'A_DPK BPR'!F12)*100%</f>
        <v>1.1567223939642857</v>
      </c>
      <c r="G53" s="138">
        <f>('A_Kredit BPR'!G12/'A_DPK BPR'!G12)*100%</f>
        <v>1.1455630788571427</v>
      </c>
      <c r="H53" s="138">
        <f>('A_Kredit BPR'!H12/'A_DPK BPR'!H12)*100%</f>
        <v>1.1068028895714286</v>
      </c>
      <c r="I53" s="138">
        <f>('A_Kredit BPR'!I12/'A_DPK BPR'!I12)*100%</f>
        <v>1.0786935647931033</v>
      </c>
      <c r="J53" s="138">
        <f>('A_Kredit BPR'!J12/'A_DPK BPR'!J12)*100%</f>
        <v>1.090078404</v>
      </c>
      <c r="K53" s="138">
        <f>('A_Kredit BPR'!K12/'A_DPK BPR'!K12)*100%</f>
        <v>1.0721967762413793</v>
      </c>
      <c r="L53" s="138">
        <f>('A_Kredit BPR'!L12/'A_DPK BPR'!L12)*100%</f>
        <v>0.98982383583333333</v>
      </c>
      <c r="M53" s="110">
        <f t="shared" si="1"/>
        <v>11.205063448963873</v>
      </c>
    </row>
    <row r="54" spans="1:13" ht="13.5">
      <c r="A54" s="51" t="s">
        <v>31</v>
      </c>
      <c r="B54" s="111" t="s">
        <v>32</v>
      </c>
      <c r="C54" s="138">
        <f>('A_Kredit BPR'!C13/'A_DPK BPR'!C13)*100%</f>
        <v>0.93338952270100906</v>
      </c>
      <c r="D54" s="138">
        <f>('A_Kredit BPR'!D13/'A_DPK BPR'!D13)*100%</f>
        <v>0.93838591119017434</v>
      </c>
      <c r="E54" s="138">
        <f>('A_Kredit BPR'!E13/'A_DPK BPR'!E13)*100%</f>
        <v>0.95022956534384861</v>
      </c>
      <c r="F54" s="138">
        <f>('A_Kredit BPR'!F13/'A_DPK BPR'!F13)*100%</f>
        <v>0.94178728218144114</v>
      </c>
      <c r="G54" s="138">
        <f>('A_Kredit BPR'!G13/'A_DPK BPR'!G13)*100%</f>
        <v>0.94622269432798767</v>
      </c>
      <c r="H54" s="138">
        <f>('A_Kredit BPR'!H13/'A_DPK BPR'!H13)*100%</f>
        <v>0.95430114346842654</v>
      </c>
      <c r="I54" s="138">
        <f>('A_Kredit BPR'!I13/'A_DPK BPR'!I13)*100%</f>
        <v>0.95023284817325226</v>
      </c>
      <c r="J54" s="138">
        <f>('A_Kredit BPR'!J13/'A_DPK BPR'!J13)*100%</f>
        <v>0.95842431069156497</v>
      </c>
      <c r="K54" s="138">
        <f>('A_Kredit BPR'!K13/'A_DPK BPR'!K13)*100%</f>
        <v>0.96528379359474481</v>
      </c>
      <c r="L54" s="138">
        <f>('A_Kredit BPR'!L13/'A_DPK BPR'!L13)*100%</f>
        <v>0.96937380239577042</v>
      </c>
      <c r="M54" s="110">
        <f t="shared" si="1"/>
        <v>9.5076308740682194</v>
      </c>
    </row>
    <row r="55" spans="1:13" ht="13.5">
      <c r="A55" s="48" t="s">
        <v>33</v>
      </c>
      <c r="B55" s="67" t="s">
        <v>34</v>
      </c>
      <c r="C55" s="138">
        <f>('A_Kredit BPR'!C14/'A_DPK BPR'!C14)*100%</f>
        <v>0.97390098529255675</v>
      </c>
      <c r="D55" s="138">
        <f>('A_Kredit BPR'!D14/'A_DPK BPR'!D14)*100%</f>
        <v>0.99672971604318938</v>
      </c>
      <c r="E55" s="138">
        <f>('A_Kredit BPR'!E14/'A_DPK BPR'!E14)*100%</f>
        <v>1.0346195258739725</v>
      </c>
      <c r="F55" s="138">
        <f>('A_Kredit BPR'!F14/'A_DPK BPR'!F14)*100%</f>
        <v>1.0046161673917664</v>
      </c>
      <c r="G55" s="138">
        <f>('A_Kredit BPR'!G14/'A_DPK BPR'!G14)*100%</f>
        <v>0.99899808879120156</v>
      </c>
      <c r="H55" s="138">
        <f>('A_Kredit BPR'!H14/'A_DPK BPR'!H14)*100%</f>
        <v>0.99947905328086206</v>
      </c>
      <c r="I55" s="138">
        <f>('A_Kredit BPR'!I14/'A_DPK BPR'!I14)*100%</f>
        <v>0.99214811663577451</v>
      </c>
      <c r="J55" s="138">
        <f>('A_Kredit BPR'!J14/'A_DPK BPR'!J14)*100%</f>
        <v>0.99677937699805708</v>
      </c>
      <c r="K55" s="138">
        <f>('A_Kredit BPR'!K14/'A_DPK BPR'!K14)*100%</f>
        <v>0.9903155274926424</v>
      </c>
      <c r="L55" s="138">
        <f>('A_Kredit BPR'!L14/'A_DPK BPR'!L14)*100%</f>
        <v>0.9869838968514324</v>
      </c>
      <c r="M55" s="110">
        <f t="shared" si="1"/>
        <v>9.974570454651456</v>
      </c>
    </row>
    <row r="56" spans="1:13" ht="13.5">
      <c r="A56" s="48" t="s">
        <v>35</v>
      </c>
      <c r="B56" s="67" t="s">
        <v>36</v>
      </c>
      <c r="C56" s="138">
        <f>('A_Kredit BPR'!C15/'A_DPK BPR'!C15)*100%</f>
        <v>1.096295826018086</v>
      </c>
      <c r="D56" s="138">
        <f>('A_Kredit BPR'!D15/'A_DPK BPR'!D15)*100%</f>
        <v>1.1313467272490421</v>
      </c>
      <c r="E56" s="138">
        <f>('A_Kredit BPR'!E15/'A_DPK BPR'!E15)*100%</f>
        <v>1.156264620501529</v>
      </c>
      <c r="F56" s="138">
        <f>('A_Kredit BPR'!F15/'A_DPK BPR'!F15)*100%</f>
        <v>1.1311348745707899</v>
      </c>
      <c r="G56" s="138">
        <f>('A_Kredit BPR'!G15/'A_DPK BPR'!G15)*100%</f>
        <v>1.1430508584043348</v>
      </c>
      <c r="H56" s="138">
        <f>('A_Kredit BPR'!H15/'A_DPK BPR'!H15)*100%</f>
        <v>1.1404485699049374</v>
      </c>
      <c r="I56" s="138">
        <f>('A_Kredit BPR'!I15/'A_DPK BPR'!I15)*100%</f>
        <v>1.1321079977805397</v>
      </c>
      <c r="J56" s="138">
        <f>('A_Kredit BPR'!J15/'A_DPK BPR'!J15)*100%</f>
        <v>1.1781635362574328</v>
      </c>
      <c r="K56" s="138">
        <f>('A_Kredit BPR'!K15/'A_DPK BPR'!K15)*100%</f>
        <v>1.1953899211612904</v>
      </c>
      <c r="L56" s="138">
        <f>('A_Kredit BPR'!L15/'A_DPK BPR'!L15)*100%</f>
        <v>1.1864452286608316</v>
      </c>
      <c r="M56" s="110">
        <f t="shared" si="1"/>
        <v>11.490648160508814</v>
      </c>
    </row>
    <row r="57" spans="1:13" ht="13.5">
      <c r="A57" s="48" t="s">
        <v>37</v>
      </c>
      <c r="B57" s="67" t="s">
        <v>38</v>
      </c>
      <c r="C57" s="138">
        <f>('A_Kredit BPR'!C16/'A_DPK BPR'!C16)*100%</f>
        <v>0.92962775147789012</v>
      </c>
      <c r="D57" s="138">
        <f>('A_Kredit BPR'!D16/'A_DPK BPR'!D16)*100%</f>
        <v>0.93168597322598523</v>
      </c>
      <c r="E57" s="138">
        <f>('A_Kredit BPR'!E16/'A_DPK BPR'!E16)*100%</f>
        <v>0.9258124712390996</v>
      </c>
      <c r="F57" s="138">
        <f>('A_Kredit BPR'!F16/'A_DPK BPR'!F16)*100%</f>
        <v>0.92798059449374781</v>
      </c>
      <c r="G57" s="138">
        <f>('A_Kredit BPR'!G16/'A_DPK BPR'!G16)*100%</f>
        <v>0.93234543071574305</v>
      </c>
      <c r="H57" s="138">
        <f>('A_Kredit BPR'!H16/'A_DPK BPR'!H16)*100%</f>
        <v>0.94494717354564239</v>
      </c>
      <c r="I57" s="138">
        <f>('A_Kredit BPR'!I16/'A_DPK BPR'!I16)*100%</f>
        <v>0.94231868039286526</v>
      </c>
      <c r="J57" s="138">
        <f>('A_Kredit BPR'!J16/'A_DPK BPR'!J16)*100%</f>
        <v>0.94023941625655272</v>
      </c>
      <c r="K57" s="138">
        <f>('A_Kredit BPR'!K16/'A_DPK BPR'!K16)*100%</f>
        <v>0.94489187373248607</v>
      </c>
      <c r="L57" s="138">
        <f>('A_Kredit BPR'!L16/'A_DPK BPR'!L16)*100%</f>
        <v>0.95238893832731852</v>
      </c>
      <c r="M57" s="110">
        <f t="shared" si="1"/>
        <v>9.3722383034073307</v>
      </c>
    </row>
    <row r="58" spans="1:13" ht="13.5">
      <c r="A58" s="48" t="s">
        <v>39</v>
      </c>
      <c r="B58" s="67" t="s">
        <v>40</v>
      </c>
      <c r="C58" s="138">
        <f>('A_Kredit BPR'!C17/'A_DPK BPR'!C17)*100%</f>
        <v>1.4168491852053373</v>
      </c>
      <c r="D58" s="138">
        <f>('A_Kredit BPR'!D17/'A_DPK BPR'!D17)*100%</f>
        <v>1.4071532390876811</v>
      </c>
      <c r="E58" s="138">
        <f>('A_Kredit BPR'!E17/'A_DPK BPR'!E17)*100%</f>
        <v>1.3734171570653548</v>
      </c>
      <c r="F58" s="138">
        <f>('A_Kredit BPR'!F17/'A_DPK BPR'!F17)*100%</f>
        <v>1.3497355097796844</v>
      </c>
      <c r="G58" s="138">
        <f>('A_Kredit BPR'!G17/'A_DPK BPR'!G17)*100%</f>
        <v>1.3396011236981005</v>
      </c>
      <c r="H58" s="138">
        <f>('A_Kredit BPR'!H17/'A_DPK BPR'!H17)*100%</f>
        <v>1.3467660270441877</v>
      </c>
      <c r="I58" s="138">
        <f>('A_Kredit BPR'!I17/'A_DPK BPR'!I17)*100%</f>
        <v>1.3512208391781102</v>
      </c>
      <c r="J58" s="138">
        <f>('A_Kredit BPR'!J17/'A_DPK BPR'!J17)*100%</f>
        <v>1.3732070889309167</v>
      </c>
      <c r="K58" s="138">
        <f>('A_Kredit BPR'!K17/'A_DPK BPR'!K17)*100%</f>
        <v>1.381590714110807</v>
      </c>
      <c r="L58" s="138">
        <f>('A_Kredit BPR'!L17/'A_DPK BPR'!L17)*100%</f>
        <v>1.3760520592105263</v>
      </c>
      <c r="M58" s="110">
        <f t="shared" si="1"/>
        <v>13.715592943310705</v>
      </c>
    </row>
    <row r="59" spans="1:13" ht="13.5">
      <c r="A59" s="48" t="s">
        <v>41</v>
      </c>
      <c r="B59" s="67" t="s">
        <v>42</v>
      </c>
      <c r="C59" s="138">
        <f>('A_Kredit BPR'!C18/'A_DPK BPR'!C18)*100%</f>
        <v>0.95798230841379306</v>
      </c>
      <c r="D59" s="138">
        <f>('A_Kredit BPR'!D18/'A_DPK BPR'!D18)*100%</f>
        <v>1.013328347048611</v>
      </c>
      <c r="E59" s="138">
        <f>('A_Kredit BPR'!E18/'A_DPK BPR'!E18)*100%</f>
        <v>1.0256714662896553</v>
      </c>
      <c r="F59" s="138">
        <f>('A_Kredit BPR'!F18/'A_DPK BPR'!F18)*100%</f>
        <v>1.0279012179791667</v>
      </c>
      <c r="G59" s="138">
        <f>('A_Kredit BPR'!G18/'A_DPK BPR'!G18)*100%</f>
        <v>1.0110998928716217</v>
      </c>
      <c r="H59" s="138">
        <f>('A_Kredit BPR'!H18/'A_DPK BPR'!H18)*100%</f>
        <v>1.0076051114933333</v>
      </c>
      <c r="I59" s="138">
        <f>('A_Kredit BPR'!I18/'A_DPK BPR'!I18)*100%</f>
        <v>1.0074835386447367</v>
      </c>
      <c r="J59" s="138">
        <f>('A_Kredit BPR'!J18/'A_DPK BPR'!J18)*100%</f>
        <v>0.99522217937662338</v>
      </c>
      <c r="K59" s="138">
        <f>('A_Kredit BPR'!K18/'A_DPK BPR'!K18)*100%</f>
        <v>1.0260751215298014</v>
      </c>
      <c r="L59" s="138">
        <f>('A_Kredit BPR'!L18/'A_DPK BPR'!L18)*100%</f>
        <v>1.0509616843243244</v>
      </c>
      <c r="M59" s="110">
        <f t="shared" si="1"/>
        <v>10.123330867971667</v>
      </c>
    </row>
    <row r="60" spans="1:13" ht="13.5">
      <c r="A60" s="48" t="s">
        <v>43</v>
      </c>
      <c r="B60" s="67" t="s">
        <v>44</v>
      </c>
      <c r="C60" s="138">
        <f>('A_Kredit BPR'!C19/'A_DPK BPR'!C19)*100%</f>
        <v>1.5314553151110246</v>
      </c>
      <c r="D60" s="138">
        <f>('A_Kredit BPR'!D19/'A_DPK BPR'!D19)*100%</f>
        <v>1.5450790920110966</v>
      </c>
      <c r="E60" s="138">
        <f>('A_Kredit BPR'!E19/'A_DPK BPR'!E19)*100%</f>
        <v>1.5898272818998143</v>
      </c>
      <c r="F60" s="138">
        <f>('A_Kredit BPR'!F19/'A_DPK BPR'!F19)*100%</f>
        <v>1.6148929479622769</v>
      </c>
      <c r="G60" s="138">
        <f>('A_Kredit BPR'!G19/'A_DPK BPR'!G19)*100%</f>
        <v>1.6329331132709928</v>
      </c>
      <c r="H60" s="138">
        <f>('A_Kredit BPR'!H19/'A_DPK BPR'!H19)*100%</f>
        <v>1.6320355900475618</v>
      </c>
      <c r="I60" s="138">
        <f>('A_Kredit BPR'!I19/'A_DPK BPR'!I19)*100%</f>
        <v>1.6397898968898996</v>
      </c>
      <c r="J60" s="138">
        <f>('A_Kredit BPR'!J19/'A_DPK BPR'!J19)*100%</f>
        <v>1.6427552126243168</v>
      </c>
      <c r="K60" s="138">
        <f>('A_Kredit BPR'!K19/'A_DPK BPR'!K19)*100%</f>
        <v>1.6618232478326895</v>
      </c>
      <c r="L60" s="138">
        <f>('A_Kredit BPR'!L19/'A_DPK BPR'!L19)*100%</f>
        <v>1.6518694576517539</v>
      </c>
      <c r="M60" s="110">
        <f t="shared" si="1"/>
        <v>16.142461155301426</v>
      </c>
    </row>
    <row r="61" spans="1:13" ht="13.5">
      <c r="A61" s="48" t="s">
        <v>45</v>
      </c>
      <c r="B61" s="67" t="s">
        <v>46</v>
      </c>
      <c r="C61" s="138">
        <f>('A_Kredit BPR'!C20/'A_DPK BPR'!C20)*100%</f>
        <v>1.0532563853301227</v>
      </c>
      <c r="D61" s="138">
        <f>('A_Kredit BPR'!D20/'A_DPK BPR'!D20)*100%</f>
        <v>1.087802275992694</v>
      </c>
      <c r="E61" s="138">
        <f>('A_Kredit BPR'!E20/'A_DPK BPR'!E20)*100%</f>
        <v>1.0997486234619664</v>
      </c>
      <c r="F61" s="138">
        <f>('A_Kredit BPR'!F20/'A_DPK BPR'!F20)*100%</f>
        <v>1.0775146865084113</v>
      </c>
      <c r="G61" s="138">
        <f>('A_Kredit BPR'!G20/'A_DPK BPR'!G20)*100%</f>
        <v>1.1016475561498091</v>
      </c>
      <c r="H61" s="138">
        <f>('A_Kredit BPR'!H20/'A_DPK BPR'!H20)*100%</f>
        <v>1.1165910235309477</v>
      </c>
      <c r="I61" s="138">
        <f>('A_Kredit BPR'!I20/'A_DPK BPR'!I20)*100%</f>
        <v>1.1373839333715414</v>
      </c>
      <c r="J61" s="138">
        <f>('A_Kredit BPR'!J20/'A_DPK BPR'!J20)*100%</f>
        <v>1.1480765356329838</v>
      </c>
      <c r="K61" s="138">
        <f>('A_Kredit BPR'!K20/'A_DPK BPR'!K20)*100%</f>
        <v>1.1454727841067684</v>
      </c>
      <c r="L61" s="138">
        <f>('A_Kredit BPR'!L20/'A_DPK BPR'!L20)*100%</f>
        <v>1.1365230402062738</v>
      </c>
      <c r="M61" s="110">
        <f t="shared" si="1"/>
        <v>11.104016844291518</v>
      </c>
    </row>
    <row r="62" spans="1:13" ht="13.5">
      <c r="A62" s="48" t="s">
        <v>47</v>
      </c>
      <c r="B62" s="67" t="s">
        <v>48</v>
      </c>
      <c r="C62" s="138">
        <f>('A_Kredit BPR'!C21/'A_DPK BPR'!C21)*100%</f>
        <v>0.76224559275128867</v>
      </c>
      <c r="D62" s="138">
        <f>('A_Kredit BPR'!D21/'A_DPK BPR'!D21)*100%</f>
        <v>0.74519868103363529</v>
      </c>
      <c r="E62" s="138">
        <f>('A_Kredit BPR'!E21/'A_DPK BPR'!E21)*100%</f>
        <v>0.76462063269734282</v>
      </c>
      <c r="F62" s="138">
        <f>('A_Kredit BPR'!F21/'A_DPK BPR'!F21)*100%</f>
        <v>0.76552638247375338</v>
      </c>
      <c r="G62" s="138">
        <f>('A_Kredit BPR'!G21/'A_DPK BPR'!G21)*100%</f>
        <v>0.75367926176296784</v>
      </c>
      <c r="H62" s="138">
        <f>('A_Kredit BPR'!H21/'A_DPK BPR'!H21)*100%</f>
        <v>0.76870016547905762</v>
      </c>
      <c r="I62" s="138">
        <f>('A_Kredit BPR'!I21/'A_DPK BPR'!I21)*100%</f>
        <v>0.76837434178675501</v>
      </c>
      <c r="J62" s="138">
        <f>('A_Kredit BPR'!J21/'A_DPK BPR'!J21)*100%</f>
        <v>0.76866817208498017</v>
      </c>
      <c r="K62" s="138">
        <f>('A_Kredit BPR'!K21/'A_DPK BPR'!K21)*100%</f>
        <v>0.76112277202759526</v>
      </c>
      <c r="L62" s="138">
        <f>('A_Kredit BPR'!L21/'A_DPK BPR'!L21)*100%</f>
        <v>0.7616508810257766</v>
      </c>
      <c r="M62" s="110">
        <f t="shared" si="1"/>
        <v>7.6197868831231519</v>
      </c>
    </row>
    <row r="63" spans="1:13" ht="13.5">
      <c r="A63" s="48" t="s">
        <v>49</v>
      </c>
      <c r="B63" s="67" t="s">
        <v>50</v>
      </c>
      <c r="C63" s="138">
        <f>('A_Kredit BPR'!C22/'A_DPK BPR'!C22)*100%</f>
        <v>1.14742323376324</v>
      </c>
      <c r="D63" s="138">
        <f>('A_Kredit BPR'!D22/'A_DPK BPR'!D22)*100%</f>
        <v>1.1845090337320872</v>
      </c>
      <c r="E63" s="138">
        <f>('A_Kredit BPR'!E22/'A_DPK BPR'!E22)*100%</f>
        <v>1.2338665428132911</v>
      </c>
      <c r="F63" s="138">
        <f>('A_Kredit BPR'!F22/'A_DPK BPR'!F22)*100%</f>
        <v>1.3348125227413248</v>
      </c>
      <c r="G63" s="138">
        <f>('A_Kredit BPR'!G22/'A_DPK BPR'!G22)*100%</f>
        <v>1.35095691710559</v>
      </c>
      <c r="H63" s="138">
        <f>('A_Kredit BPR'!H22/'A_DPK BPR'!H22)*100%</f>
        <v>1.370265680287037</v>
      </c>
      <c r="I63" s="138">
        <f>('A_Kredit BPR'!I22/'A_DPK BPR'!I22)*100%</f>
        <v>1.4076579659025157</v>
      </c>
      <c r="J63" s="138">
        <f>('A_Kredit BPR'!J22/'A_DPK BPR'!J22)*100%</f>
        <v>1.4040695532786378</v>
      </c>
      <c r="K63" s="138">
        <f>('A_Kredit BPR'!K22/'A_DPK BPR'!K22)*100%</f>
        <v>1.3796547685288754</v>
      </c>
      <c r="L63" s="138">
        <f>('A_Kredit BPR'!L22/'A_DPK BPR'!L22)*100%</f>
        <v>1.3900738957590362</v>
      </c>
      <c r="M63" s="110">
        <f t="shared" si="1"/>
        <v>13.203290113911635</v>
      </c>
    </row>
    <row r="64" spans="1:13" ht="13.5">
      <c r="A64" s="48" t="s">
        <v>51</v>
      </c>
      <c r="B64" s="67" t="s">
        <v>52</v>
      </c>
      <c r="C64" s="138">
        <f>('A_Kredit BPR'!C23/'A_DPK BPR'!C23)*100%</f>
        <v>1.3547040696095736</v>
      </c>
      <c r="D64" s="138">
        <f>('A_Kredit BPR'!D23/'A_DPK BPR'!D23)*100%</f>
        <v>1.3916412065941706</v>
      </c>
      <c r="E64" s="138">
        <f>('A_Kredit BPR'!E23/'A_DPK BPR'!E23)*100%</f>
        <v>1.3933425295481481</v>
      </c>
      <c r="F64" s="138">
        <f>('A_Kredit BPR'!F23/'A_DPK BPR'!F23)*100%</f>
        <v>1.4034397662991711</v>
      </c>
      <c r="G64" s="138">
        <f>('A_Kredit BPR'!G23/'A_DPK BPR'!G23)*100%</f>
        <v>1.3715171489464684</v>
      </c>
      <c r="H64" s="138">
        <f>('A_Kredit BPR'!H23/'A_DPK BPR'!H23)*100%</f>
        <v>1.3519098615230998</v>
      </c>
      <c r="I64" s="138">
        <f>('A_Kredit BPR'!I23/'A_DPK BPR'!I23)*100%</f>
        <v>1.3389237063864483</v>
      </c>
      <c r="J64" s="138">
        <f>('A_Kredit BPR'!J23/'A_DPK BPR'!J23)*100%</f>
        <v>1.342380266455762</v>
      </c>
      <c r="K64" s="138">
        <f>('A_Kredit BPR'!K23/'A_DPK BPR'!K23)*100%</f>
        <v>1.3386450912822039</v>
      </c>
      <c r="L64" s="138">
        <f>('A_Kredit BPR'!L23/'A_DPK BPR'!L23)*100%</f>
        <v>1.3095829126413594</v>
      </c>
      <c r="M64" s="110">
        <f t="shared" si="1"/>
        <v>13.596086559286405</v>
      </c>
    </row>
    <row r="65" spans="1:13" ht="13.5">
      <c r="A65" s="48" t="s">
        <v>53</v>
      </c>
      <c r="B65" s="67" t="s">
        <v>54</v>
      </c>
      <c r="C65" s="138">
        <f>('A_Kredit BPR'!C24/'A_DPK BPR'!C24)*100%</f>
        <v>1.1074693951190477</v>
      </c>
      <c r="D65" s="138">
        <f>('A_Kredit BPR'!D24/'A_DPK BPR'!D24)*100%</f>
        <v>1.1520742161325301</v>
      </c>
      <c r="E65" s="138">
        <f>('A_Kredit BPR'!E24/'A_DPK BPR'!E24)*100%</f>
        <v>0.75861974526277365</v>
      </c>
      <c r="F65" s="138">
        <f>('A_Kredit BPR'!F24/'A_DPK BPR'!F24)*100%</f>
        <v>0.71995980740689658</v>
      </c>
      <c r="G65" s="138">
        <f>('A_Kredit BPR'!G24/'A_DPK BPR'!G24)*100%</f>
        <v>0.80799167970149255</v>
      </c>
      <c r="H65" s="138">
        <f>('A_Kredit BPR'!H24/'A_DPK BPR'!H24)*100%</f>
        <v>0.98972563058620688</v>
      </c>
      <c r="I65" s="138">
        <f>('A_Kredit BPR'!I24/'A_DPK BPR'!I24)*100%</f>
        <v>0.92734711689843752</v>
      </c>
      <c r="J65" s="138">
        <f>('A_Kredit BPR'!J24/'A_DPK BPR'!J24)*100%</f>
        <v>0.77945266999386498</v>
      </c>
      <c r="K65" s="138">
        <f>('A_Kredit BPR'!K24/'A_DPK BPR'!K24)*100%</f>
        <v>0.82433680811464971</v>
      </c>
      <c r="L65" s="138">
        <f>('A_Kredit BPR'!L24/'A_DPK BPR'!L24)*100%</f>
        <v>0.89807771665517233</v>
      </c>
      <c r="M65" s="110">
        <f t="shared" si="1"/>
        <v>8.9650547858710716</v>
      </c>
    </row>
    <row r="66" spans="1:13" ht="13.5">
      <c r="A66" s="51" t="s">
        <v>55</v>
      </c>
      <c r="B66" s="111" t="s">
        <v>56</v>
      </c>
      <c r="C66" s="138">
        <f>('A_Kredit BPR'!C25/'A_DPK BPR'!C25)*100%</f>
        <v>1.9433685334147675</v>
      </c>
      <c r="D66" s="138">
        <f>('A_Kredit BPR'!D25/'A_DPK BPR'!D25)*100%</f>
        <v>1.9565102897213564</v>
      </c>
      <c r="E66" s="138">
        <f>('A_Kredit BPR'!E25/'A_DPK BPR'!E25)*100%</f>
        <v>2.0042021246974788</v>
      </c>
      <c r="F66" s="138">
        <f>('A_Kredit BPR'!F25/'A_DPK BPR'!F25)*100%</f>
        <v>2.0178976345813084</v>
      </c>
      <c r="G66" s="138">
        <f>('A_Kredit BPR'!G25/'A_DPK BPR'!G25)*100%</f>
        <v>2.077329547005736</v>
      </c>
      <c r="H66" s="138">
        <f>('A_Kredit BPR'!H25/'A_DPK BPR'!H25)*100%</f>
        <v>2.0775085521349808</v>
      </c>
      <c r="I66" s="138">
        <f>('A_Kredit BPR'!I25/'A_DPK BPR'!I25)*100%</f>
        <v>2.068159313220657</v>
      </c>
      <c r="J66" s="138">
        <f>('A_Kredit BPR'!J25/'A_DPK BPR'!J25)*100%</f>
        <v>2.112732981510963</v>
      </c>
      <c r="K66" s="138">
        <f>('A_Kredit BPR'!K25/'A_DPK BPR'!K25)*100%</f>
        <v>2.1138311830056926</v>
      </c>
      <c r="L66" s="138">
        <f>('A_Kredit BPR'!L25/'A_DPK BPR'!L25)*100%</f>
        <v>2.116438583220853</v>
      </c>
      <c r="M66" s="110">
        <f t="shared" si="1"/>
        <v>20.487978742513793</v>
      </c>
    </row>
    <row r="67" spans="1:13" ht="13.5">
      <c r="A67" s="51" t="s">
        <v>57</v>
      </c>
      <c r="B67" s="111" t="s">
        <v>58</v>
      </c>
      <c r="C67" s="138">
        <f>('A_Kredit BPR'!C26/'A_DPK BPR'!C26)*100%</f>
        <v>1.1981904508276298</v>
      </c>
      <c r="D67" s="138">
        <f>('A_Kredit BPR'!D26/'A_DPK BPR'!D26)*100%</f>
        <v>1.2009597297980648</v>
      </c>
      <c r="E67" s="138">
        <f>('A_Kredit BPR'!E26/'A_DPK BPR'!E26)*100%</f>
        <v>1.172144305339148</v>
      </c>
      <c r="F67" s="138">
        <f>('A_Kredit BPR'!F26/'A_DPK BPR'!F26)*100%</f>
        <v>1.1661300880479808</v>
      </c>
      <c r="G67" s="138">
        <f>('A_Kredit BPR'!G26/'A_DPK BPR'!G26)*100%</f>
        <v>1.1806143829302884</v>
      </c>
      <c r="H67" s="138">
        <f>('A_Kredit BPR'!H26/'A_DPK BPR'!H26)*100%</f>
        <v>1.1999506375573441</v>
      </c>
      <c r="I67" s="138">
        <f>('A_Kredit BPR'!I26/'A_DPK BPR'!I26)*100%</f>
        <v>1.2173058106825332</v>
      </c>
      <c r="J67" s="138">
        <f>('A_Kredit BPR'!J26/'A_DPK BPR'!J26)*100%</f>
        <v>1.247780247263786</v>
      </c>
      <c r="K67" s="138">
        <f>('A_Kredit BPR'!K26/'A_DPK BPR'!K26)*100%</f>
        <v>1.2508435812995902</v>
      </c>
      <c r="L67" s="138">
        <f>('A_Kredit BPR'!L26/'A_DPK BPR'!L26)*100%</f>
        <v>1.2704827246147508</v>
      </c>
      <c r="M67" s="110">
        <f t="shared" si="1"/>
        <v>12.104401958361116</v>
      </c>
    </row>
    <row r="68" spans="1:13" ht="13.5">
      <c r="A68" s="51" t="s">
        <v>59</v>
      </c>
      <c r="B68" s="111" t="s">
        <v>60</v>
      </c>
      <c r="C68" s="138">
        <f>('A_Kredit BPR'!C27/'A_DPK BPR'!C27)*100%</f>
        <v>0.88471583125578712</v>
      </c>
      <c r="D68" s="138">
        <f>('A_Kredit BPR'!D27/'A_DPK BPR'!D27)*100%</f>
        <v>0.87614028601575267</v>
      </c>
      <c r="E68" s="138">
        <f>('A_Kredit BPR'!E27/'A_DPK BPR'!E27)*100%</f>
        <v>0.86447420113560303</v>
      </c>
      <c r="F68" s="138">
        <f>('A_Kredit BPR'!F27/'A_DPK BPR'!F27)*100%</f>
        <v>0.86888897663477238</v>
      </c>
      <c r="G68" s="138">
        <f>('A_Kredit BPR'!G27/'A_DPK BPR'!G27)*100%</f>
        <v>0.85894788083179197</v>
      </c>
      <c r="H68" s="138">
        <f>('A_Kredit BPR'!H27/'A_DPK BPR'!H27)*100%</f>
        <v>0.85847259044393065</v>
      </c>
      <c r="I68" s="138">
        <f>('A_Kredit BPR'!I27/'A_DPK BPR'!I27)*100%</f>
        <v>0.86654345011123857</v>
      </c>
      <c r="J68" s="138">
        <f>('A_Kredit BPR'!J27/'A_DPK BPR'!J27)*100%</f>
        <v>0.89189352633507557</v>
      </c>
      <c r="K68" s="138">
        <f>('A_Kredit BPR'!K27/'A_DPK BPR'!K27)*100%</f>
        <v>0.91392271622559895</v>
      </c>
      <c r="L68" s="138">
        <f>('A_Kredit BPR'!L27/'A_DPK BPR'!L27)*100%</f>
        <v>0.93517963718757391</v>
      </c>
      <c r="M68" s="110">
        <f t="shared" si="1"/>
        <v>8.819179096177125</v>
      </c>
    </row>
    <row r="69" spans="1:13" ht="13.5">
      <c r="A69" s="48" t="s">
        <v>61</v>
      </c>
      <c r="B69" s="67" t="s">
        <v>62</v>
      </c>
      <c r="C69" s="138">
        <f>('A_Kredit BPR'!C28/'A_DPK BPR'!C28)*100%</f>
        <v>1.713268010704762</v>
      </c>
      <c r="D69" s="138">
        <f>('A_Kredit BPR'!D28/'A_DPK BPR'!D28)*100%</f>
        <v>1.8680089272525253</v>
      </c>
      <c r="E69" s="138">
        <f>('A_Kredit BPR'!E28/'A_DPK BPR'!E28)*100%</f>
        <v>1.9370927155794873</v>
      </c>
      <c r="F69" s="138">
        <f>('A_Kredit BPR'!F28/'A_DPK BPR'!F28)*100%</f>
        <v>1.9221028402040816</v>
      </c>
      <c r="G69" s="138">
        <f>('A_Kredit BPR'!G28/'A_DPK BPR'!G28)*100%</f>
        <v>1.7490698392073734</v>
      </c>
      <c r="H69" s="138">
        <f>('A_Kredit BPR'!H28/'A_DPK BPR'!H28)*100%</f>
        <v>1.7730021898082191</v>
      </c>
      <c r="I69" s="138">
        <f>('A_Kredit BPR'!I28/'A_DPK BPR'!I28)*100%</f>
        <v>1.6224616550622408</v>
      </c>
      <c r="J69" s="138">
        <f>('A_Kredit BPR'!J28/'A_DPK BPR'!J28)*100%</f>
        <v>1.8478285000807175</v>
      </c>
      <c r="K69" s="138">
        <f>('A_Kredit BPR'!K28/'A_DPK BPR'!K28)*100%</f>
        <v>1.9231507161045456</v>
      </c>
      <c r="L69" s="138">
        <f>('A_Kredit BPR'!L28/'A_DPK BPR'!L28)*100%</f>
        <v>1.9779949587822221</v>
      </c>
      <c r="M69" s="110">
        <f t="shared" si="1"/>
        <v>18.333980352786174</v>
      </c>
    </row>
    <row r="70" spans="1:13" ht="13.5">
      <c r="A70" s="48" t="s">
        <v>63</v>
      </c>
      <c r="B70" s="67" t="s">
        <v>64</v>
      </c>
      <c r="C70" s="138">
        <f>('A_Kredit BPR'!C29/'A_DPK BPR'!C29)*100%</f>
        <v>0.78079524839130432</v>
      </c>
      <c r="D70" s="138">
        <f>('A_Kredit BPR'!D29/'A_DPK BPR'!D29)*100%</f>
        <v>0.88252898357425735</v>
      </c>
      <c r="E70" s="138">
        <f>('A_Kredit BPR'!E29/'A_DPK BPR'!E29)*100%</f>
        <v>0.87354464861904768</v>
      </c>
      <c r="F70" s="138">
        <f>('A_Kredit BPR'!F29/'A_DPK BPR'!F29)*100%</f>
        <v>1.0710513130454546</v>
      </c>
      <c r="G70" s="138">
        <f>('A_Kredit BPR'!G29/'A_DPK BPR'!G29)*100%</f>
        <v>0.89179640627358492</v>
      </c>
      <c r="H70" s="138">
        <f>('A_Kredit BPR'!H29/'A_DPK BPR'!H29)*100%</f>
        <v>0.91216576891346146</v>
      </c>
      <c r="I70" s="138">
        <f>('A_Kredit BPR'!I29/'A_DPK BPR'!I29)*100%</f>
        <v>0.77730829352066122</v>
      </c>
      <c r="J70" s="138">
        <f>('A_Kredit BPR'!J29/'A_DPK BPR'!J29)*100%</f>
        <v>0.83182903484615389</v>
      </c>
      <c r="K70" s="138">
        <f>('A_Kredit BPR'!K29/'A_DPK BPR'!K29)*100%</f>
        <v>0.86118909568695645</v>
      </c>
      <c r="L70" s="138">
        <f>('A_Kredit BPR'!L29/'A_DPK BPR'!L29)*100%</f>
        <v>0.80518903229166672</v>
      </c>
      <c r="M70" s="110">
        <f t="shared" si="1"/>
        <v>8.6873978251625488</v>
      </c>
    </row>
    <row r="71" spans="1:13" ht="13.5">
      <c r="A71" s="48" t="s">
        <v>65</v>
      </c>
      <c r="B71" s="67" t="s">
        <v>66</v>
      </c>
      <c r="C71" s="138">
        <f>('A_Kredit BPR'!C30/'A_DPK BPR'!C30)*100%</f>
        <v>2.503476970862069</v>
      </c>
      <c r="D71" s="138">
        <f>('A_Kredit BPR'!D30/'A_DPK BPR'!D30)*100%</f>
        <v>2.764691402925926</v>
      </c>
      <c r="E71" s="138">
        <f>('A_Kredit BPR'!E30/'A_DPK BPR'!E30)*100%</f>
        <v>2.7918147378888887</v>
      </c>
      <c r="F71" s="138">
        <f>('A_Kredit BPR'!F30/'A_DPK BPR'!F30)*100%</f>
        <v>2.6766673368571428</v>
      </c>
      <c r="G71" s="138">
        <f>('A_Kredit BPR'!G30/'A_DPK BPR'!G30)*100%</f>
        <v>2.4786960705333332</v>
      </c>
      <c r="H71" s="138">
        <f>('A_Kredit BPR'!H30/'A_DPK BPR'!H30)*100%</f>
        <v>2.5712663921724137</v>
      </c>
      <c r="I71" s="138">
        <f>('A_Kredit BPR'!I30/'A_DPK BPR'!I30)*100%</f>
        <v>2.3393445272500002</v>
      </c>
      <c r="J71" s="138">
        <f>('A_Kredit BPR'!J30/'A_DPK BPR'!J30)*100%</f>
        <v>2.3855679011562501</v>
      </c>
      <c r="K71" s="138">
        <f>('A_Kredit BPR'!K30/'A_DPK BPR'!K30)*100%</f>
        <v>2.5294238665666668</v>
      </c>
      <c r="L71" s="138">
        <f>('A_Kredit BPR'!L30/'A_DPK BPR'!L30)*100%</f>
        <v>2.5656982971666666</v>
      </c>
      <c r="M71" s="110">
        <f t="shared" si="1"/>
        <v>25.606647503379357</v>
      </c>
    </row>
    <row r="72" spans="1:13" ht="13.5">
      <c r="A72" s="48" t="s">
        <v>67</v>
      </c>
      <c r="B72" s="67" t="s">
        <v>68</v>
      </c>
      <c r="C72" s="138">
        <f>('A_Kredit BPR'!C31/'A_DPK BPR'!C31)*100%</f>
        <v>1.0892721168489259</v>
      </c>
      <c r="D72" s="138">
        <f>('A_Kredit BPR'!D31/'A_DPK BPR'!D31)*100%</f>
        <v>1.1191802250887948</v>
      </c>
      <c r="E72" s="138">
        <f>('A_Kredit BPR'!E31/'A_DPK BPR'!E31)*100%</f>
        <v>1.1515627958427448</v>
      </c>
      <c r="F72" s="138">
        <f>('A_Kredit BPR'!F31/'A_DPK BPR'!F31)*100%</f>
        <v>1.1394472049235669</v>
      </c>
      <c r="G72" s="138">
        <f>('A_Kredit BPR'!G31/'A_DPK BPR'!G31)*100%</f>
        <v>1.1189624849351465</v>
      </c>
      <c r="H72" s="138">
        <f>('A_Kredit BPR'!H31/'A_DPK BPR'!H31)*100%</f>
        <v>1.1268181049462518</v>
      </c>
      <c r="I72" s="138">
        <f>('A_Kredit BPR'!I31/'A_DPK BPR'!I31)*100%</f>
        <v>1.092588483043659</v>
      </c>
      <c r="J72" s="138">
        <f>('A_Kredit BPR'!J31/'A_DPK BPR'!J31)*100%</f>
        <v>1.0826629305092528</v>
      </c>
      <c r="K72" s="138">
        <f>('A_Kredit BPR'!K31/'A_DPK BPR'!K31)*100%</f>
        <v>1.0854886769662391</v>
      </c>
      <c r="L72" s="138">
        <f>('A_Kredit BPR'!L31/'A_DPK BPR'!L31)*100%</f>
        <v>1.0761425408630407</v>
      </c>
      <c r="M72" s="110">
        <f t="shared" si="1"/>
        <v>11.082125563967622</v>
      </c>
    </row>
    <row r="73" spans="1:13" ht="13.5">
      <c r="A73" s="48" t="s">
        <v>69</v>
      </c>
      <c r="B73" s="67" t="s">
        <v>70</v>
      </c>
      <c r="C73" s="138">
        <f>('A_Kredit BPR'!C32/'A_DPK BPR'!C32)*100%</f>
        <v>0.78675363949963373</v>
      </c>
      <c r="D73" s="138">
        <f>('A_Kredit BPR'!D32/'A_DPK BPR'!D32)*100%</f>
        <v>0.79172952823804266</v>
      </c>
      <c r="E73" s="138">
        <f>('A_Kredit BPR'!E32/'A_DPK BPR'!E32)*100%</f>
        <v>0.78579428629576098</v>
      </c>
      <c r="F73" s="138">
        <f>('A_Kredit BPR'!F32/'A_DPK BPR'!F32)*100%</f>
        <v>0.7733364519794369</v>
      </c>
      <c r="G73" s="138">
        <f>('A_Kredit BPR'!G32/'A_DPK BPR'!G32)*100%</f>
        <v>0.77770194384304414</v>
      </c>
      <c r="H73" s="138">
        <f>('A_Kredit BPR'!H32/'A_DPK BPR'!H32)*100%</f>
        <v>0.77005231114177797</v>
      </c>
      <c r="I73" s="138">
        <f>('A_Kredit BPR'!I32/'A_DPK BPR'!I32)*100%</f>
        <v>0.76245756034565315</v>
      </c>
      <c r="J73" s="138">
        <f>('A_Kredit BPR'!J32/'A_DPK BPR'!J32)*100%</f>
        <v>0.76259042365284235</v>
      </c>
      <c r="K73" s="138">
        <f>('A_Kredit BPR'!K32/'A_DPK BPR'!K32)*100%</f>
        <v>0.75951101575905189</v>
      </c>
      <c r="L73" s="138">
        <f>('A_Kredit BPR'!L32/'A_DPK BPR'!L32)*100%</f>
        <v>0.74987249082133134</v>
      </c>
      <c r="M73" s="110">
        <f t="shared" si="1"/>
        <v>7.7197996515765741</v>
      </c>
    </row>
    <row r="74" spans="1:13" ht="13.5">
      <c r="A74" s="48" t="s">
        <v>71</v>
      </c>
      <c r="B74" s="67" t="s">
        <v>72</v>
      </c>
      <c r="C74" s="138">
        <f>('A_Kredit BPR'!C33/'A_DPK BPR'!C33)*100%</f>
        <v>1.1429937515701079</v>
      </c>
      <c r="D74" s="138">
        <f>('A_Kredit BPR'!D33/'A_DPK BPR'!D33)*100%</f>
        <v>1.1612739649580093</v>
      </c>
      <c r="E74" s="138">
        <f>('A_Kredit BPR'!E33/'A_DPK BPR'!E33)*100%</f>
        <v>1.1797885023018868</v>
      </c>
      <c r="F74" s="138">
        <f>('A_Kredit BPR'!F33/'A_DPK BPR'!F33)*100%</f>
        <v>1.1701147432700618</v>
      </c>
      <c r="G74" s="138">
        <f>('A_Kredit BPR'!G33/'A_DPK BPR'!G33)*100%</f>
        <v>1.1957711624031249</v>
      </c>
      <c r="H74" s="138">
        <f>('A_Kredit BPR'!H33/'A_DPK BPR'!H33)*100%</f>
        <v>1.1978741846407466</v>
      </c>
      <c r="I74" s="138">
        <f>('A_Kredit BPR'!I33/'A_DPK BPR'!I33)*100%</f>
        <v>1.3018994984327665</v>
      </c>
      <c r="J74" s="138">
        <f>('A_Kredit BPR'!J33/'A_DPK BPR'!J33)*100%</f>
        <v>1.3061595198236196</v>
      </c>
      <c r="K74" s="138">
        <f>('A_Kredit BPR'!K33/'A_DPK BPR'!K33)*100%</f>
        <v>1.2995070936282245</v>
      </c>
      <c r="L74" s="138">
        <f>('A_Kredit BPR'!L33/'A_DPK BPR'!L33)*100%</f>
        <v>1.3054442876838124</v>
      </c>
      <c r="M74" s="110">
        <f t="shared" si="1"/>
        <v>12.260826708712361</v>
      </c>
    </row>
    <row r="75" spans="1:13" ht="13.5">
      <c r="A75" s="48" t="s">
        <v>73</v>
      </c>
      <c r="B75" s="67" t="s">
        <v>74</v>
      </c>
      <c r="C75" s="138">
        <f>('A_Kredit BPR'!C34/'A_DPK BPR'!C34)*100%</f>
        <v>1.4976709328697113</v>
      </c>
      <c r="D75" s="138">
        <f>('A_Kredit BPR'!D34/'A_DPK BPR'!D34)*100%</f>
        <v>1.497457516440853</v>
      </c>
      <c r="E75" s="138">
        <f>('A_Kredit BPR'!E34/'A_DPK BPR'!E34)*100%</f>
        <v>1.4742776647884099</v>
      </c>
      <c r="F75" s="138">
        <f>('A_Kredit BPR'!F34/'A_DPK BPR'!F34)*100%</f>
        <v>1.4797437305185936</v>
      </c>
      <c r="G75" s="138">
        <f>('A_Kredit BPR'!G34/'A_DPK BPR'!G34)*100%</f>
        <v>1.466152881418</v>
      </c>
      <c r="H75" s="138">
        <f>('A_Kredit BPR'!H34/'A_DPK BPR'!H34)*100%</f>
        <v>1.315850811334129</v>
      </c>
      <c r="I75" s="138">
        <f>('A_Kredit BPR'!I34/'A_DPK BPR'!I34)*100%</f>
        <v>1.3311692163241295</v>
      </c>
      <c r="J75" s="138">
        <f>('A_Kredit BPR'!J34/'A_DPK BPR'!J34)*100%</f>
        <v>1.3218249090964496</v>
      </c>
      <c r="K75" s="138">
        <f>('A_Kredit BPR'!K34/'A_DPK BPR'!K34)*100%</f>
        <v>1.3409988731453348</v>
      </c>
      <c r="L75" s="138">
        <f>('A_Kredit BPR'!L34/'A_DPK BPR'!L34)*100%</f>
        <v>1.3448360348045427</v>
      </c>
      <c r="M75" s="110">
        <f t="shared" si="1"/>
        <v>14.069982570740152</v>
      </c>
    </row>
    <row r="76" spans="1:13" ht="13.5">
      <c r="A76" s="48" t="s">
        <v>75</v>
      </c>
      <c r="B76" s="67" t="s">
        <v>76</v>
      </c>
      <c r="C76" s="138">
        <f>('A_Kredit BPR'!C35/'A_DPK BPR'!C35)*100%</f>
        <v>1.8329107997203107</v>
      </c>
      <c r="D76" s="138">
        <f>('A_Kredit BPR'!D35/'A_DPK BPR'!D35)*100%</f>
        <v>1.8646137260383313</v>
      </c>
      <c r="E76" s="138">
        <f>('A_Kredit BPR'!E35/'A_DPK BPR'!E35)*100%</f>
        <v>1.8309229556188389</v>
      </c>
      <c r="F76" s="138">
        <f>('A_Kredit BPR'!F35/'A_DPK BPR'!F35)*100%</f>
        <v>1.8835742665932962</v>
      </c>
      <c r="G76" s="138">
        <f>('A_Kredit BPR'!G35/'A_DPK BPR'!G35)*100%</f>
        <v>1.9302305905893666</v>
      </c>
      <c r="H76" s="138">
        <f>('A_Kredit BPR'!H35/'A_DPK BPR'!H35)*100%</f>
        <v>1.9458863295163842</v>
      </c>
      <c r="I76" s="138">
        <f>('A_Kredit BPR'!I35/'A_DPK BPR'!I35)*100%</f>
        <v>2.0283205165727591</v>
      </c>
      <c r="J76" s="138">
        <f>('A_Kredit BPR'!J35/'A_DPK BPR'!J35)*100%</f>
        <v>2.0650251155818813</v>
      </c>
      <c r="K76" s="138">
        <f>('A_Kredit BPR'!K35/'A_DPK BPR'!K35)*100%</f>
        <v>2.1146565952323115</v>
      </c>
      <c r="L76" s="138">
        <f>('A_Kredit BPR'!L35/'A_DPK BPR'!L35)*100%</f>
        <v>2.1519180365445898</v>
      </c>
      <c r="M76" s="110">
        <f t="shared" si="1"/>
        <v>19.64805893200807</v>
      </c>
    </row>
    <row r="77" spans="1:13" ht="13.5">
      <c r="A77" s="48" t="s">
        <v>77</v>
      </c>
      <c r="B77" s="112" t="s">
        <v>78</v>
      </c>
      <c r="C77" s="138">
        <f>('A_Kredit BPR'!C36/'A_DPK BPR'!C36)*100%</f>
        <v>2.5893109592735852</v>
      </c>
      <c r="D77" s="138">
        <f>('A_Kredit BPR'!D36/'A_DPK BPR'!D36)*100%</f>
        <v>2.4773921822857146</v>
      </c>
      <c r="E77" s="138">
        <f>('A_Kredit BPR'!E36/'A_DPK BPR'!E36)*100%</f>
        <v>2.4491058911652175</v>
      </c>
      <c r="F77" s="138">
        <f>('A_Kredit BPR'!F36/'A_DPK BPR'!F36)*100%</f>
        <v>2.4669949912608695</v>
      </c>
      <c r="G77" s="138">
        <f>('A_Kredit BPR'!G36/'A_DPK BPR'!G36)*100%</f>
        <v>2.4882189677413793</v>
      </c>
      <c r="H77" s="138">
        <f>('A_Kredit BPR'!H36/'A_DPK BPR'!H36)*100%</f>
        <v>2.462638166322034</v>
      </c>
      <c r="I77" s="138">
        <f>('A_Kredit BPR'!I36/'A_DPK BPR'!I36)*100%</f>
        <v>2.6700451162522518</v>
      </c>
      <c r="J77" s="138">
        <f>('A_Kredit BPR'!J36/'A_DPK BPR'!J36)*100%</f>
        <v>2.7490588744912277</v>
      </c>
      <c r="K77" s="138">
        <f>('A_Kredit BPR'!K36/'A_DPK BPR'!K36)*100%</f>
        <v>2.8011890216521738</v>
      </c>
      <c r="L77" s="138">
        <f>('A_Kredit BPR'!L36/'A_DPK BPR'!L36)*100%</f>
        <v>2.7835101412203391</v>
      </c>
      <c r="M77" s="110">
        <f t="shared" si="1"/>
        <v>25.937464311664794</v>
      </c>
    </row>
    <row r="78" spans="1:13" ht="13.5">
      <c r="A78" s="140" t="s">
        <v>79</v>
      </c>
      <c r="B78" s="54" t="s">
        <v>80</v>
      </c>
      <c r="C78" s="198">
        <f>('A_Kredit BPR'!C37/'A_DPK BPR'!C37)*100%</f>
        <v>1.2782891906033254</v>
      </c>
      <c r="D78" s="198">
        <f>('A_Kredit BPR'!D37/'A_DPK BPR'!D37)*100%</f>
        <v>1.2673609816697893</v>
      </c>
      <c r="E78" s="198">
        <f>('A_Kredit BPR'!E37/'A_DPK BPR'!E37)*100%</f>
        <v>1.2767306137658081</v>
      </c>
      <c r="F78" s="198">
        <f>('A_Kredit BPR'!F37/'A_DPK BPR'!F37)*100%</f>
        <v>1.2862751873474179</v>
      </c>
      <c r="G78" s="198">
        <f>('A_Kredit BPR'!G37/'A_DPK BPR'!G37)*100%</f>
        <v>1.2995292483144207</v>
      </c>
      <c r="H78" s="198">
        <f>('A_Kredit BPR'!H37/'A_DPK BPR'!H37)*100%</f>
        <v>1.3032277347488264</v>
      </c>
      <c r="I78" s="198">
        <f>('A_Kredit BPR'!I37/'A_DPK BPR'!I37)*100%</f>
        <v>1.3301875537082355</v>
      </c>
      <c r="J78" s="198">
        <f>('A_Kredit BPR'!J37/'A_DPK BPR'!J37)*100%</f>
        <v>1.3318164024788732</v>
      </c>
      <c r="K78" s="198">
        <f>('A_Kredit BPR'!K37/'A_DPK BPR'!K37)*100%</f>
        <v>1.3372950734018689</v>
      </c>
      <c r="L78" s="198">
        <f>('A_Kredit BPR'!L37/'A_DPK BPR'!L37)*100%</f>
        <v>1.354328217109557</v>
      </c>
      <c r="M78" s="197">
        <f>SUM(C78:L78)</f>
        <v>13.065040203148124</v>
      </c>
    </row>
  </sheetData>
  <mergeCells count="4">
    <mergeCell ref="C43:M43"/>
    <mergeCell ref="A1:M1"/>
    <mergeCell ref="C2:M2"/>
    <mergeCell ref="A42:M42"/>
  </mergeCells>
  <pageMargins left="0.7" right="0.7" top="0.75" bottom="0.75" header="0.3" footer="0.3"/>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AF7EB-9E7B-4C78-B948-4542177AA83E}">
  <dimension ref="A1:S73"/>
  <sheetViews>
    <sheetView zoomScale="52" workbookViewId="0">
      <selection activeCell="K2" sqref="K1:K1048576"/>
    </sheetView>
  </sheetViews>
  <sheetFormatPr defaultRowHeight="12.5"/>
  <cols>
    <col min="1" max="1" width="15.26953125" customWidth="1"/>
  </cols>
  <sheetData>
    <row r="1" spans="1:19" ht="12.75" customHeight="1">
      <c r="A1" s="349" t="s">
        <v>238</v>
      </c>
      <c r="B1" s="349"/>
      <c r="C1" s="349"/>
      <c r="D1" s="349"/>
      <c r="E1" s="349"/>
      <c r="F1" s="349"/>
      <c r="G1" s="349"/>
      <c r="H1" s="349"/>
      <c r="I1" s="349"/>
      <c r="J1" s="349"/>
      <c r="K1" s="349"/>
      <c r="L1" s="349"/>
      <c r="M1" s="349"/>
      <c r="N1" s="349"/>
      <c r="O1" s="349"/>
      <c r="P1" s="349"/>
      <c r="Q1" s="349"/>
      <c r="R1" s="349"/>
      <c r="S1" s="349"/>
    </row>
    <row r="2" spans="1:19" ht="94.5">
      <c r="A2" s="348" t="s">
        <v>239</v>
      </c>
      <c r="B2" s="136" t="s">
        <v>240</v>
      </c>
      <c r="C2" s="136" t="s">
        <v>197</v>
      </c>
      <c r="D2" s="136" t="s">
        <v>198</v>
      </c>
      <c r="E2" s="136" t="s">
        <v>241</v>
      </c>
      <c r="F2" s="136" t="s">
        <v>242</v>
      </c>
      <c r="G2" s="136" t="s">
        <v>243</v>
      </c>
      <c r="H2" s="136" t="s">
        <v>202</v>
      </c>
      <c r="I2" s="136" t="s">
        <v>203</v>
      </c>
      <c r="J2" s="136" t="s">
        <v>244</v>
      </c>
      <c r="K2" s="136" t="s">
        <v>245</v>
      </c>
      <c r="L2" s="136" t="s">
        <v>206</v>
      </c>
      <c r="M2" s="136" t="s">
        <v>207</v>
      </c>
      <c r="N2" s="136" t="s">
        <v>208</v>
      </c>
      <c r="O2" s="136" t="s">
        <v>246</v>
      </c>
      <c r="P2" s="136" t="s">
        <v>210</v>
      </c>
      <c r="Q2" s="136" t="s">
        <v>211</v>
      </c>
      <c r="R2" s="136" t="s">
        <v>212</v>
      </c>
      <c r="S2" s="136" t="s">
        <v>213</v>
      </c>
    </row>
    <row r="3" spans="1:19">
      <c r="A3" s="348"/>
      <c r="B3" s="136">
        <v>1</v>
      </c>
      <c r="C3" s="136">
        <v>2</v>
      </c>
      <c r="D3" s="136">
        <v>3</v>
      </c>
      <c r="E3" s="136">
        <v>4</v>
      </c>
      <c r="F3" s="136">
        <v>5</v>
      </c>
      <c r="G3" s="136">
        <v>6</v>
      </c>
      <c r="H3" s="136">
        <v>7</v>
      </c>
      <c r="I3" s="136">
        <v>8</v>
      </c>
      <c r="J3" s="136">
        <v>9</v>
      </c>
      <c r="K3" s="136">
        <v>10</v>
      </c>
      <c r="L3" s="136">
        <v>11</v>
      </c>
      <c r="M3" s="136">
        <v>12</v>
      </c>
      <c r="N3" s="136">
        <v>13</v>
      </c>
      <c r="O3" s="136">
        <v>14</v>
      </c>
      <c r="P3" s="136">
        <v>15</v>
      </c>
      <c r="Q3" s="136">
        <v>16</v>
      </c>
      <c r="R3" s="136">
        <v>17</v>
      </c>
      <c r="S3" s="136">
        <v>18</v>
      </c>
    </row>
    <row r="4" spans="1:19">
      <c r="A4" s="128" t="s">
        <v>14</v>
      </c>
      <c r="B4" s="219">
        <v>14966</v>
      </c>
      <c r="C4" s="219">
        <v>1385</v>
      </c>
      <c r="D4" s="219">
        <v>2013</v>
      </c>
      <c r="E4" s="219">
        <v>65243</v>
      </c>
      <c r="F4" s="219">
        <v>3506</v>
      </c>
      <c r="G4" s="219">
        <v>24365</v>
      </c>
      <c r="H4" s="219">
        <v>111709</v>
      </c>
      <c r="I4" s="219">
        <v>11591</v>
      </c>
      <c r="J4" s="219">
        <v>24171</v>
      </c>
      <c r="K4" s="219">
        <v>8039</v>
      </c>
      <c r="L4" s="219">
        <v>16794</v>
      </c>
      <c r="M4" s="219">
        <v>298</v>
      </c>
      <c r="N4" s="219">
        <v>3136</v>
      </c>
      <c r="O4" s="219">
        <v>5768</v>
      </c>
      <c r="P4" s="219">
        <v>11663</v>
      </c>
      <c r="Q4" s="219">
        <v>315</v>
      </c>
      <c r="R4" s="219">
        <v>0</v>
      </c>
      <c r="S4" s="219" t="s">
        <v>247</v>
      </c>
    </row>
    <row r="5" spans="1:19">
      <c r="A5" s="128" t="s">
        <v>86</v>
      </c>
      <c r="B5" s="219">
        <v>1506</v>
      </c>
      <c r="C5" s="219">
        <v>83</v>
      </c>
      <c r="D5" s="219">
        <v>33</v>
      </c>
      <c r="E5" s="219">
        <v>2378</v>
      </c>
      <c r="F5" s="219">
        <v>8</v>
      </c>
      <c r="G5" s="219">
        <v>1705</v>
      </c>
      <c r="H5" s="219">
        <v>5211</v>
      </c>
      <c r="I5" s="219">
        <v>341</v>
      </c>
      <c r="J5" s="219">
        <v>100</v>
      </c>
      <c r="K5" s="219">
        <v>131</v>
      </c>
      <c r="L5" s="219">
        <v>295</v>
      </c>
      <c r="M5" s="219">
        <v>0</v>
      </c>
      <c r="N5" s="219">
        <v>23</v>
      </c>
      <c r="O5" s="219">
        <v>36</v>
      </c>
      <c r="P5" s="219">
        <v>502</v>
      </c>
      <c r="Q5" s="219">
        <v>20</v>
      </c>
      <c r="R5" s="219" t="s">
        <v>248</v>
      </c>
      <c r="S5" s="219" t="s">
        <v>247</v>
      </c>
    </row>
    <row r="6" spans="1:19">
      <c r="A6" s="128" t="s">
        <v>16</v>
      </c>
      <c r="B6" s="219">
        <v>767</v>
      </c>
      <c r="C6" s="219">
        <v>182</v>
      </c>
      <c r="D6" s="219">
        <v>621</v>
      </c>
      <c r="E6" s="219">
        <v>22989</v>
      </c>
      <c r="F6" s="219">
        <v>431</v>
      </c>
      <c r="G6" s="219">
        <v>11995</v>
      </c>
      <c r="H6" s="219">
        <v>25404</v>
      </c>
      <c r="I6" s="219">
        <v>2675</v>
      </c>
      <c r="J6" s="219">
        <v>9465</v>
      </c>
      <c r="K6" s="219">
        <v>3903</v>
      </c>
      <c r="L6" s="219">
        <v>14885</v>
      </c>
      <c r="M6" s="219">
        <v>3</v>
      </c>
      <c r="N6" s="219">
        <v>530</v>
      </c>
      <c r="O6" s="219">
        <v>2108</v>
      </c>
      <c r="P6" s="219">
        <v>2861</v>
      </c>
      <c r="Q6" s="219">
        <v>102</v>
      </c>
      <c r="R6" s="219">
        <v>0</v>
      </c>
      <c r="S6" s="219" t="s">
        <v>247</v>
      </c>
    </row>
    <row r="7" spans="1:19">
      <c r="A7" s="128" t="s">
        <v>86</v>
      </c>
      <c r="B7" s="219">
        <v>35</v>
      </c>
      <c r="C7" s="219">
        <v>5</v>
      </c>
      <c r="D7" s="219">
        <v>42</v>
      </c>
      <c r="E7" s="219">
        <v>233</v>
      </c>
      <c r="F7" s="219">
        <v>4</v>
      </c>
      <c r="G7" s="219">
        <v>661</v>
      </c>
      <c r="H7" s="219">
        <v>941</v>
      </c>
      <c r="I7" s="219">
        <v>42</v>
      </c>
      <c r="J7" s="219">
        <v>65</v>
      </c>
      <c r="K7" s="219">
        <v>22</v>
      </c>
      <c r="L7" s="219">
        <v>77</v>
      </c>
      <c r="M7" s="219" t="s">
        <v>249</v>
      </c>
      <c r="N7" s="219">
        <v>3</v>
      </c>
      <c r="O7" s="219">
        <v>9</v>
      </c>
      <c r="P7" s="219">
        <v>90</v>
      </c>
      <c r="Q7" s="219">
        <v>2</v>
      </c>
      <c r="R7" s="219">
        <v>0</v>
      </c>
      <c r="S7" s="219" t="s">
        <v>247</v>
      </c>
    </row>
    <row r="8" spans="1:19">
      <c r="A8" s="128" t="s">
        <v>87</v>
      </c>
      <c r="B8" s="219">
        <v>177940</v>
      </c>
      <c r="C8" s="219">
        <v>2551</v>
      </c>
      <c r="D8" s="219">
        <v>258903</v>
      </c>
      <c r="E8" s="219">
        <v>729300</v>
      </c>
      <c r="F8" s="219">
        <v>172590</v>
      </c>
      <c r="G8" s="219">
        <v>266357</v>
      </c>
      <c r="H8" s="219">
        <v>421148</v>
      </c>
      <c r="I8" s="219">
        <v>54604</v>
      </c>
      <c r="J8" s="219">
        <v>320354</v>
      </c>
      <c r="K8" s="219">
        <v>401683</v>
      </c>
      <c r="L8" s="219">
        <v>277211</v>
      </c>
      <c r="M8" s="219">
        <v>19123</v>
      </c>
      <c r="N8" s="219">
        <v>4972</v>
      </c>
      <c r="O8" s="219">
        <v>14983</v>
      </c>
      <c r="P8" s="219">
        <v>85962</v>
      </c>
      <c r="Q8" s="219">
        <v>401</v>
      </c>
      <c r="R8" s="219">
        <v>263</v>
      </c>
      <c r="S8" s="219" t="s">
        <v>247</v>
      </c>
    </row>
    <row r="9" spans="1:19">
      <c r="A9" s="128" t="s">
        <v>86</v>
      </c>
      <c r="B9" s="219">
        <v>2812</v>
      </c>
      <c r="C9" s="219">
        <v>176</v>
      </c>
      <c r="D9" s="219">
        <v>3777</v>
      </c>
      <c r="E9" s="219">
        <v>19923</v>
      </c>
      <c r="F9" s="219">
        <v>424</v>
      </c>
      <c r="G9" s="219">
        <v>6718</v>
      </c>
      <c r="H9" s="219">
        <v>9931</v>
      </c>
      <c r="I9" s="219">
        <v>2169</v>
      </c>
      <c r="J9" s="219">
        <v>2322</v>
      </c>
      <c r="K9" s="219">
        <v>1031</v>
      </c>
      <c r="L9" s="219">
        <v>4655</v>
      </c>
      <c r="M9" s="219">
        <v>0</v>
      </c>
      <c r="N9" s="219">
        <v>116</v>
      </c>
      <c r="O9" s="219">
        <v>123</v>
      </c>
      <c r="P9" s="219">
        <v>635</v>
      </c>
      <c r="Q9" s="219">
        <v>17</v>
      </c>
      <c r="R9" s="219" t="s">
        <v>248</v>
      </c>
      <c r="S9" s="219" t="s">
        <v>247</v>
      </c>
    </row>
    <row r="10" spans="1:19">
      <c r="A10" s="128" t="s">
        <v>88</v>
      </c>
      <c r="B10" s="219">
        <v>2751</v>
      </c>
      <c r="C10" s="219">
        <v>282</v>
      </c>
      <c r="D10" s="219">
        <v>97</v>
      </c>
      <c r="E10" s="219">
        <v>4459</v>
      </c>
      <c r="F10" s="219">
        <v>58</v>
      </c>
      <c r="G10" s="219">
        <v>6120</v>
      </c>
      <c r="H10" s="219">
        <v>12509</v>
      </c>
      <c r="I10" s="219">
        <v>3298</v>
      </c>
      <c r="J10" s="219">
        <v>984</v>
      </c>
      <c r="K10" s="219">
        <v>866</v>
      </c>
      <c r="L10" s="219">
        <v>1352</v>
      </c>
      <c r="M10" s="219">
        <v>1</v>
      </c>
      <c r="N10" s="219">
        <v>911</v>
      </c>
      <c r="O10" s="219">
        <v>1063</v>
      </c>
      <c r="P10" s="219">
        <v>2797</v>
      </c>
      <c r="Q10" s="219">
        <v>56</v>
      </c>
      <c r="R10" s="219" t="s">
        <v>248</v>
      </c>
      <c r="S10" s="219" t="s">
        <v>247</v>
      </c>
    </row>
    <row r="11" spans="1:19">
      <c r="A11" s="128" t="s">
        <v>86</v>
      </c>
      <c r="B11" s="219">
        <v>83</v>
      </c>
      <c r="C11" s="219">
        <v>17</v>
      </c>
      <c r="D11" s="219">
        <v>3</v>
      </c>
      <c r="E11" s="219">
        <v>109</v>
      </c>
      <c r="F11" s="219">
        <v>1</v>
      </c>
      <c r="G11" s="219">
        <v>137</v>
      </c>
      <c r="H11" s="219">
        <v>518</v>
      </c>
      <c r="I11" s="219">
        <v>115</v>
      </c>
      <c r="J11" s="219">
        <v>14</v>
      </c>
      <c r="K11" s="219">
        <v>103</v>
      </c>
      <c r="L11" s="219">
        <v>44</v>
      </c>
      <c r="M11" s="219" t="s">
        <v>249</v>
      </c>
      <c r="N11" s="219">
        <v>7</v>
      </c>
      <c r="O11" s="219">
        <v>69</v>
      </c>
      <c r="P11" s="219">
        <v>89</v>
      </c>
      <c r="Q11" s="219">
        <v>5</v>
      </c>
      <c r="R11" s="219" t="s">
        <v>248</v>
      </c>
      <c r="S11" s="219" t="s">
        <v>247</v>
      </c>
    </row>
    <row r="12" spans="1:19">
      <c r="A12" s="128" t="s">
        <v>89</v>
      </c>
      <c r="B12" s="219">
        <v>25270</v>
      </c>
      <c r="C12" s="219">
        <v>2822</v>
      </c>
      <c r="D12" s="219">
        <v>418</v>
      </c>
      <c r="E12" s="219">
        <v>63268</v>
      </c>
      <c r="F12" s="219">
        <v>431</v>
      </c>
      <c r="G12" s="219">
        <v>17235</v>
      </c>
      <c r="H12" s="219">
        <v>118364</v>
      </c>
      <c r="I12" s="219">
        <v>13412</v>
      </c>
      <c r="J12" s="219">
        <v>4881</v>
      </c>
      <c r="K12" s="219">
        <v>2405</v>
      </c>
      <c r="L12" s="219">
        <v>7525</v>
      </c>
      <c r="M12" s="219">
        <v>26</v>
      </c>
      <c r="N12" s="219">
        <v>1941</v>
      </c>
      <c r="O12" s="219">
        <v>4238</v>
      </c>
      <c r="P12" s="219">
        <v>12965</v>
      </c>
      <c r="Q12" s="219">
        <v>319</v>
      </c>
      <c r="R12" s="219" t="s">
        <v>248</v>
      </c>
      <c r="S12" s="219" t="s">
        <v>247</v>
      </c>
    </row>
    <row r="13" spans="1:19">
      <c r="A13" s="128" t="s">
        <v>86</v>
      </c>
      <c r="B13" s="219">
        <v>722</v>
      </c>
      <c r="C13" s="219">
        <v>111</v>
      </c>
      <c r="D13" s="219">
        <v>39</v>
      </c>
      <c r="E13" s="219">
        <v>9193</v>
      </c>
      <c r="F13" s="219">
        <v>4</v>
      </c>
      <c r="G13" s="219">
        <v>684</v>
      </c>
      <c r="H13" s="219">
        <v>4530</v>
      </c>
      <c r="I13" s="219">
        <v>386</v>
      </c>
      <c r="J13" s="219">
        <v>83</v>
      </c>
      <c r="K13" s="219">
        <v>181</v>
      </c>
      <c r="L13" s="219">
        <v>116</v>
      </c>
      <c r="M13" s="219" t="s">
        <v>249</v>
      </c>
      <c r="N13" s="219">
        <v>9</v>
      </c>
      <c r="O13" s="219">
        <v>20</v>
      </c>
      <c r="P13" s="219">
        <v>373</v>
      </c>
      <c r="Q13" s="219">
        <v>12</v>
      </c>
      <c r="R13" s="219" t="s">
        <v>248</v>
      </c>
      <c r="S13" s="219" t="s">
        <v>247</v>
      </c>
    </row>
    <row r="14" spans="1:19">
      <c r="A14" s="128" t="s">
        <v>90</v>
      </c>
      <c r="B14" s="219">
        <v>40333</v>
      </c>
      <c r="C14" s="219">
        <v>2880</v>
      </c>
      <c r="D14" s="219">
        <v>2217</v>
      </c>
      <c r="E14" s="219">
        <v>123514</v>
      </c>
      <c r="F14" s="219">
        <v>4637</v>
      </c>
      <c r="G14" s="219">
        <v>23750</v>
      </c>
      <c r="H14" s="219">
        <v>154891</v>
      </c>
      <c r="I14" s="219">
        <v>11236</v>
      </c>
      <c r="J14" s="219">
        <v>13240</v>
      </c>
      <c r="K14" s="219">
        <v>1875</v>
      </c>
      <c r="L14" s="219">
        <v>11752</v>
      </c>
      <c r="M14" s="219">
        <v>6</v>
      </c>
      <c r="N14" s="219">
        <v>2038</v>
      </c>
      <c r="O14" s="219">
        <v>3194</v>
      </c>
      <c r="P14" s="219">
        <v>13719</v>
      </c>
      <c r="Q14" s="219">
        <v>654</v>
      </c>
      <c r="R14" s="219">
        <v>1</v>
      </c>
      <c r="S14" s="219" t="s">
        <v>247</v>
      </c>
    </row>
    <row r="15" spans="1:19">
      <c r="A15" s="128" t="s">
        <v>86</v>
      </c>
      <c r="B15" s="219">
        <v>1264</v>
      </c>
      <c r="C15" s="219">
        <v>283</v>
      </c>
      <c r="D15" s="219">
        <v>73</v>
      </c>
      <c r="E15" s="219">
        <v>2576</v>
      </c>
      <c r="F15" s="219">
        <v>34</v>
      </c>
      <c r="G15" s="219">
        <v>842</v>
      </c>
      <c r="H15" s="219">
        <v>5880</v>
      </c>
      <c r="I15" s="219">
        <v>450</v>
      </c>
      <c r="J15" s="219">
        <v>366</v>
      </c>
      <c r="K15" s="219">
        <v>63</v>
      </c>
      <c r="L15" s="219">
        <v>624</v>
      </c>
      <c r="M15" s="219" t="s">
        <v>249</v>
      </c>
      <c r="N15" s="219">
        <v>23</v>
      </c>
      <c r="O15" s="219">
        <v>29</v>
      </c>
      <c r="P15" s="219">
        <v>384</v>
      </c>
      <c r="Q15" s="219">
        <v>18</v>
      </c>
      <c r="R15" s="219" t="s">
        <v>248</v>
      </c>
      <c r="S15" s="219" t="s">
        <v>247</v>
      </c>
    </row>
    <row r="16" spans="1:19">
      <c r="A16" s="128" t="s">
        <v>26</v>
      </c>
      <c r="B16" s="219">
        <v>6350</v>
      </c>
      <c r="C16" s="219">
        <v>95</v>
      </c>
      <c r="D16" s="219">
        <v>294</v>
      </c>
      <c r="E16" s="219">
        <v>534</v>
      </c>
      <c r="F16" s="219">
        <v>14</v>
      </c>
      <c r="G16" s="219">
        <v>197</v>
      </c>
      <c r="H16" s="219">
        <v>4974</v>
      </c>
      <c r="I16" s="219">
        <v>555</v>
      </c>
      <c r="J16" s="219">
        <v>243</v>
      </c>
      <c r="K16" s="219">
        <v>3</v>
      </c>
      <c r="L16" s="219">
        <v>269</v>
      </c>
      <c r="M16" s="219">
        <v>0</v>
      </c>
      <c r="N16" s="219">
        <v>39</v>
      </c>
      <c r="O16" s="219">
        <v>132</v>
      </c>
      <c r="P16" s="219">
        <v>601</v>
      </c>
      <c r="Q16" s="219">
        <v>26</v>
      </c>
      <c r="R16" s="219" t="s">
        <v>248</v>
      </c>
      <c r="S16" s="219" t="s">
        <v>247</v>
      </c>
    </row>
    <row r="17" spans="1:19">
      <c r="A17" s="128" t="s">
        <v>86</v>
      </c>
      <c r="B17" s="219">
        <v>95</v>
      </c>
      <c r="C17" s="219">
        <v>3</v>
      </c>
      <c r="D17" s="219">
        <v>1</v>
      </c>
      <c r="E17" s="219">
        <v>13</v>
      </c>
      <c r="F17" s="219">
        <v>0</v>
      </c>
      <c r="G17" s="219">
        <v>25</v>
      </c>
      <c r="H17" s="219">
        <v>162</v>
      </c>
      <c r="I17" s="219">
        <v>5</v>
      </c>
      <c r="J17" s="219">
        <v>4</v>
      </c>
      <c r="K17" s="219">
        <v>0</v>
      </c>
      <c r="L17" s="219">
        <v>4</v>
      </c>
      <c r="M17" s="219" t="s">
        <v>249</v>
      </c>
      <c r="N17" s="219">
        <v>0</v>
      </c>
      <c r="O17" s="219">
        <v>0</v>
      </c>
      <c r="P17" s="219">
        <v>22</v>
      </c>
      <c r="Q17" s="219">
        <v>1</v>
      </c>
      <c r="R17" s="219" t="s">
        <v>248</v>
      </c>
      <c r="S17" s="219" t="s">
        <v>247</v>
      </c>
    </row>
    <row r="18" spans="1:19">
      <c r="A18" s="128" t="s">
        <v>28</v>
      </c>
      <c r="B18" s="219">
        <v>15109</v>
      </c>
      <c r="C18" s="219">
        <v>131</v>
      </c>
      <c r="D18" s="219">
        <v>148</v>
      </c>
      <c r="E18" s="219">
        <v>2703</v>
      </c>
      <c r="F18" s="219">
        <v>33</v>
      </c>
      <c r="G18" s="219">
        <v>944</v>
      </c>
      <c r="H18" s="219">
        <v>8615</v>
      </c>
      <c r="I18" s="219">
        <v>1225</v>
      </c>
      <c r="J18" s="219">
        <v>422</v>
      </c>
      <c r="K18" s="219">
        <v>34</v>
      </c>
      <c r="L18" s="219">
        <v>601</v>
      </c>
      <c r="M18" s="219">
        <v>0</v>
      </c>
      <c r="N18" s="219">
        <v>103</v>
      </c>
      <c r="O18" s="219">
        <v>145</v>
      </c>
      <c r="P18" s="219">
        <v>1071</v>
      </c>
      <c r="Q18" s="219">
        <v>33</v>
      </c>
      <c r="R18" s="219" t="s">
        <v>248</v>
      </c>
      <c r="S18" s="219" t="s">
        <v>247</v>
      </c>
    </row>
    <row r="19" spans="1:19">
      <c r="A19" s="128" t="s">
        <v>86</v>
      </c>
      <c r="B19" s="219">
        <v>162</v>
      </c>
      <c r="C19" s="219">
        <v>4</v>
      </c>
      <c r="D19" s="219">
        <v>5</v>
      </c>
      <c r="E19" s="219">
        <v>27</v>
      </c>
      <c r="F19" s="219">
        <v>0</v>
      </c>
      <c r="G19" s="219">
        <v>55</v>
      </c>
      <c r="H19" s="219">
        <v>260</v>
      </c>
      <c r="I19" s="219">
        <v>31</v>
      </c>
      <c r="J19" s="219">
        <v>6</v>
      </c>
      <c r="K19" s="219">
        <v>15</v>
      </c>
      <c r="L19" s="219">
        <v>13</v>
      </c>
      <c r="M19" s="219" t="s">
        <v>249</v>
      </c>
      <c r="N19" s="219">
        <v>2</v>
      </c>
      <c r="O19" s="219">
        <v>5</v>
      </c>
      <c r="P19" s="219">
        <v>17</v>
      </c>
      <c r="Q19" s="219">
        <v>0</v>
      </c>
      <c r="R19" s="219" t="s">
        <v>248</v>
      </c>
      <c r="S19" s="219" t="s">
        <v>247</v>
      </c>
    </row>
    <row r="20" spans="1:19">
      <c r="A20" s="128" t="s">
        <v>30</v>
      </c>
      <c r="B20" s="219">
        <v>3327</v>
      </c>
      <c r="C20" s="219">
        <v>308</v>
      </c>
      <c r="D20" s="219">
        <v>105</v>
      </c>
      <c r="E20" s="219">
        <v>1359</v>
      </c>
      <c r="F20" s="219">
        <v>116</v>
      </c>
      <c r="G20" s="219">
        <v>555</v>
      </c>
      <c r="H20" s="219">
        <v>6089</v>
      </c>
      <c r="I20" s="219">
        <v>540</v>
      </c>
      <c r="J20" s="219">
        <v>315</v>
      </c>
      <c r="K20" s="219">
        <v>29</v>
      </c>
      <c r="L20" s="219">
        <v>277</v>
      </c>
      <c r="M20" s="219">
        <v>0</v>
      </c>
      <c r="N20" s="219">
        <v>88</v>
      </c>
      <c r="O20" s="219">
        <v>408</v>
      </c>
      <c r="P20" s="219">
        <v>829</v>
      </c>
      <c r="Q20" s="219">
        <v>41</v>
      </c>
      <c r="R20" s="219" t="s">
        <v>248</v>
      </c>
      <c r="S20" s="219" t="s">
        <v>247</v>
      </c>
    </row>
    <row r="21" spans="1:19">
      <c r="A21" s="128" t="s">
        <v>86</v>
      </c>
      <c r="B21" s="219">
        <v>71</v>
      </c>
      <c r="C21" s="219">
        <v>11</v>
      </c>
      <c r="D21" s="219">
        <v>1</v>
      </c>
      <c r="E21" s="219">
        <v>30</v>
      </c>
      <c r="F21" s="219">
        <v>1</v>
      </c>
      <c r="G21" s="219">
        <v>93</v>
      </c>
      <c r="H21" s="219">
        <v>255</v>
      </c>
      <c r="I21" s="219">
        <v>24</v>
      </c>
      <c r="J21" s="219">
        <v>20</v>
      </c>
      <c r="K21" s="219" t="s">
        <v>247</v>
      </c>
      <c r="L21" s="219">
        <v>21</v>
      </c>
      <c r="M21" s="219" t="s">
        <v>249</v>
      </c>
      <c r="N21" s="219">
        <v>1</v>
      </c>
      <c r="O21" s="219">
        <v>1</v>
      </c>
      <c r="P21" s="219">
        <v>18</v>
      </c>
      <c r="Q21" s="219">
        <v>2</v>
      </c>
      <c r="R21" s="219" t="s">
        <v>248</v>
      </c>
      <c r="S21" s="219" t="s">
        <v>247</v>
      </c>
    </row>
    <row r="22" spans="1:19">
      <c r="A22" s="128" t="s">
        <v>91</v>
      </c>
      <c r="B22" s="219">
        <v>52628</v>
      </c>
      <c r="C22" s="219">
        <v>623</v>
      </c>
      <c r="D22" s="219">
        <v>465</v>
      </c>
      <c r="E22" s="219">
        <v>59286</v>
      </c>
      <c r="F22" s="219">
        <v>612</v>
      </c>
      <c r="G22" s="219">
        <v>7184</v>
      </c>
      <c r="H22" s="219">
        <v>48536</v>
      </c>
      <c r="I22" s="219">
        <v>3034</v>
      </c>
      <c r="J22" s="219">
        <v>4244</v>
      </c>
      <c r="K22" s="219">
        <v>1121</v>
      </c>
      <c r="L22" s="219">
        <v>5716</v>
      </c>
      <c r="M22" s="219">
        <v>7</v>
      </c>
      <c r="N22" s="219">
        <v>535</v>
      </c>
      <c r="O22" s="219">
        <v>2424</v>
      </c>
      <c r="P22" s="219">
        <v>4449</v>
      </c>
      <c r="Q22" s="219">
        <v>207</v>
      </c>
      <c r="R22" s="219">
        <v>2</v>
      </c>
      <c r="S22" s="219" t="s">
        <v>247</v>
      </c>
    </row>
    <row r="23" spans="1:19">
      <c r="A23" s="128" t="s">
        <v>86</v>
      </c>
      <c r="B23" s="219">
        <v>501</v>
      </c>
      <c r="C23" s="219">
        <v>31</v>
      </c>
      <c r="D23" s="219">
        <v>22</v>
      </c>
      <c r="E23" s="219">
        <v>555</v>
      </c>
      <c r="F23" s="219">
        <v>1</v>
      </c>
      <c r="G23" s="219">
        <v>371</v>
      </c>
      <c r="H23" s="219">
        <v>1789</v>
      </c>
      <c r="I23" s="219">
        <v>124</v>
      </c>
      <c r="J23" s="219">
        <v>56</v>
      </c>
      <c r="K23" s="219">
        <v>32</v>
      </c>
      <c r="L23" s="219">
        <v>87</v>
      </c>
      <c r="M23" s="219">
        <v>0</v>
      </c>
      <c r="N23" s="219">
        <v>2</v>
      </c>
      <c r="O23" s="219">
        <v>11</v>
      </c>
      <c r="P23" s="219">
        <v>116</v>
      </c>
      <c r="Q23" s="219">
        <v>6</v>
      </c>
      <c r="R23" s="219" t="s">
        <v>248</v>
      </c>
      <c r="S23" s="219" t="s">
        <v>247</v>
      </c>
    </row>
    <row r="24" spans="1:19">
      <c r="A24" s="128" t="s">
        <v>92</v>
      </c>
      <c r="B24" s="219">
        <v>12185</v>
      </c>
      <c r="C24" s="219">
        <v>327</v>
      </c>
      <c r="D24" s="219">
        <v>151</v>
      </c>
      <c r="E24" s="219">
        <v>2606</v>
      </c>
      <c r="F24" s="219">
        <v>31</v>
      </c>
      <c r="G24" s="219">
        <v>751</v>
      </c>
      <c r="H24" s="219">
        <v>17305</v>
      </c>
      <c r="I24" s="219">
        <v>1115</v>
      </c>
      <c r="J24" s="219">
        <v>1229</v>
      </c>
      <c r="K24" s="219">
        <v>43</v>
      </c>
      <c r="L24" s="219">
        <v>753</v>
      </c>
      <c r="M24" s="219" t="s">
        <v>249</v>
      </c>
      <c r="N24" s="219">
        <v>232</v>
      </c>
      <c r="O24" s="219">
        <v>327</v>
      </c>
      <c r="P24" s="219">
        <v>1533</v>
      </c>
      <c r="Q24" s="219">
        <v>44</v>
      </c>
      <c r="R24" s="219" t="s">
        <v>248</v>
      </c>
      <c r="S24" s="219" t="s">
        <v>247</v>
      </c>
    </row>
    <row r="25" spans="1:19">
      <c r="A25" s="128" t="s">
        <v>86</v>
      </c>
      <c r="B25" s="219">
        <v>261</v>
      </c>
      <c r="C25" s="219">
        <v>22</v>
      </c>
      <c r="D25" s="219">
        <v>7</v>
      </c>
      <c r="E25" s="219">
        <v>60</v>
      </c>
      <c r="F25" s="219">
        <v>0</v>
      </c>
      <c r="G25" s="219">
        <v>81</v>
      </c>
      <c r="H25" s="219">
        <v>685</v>
      </c>
      <c r="I25" s="219">
        <v>29</v>
      </c>
      <c r="J25" s="219">
        <v>19</v>
      </c>
      <c r="K25" s="219">
        <v>4</v>
      </c>
      <c r="L25" s="219">
        <v>19</v>
      </c>
      <c r="M25" s="219" t="s">
        <v>249</v>
      </c>
      <c r="N25" s="219">
        <v>0</v>
      </c>
      <c r="O25" s="219">
        <v>1</v>
      </c>
      <c r="P25" s="219">
        <v>46</v>
      </c>
      <c r="Q25" s="219">
        <v>1</v>
      </c>
      <c r="R25" s="219" t="s">
        <v>248</v>
      </c>
      <c r="S25" s="219" t="s">
        <v>247</v>
      </c>
    </row>
    <row r="26" spans="1:19">
      <c r="A26" s="128" t="s">
        <v>36</v>
      </c>
      <c r="B26" s="219">
        <v>26195</v>
      </c>
      <c r="C26" s="219">
        <v>153</v>
      </c>
      <c r="D26" s="219">
        <v>469</v>
      </c>
      <c r="E26" s="219">
        <v>8219</v>
      </c>
      <c r="F26" s="219">
        <v>70</v>
      </c>
      <c r="G26" s="219">
        <v>2541</v>
      </c>
      <c r="H26" s="219">
        <v>13915</v>
      </c>
      <c r="I26" s="219">
        <v>1961</v>
      </c>
      <c r="J26" s="219">
        <v>2174</v>
      </c>
      <c r="K26" s="219">
        <v>401</v>
      </c>
      <c r="L26" s="219">
        <v>1836</v>
      </c>
      <c r="M26" s="219" t="s">
        <v>249</v>
      </c>
      <c r="N26" s="219">
        <v>114</v>
      </c>
      <c r="O26" s="219">
        <v>940</v>
      </c>
      <c r="P26" s="219">
        <v>2135</v>
      </c>
      <c r="Q26" s="219">
        <v>39</v>
      </c>
      <c r="R26" s="219" t="s">
        <v>248</v>
      </c>
      <c r="S26" s="219" t="s">
        <v>247</v>
      </c>
    </row>
    <row r="27" spans="1:19">
      <c r="A27" s="128" t="s">
        <v>86</v>
      </c>
      <c r="B27" s="219">
        <v>481</v>
      </c>
      <c r="C27" s="219">
        <v>6</v>
      </c>
      <c r="D27" s="219">
        <v>3</v>
      </c>
      <c r="E27" s="219">
        <v>111</v>
      </c>
      <c r="F27" s="219">
        <v>1</v>
      </c>
      <c r="G27" s="219">
        <v>166</v>
      </c>
      <c r="H27" s="219">
        <v>640</v>
      </c>
      <c r="I27" s="219">
        <v>22</v>
      </c>
      <c r="J27" s="219">
        <v>44</v>
      </c>
      <c r="K27" s="219">
        <v>64</v>
      </c>
      <c r="L27" s="219">
        <v>46</v>
      </c>
      <c r="M27" s="219" t="s">
        <v>249</v>
      </c>
      <c r="N27" s="219">
        <v>0</v>
      </c>
      <c r="O27" s="219">
        <v>2</v>
      </c>
      <c r="P27" s="219">
        <v>45</v>
      </c>
      <c r="Q27" s="219">
        <v>1</v>
      </c>
      <c r="R27" s="219" t="s">
        <v>248</v>
      </c>
      <c r="S27" s="219" t="s">
        <v>247</v>
      </c>
    </row>
    <row r="28" spans="1:19">
      <c r="A28" s="128" t="s">
        <v>93</v>
      </c>
      <c r="B28" s="219">
        <v>21490</v>
      </c>
      <c r="C28" s="219">
        <v>296</v>
      </c>
      <c r="D28" s="219">
        <v>2353</v>
      </c>
      <c r="E28" s="219">
        <v>13017</v>
      </c>
      <c r="F28" s="219">
        <v>254</v>
      </c>
      <c r="G28" s="219">
        <v>3395</v>
      </c>
      <c r="H28" s="219">
        <v>18961</v>
      </c>
      <c r="I28" s="219">
        <v>1921</v>
      </c>
      <c r="J28" s="219">
        <v>1943</v>
      </c>
      <c r="K28" s="219">
        <v>81</v>
      </c>
      <c r="L28" s="219">
        <v>3907</v>
      </c>
      <c r="M28" s="219">
        <v>3</v>
      </c>
      <c r="N28" s="219">
        <v>347</v>
      </c>
      <c r="O28" s="219">
        <v>585</v>
      </c>
      <c r="P28" s="219">
        <v>1526</v>
      </c>
      <c r="Q28" s="219">
        <v>130</v>
      </c>
      <c r="R28" s="219" t="s">
        <v>248</v>
      </c>
      <c r="S28" s="219" t="s">
        <v>247</v>
      </c>
    </row>
    <row r="29" spans="1:19">
      <c r="A29" s="128" t="s">
        <v>86</v>
      </c>
      <c r="B29" s="219">
        <v>431</v>
      </c>
      <c r="C29" s="219">
        <v>20</v>
      </c>
      <c r="D29" s="219">
        <v>9</v>
      </c>
      <c r="E29" s="219">
        <v>36</v>
      </c>
      <c r="F29" s="219">
        <v>2</v>
      </c>
      <c r="G29" s="219">
        <v>257</v>
      </c>
      <c r="H29" s="219">
        <v>751</v>
      </c>
      <c r="I29" s="219">
        <v>32</v>
      </c>
      <c r="J29" s="219">
        <v>36</v>
      </c>
      <c r="K29" s="219">
        <v>3</v>
      </c>
      <c r="L29" s="219">
        <v>64</v>
      </c>
      <c r="M29" s="219">
        <v>0</v>
      </c>
      <c r="N29" s="219">
        <v>0</v>
      </c>
      <c r="O29" s="219">
        <v>2</v>
      </c>
      <c r="P29" s="219">
        <v>50</v>
      </c>
      <c r="Q29" s="219">
        <v>3</v>
      </c>
      <c r="R29" s="219" t="s">
        <v>248</v>
      </c>
      <c r="S29" s="219" t="s">
        <v>247</v>
      </c>
    </row>
    <row r="30" spans="1:19">
      <c r="A30" s="129" t="s">
        <v>42</v>
      </c>
      <c r="B30" s="219">
        <v>2447</v>
      </c>
      <c r="C30" s="219">
        <v>406</v>
      </c>
      <c r="D30" s="219">
        <v>1456</v>
      </c>
      <c r="E30" s="219">
        <v>454</v>
      </c>
      <c r="F30" s="219">
        <v>7</v>
      </c>
      <c r="G30" s="219">
        <v>222</v>
      </c>
      <c r="H30" s="219">
        <v>3183</v>
      </c>
      <c r="I30" s="219">
        <v>200</v>
      </c>
      <c r="J30" s="219">
        <v>150</v>
      </c>
      <c r="K30" s="219">
        <v>7</v>
      </c>
      <c r="L30" s="219">
        <v>107</v>
      </c>
      <c r="M30" s="219" t="s">
        <v>249</v>
      </c>
      <c r="N30" s="219">
        <v>21</v>
      </c>
      <c r="O30" s="219">
        <v>146</v>
      </c>
      <c r="P30" s="219">
        <v>421</v>
      </c>
      <c r="Q30" s="219">
        <v>4</v>
      </c>
      <c r="R30" s="219" t="s">
        <v>248</v>
      </c>
      <c r="S30" s="219" t="s">
        <v>247</v>
      </c>
    </row>
    <row r="31" spans="1:19">
      <c r="A31" s="128" t="s">
        <v>86</v>
      </c>
      <c r="B31" s="219">
        <v>49</v>
      </c>
      <c r="C31" s="219">
        <v>29</v>
      </c>
      <c r="D31" s="219">
        <v>7</v>
      </c>
      <c r="E31" s="219">
        <v>12</v>
      </c>
      <c r="F31" s="219">
        <v>0</v>
      </c>
      <c r="G31" s="219">
        <v>20</v>
      </c>
      <c r="H31" s="219">
        <v>76</v>
      </c>
      <c r="I31" s="219">
        <v>3</v>
      </c>
      <c r="J31" s="219">
        <v>5</v>
      </c>
      <c r="K31" s="219">
        <v>0</v>
      </c>
      <c r="L31" s="219">
        <v>3</v>
      </c>
      <c r="M31" s="219" t="s">
        <v>249</v>
      </c>
      <c r="N31" s="219">
        <v>0</v>
      </c>
      <c r="O31" s="219">
        <v>0</v>
      </c>
      <c r="P31" s="219">
        <v>11</v>
      </c>
      <c r="Q31" s="219">
        <v>0</v>
      </c>
      <c r="R31" s="219" t="s">
        <v>248</v>
      </c>
      <c r="S31" s="219" t="s">
        <v>247</v>
      </c>
    </row>
    <row r="32" spans="1:19">
      <c r="A32" s="128" t="s">
        <v>38</v>
      </c>
      <c r="B32" s="219">
        <v>303</v>
      </c>
      <c r="C32" s="219">
        <v>411</v>
      </c>
      <c r="D32" s="219">
        <v>298</v>
      </c>
      <c r="E32" s="219">
        <v>7591</v>
      </c>
      <c r="F32" s="219">
        <v>978</v>
      </c>
      <c r="G32" s="219">
        <v>1498</v>
      </c>
      <c r="H32" s="219">
        <v>7706</v>
      </c>
      <c r="I32" s="219">
        <v>1503</v>
      </c>
      <c r="J32" s="219">
        <v>5334</v>
      </c>
      <c r="K32" s="219">
        <v>70</v>
      </c>
      <c r="L32" s="219">
        <v>2710</v>
      </c>
      <c r="M32" s="219">
        <v>1</v>
      </c>
      <c r="N32" s="219">
        <v>293</v>
      </c>
      <c r="O32" s="219">
        <v>211</v>
      </c>
      <c r="P32" s="219">
        <v>1104</v>
      </c>
      <c r="Q32" s="219">
        <v>17</v>
      </c>
      <c r="R32" s="219" t="s">
        <v>248</v>
      </c>
      <c r="S32" s="219" t="s">
        <v>247</v>
      </c>
    </row>
    <row r="33" spans="1:19">
      <c r="A33" s="128" t="s">
        <v>86</v>
      </c>
      <c r="B33" s="219">
        <v>6</v>
      </c>
      <c r="C33" s="219">
        <v>9</v>
      </c>
      <c r="D33" s="219" t="s">
        <v>250</v>
      </c>
      <c r="E33" s="219">
        <v>1008</v>
      </c>
      <c r="F33" s="219">
        <v>0</v>
      </c>
      <c r="G33" s="219">
        <v>176</v>
      </c>
      <c r="H33" s="219">
        <v>156</v>
      </c>
      <c r="I33" s="219">
        <v>62</v>
      </c>
      <c r="J33" s="219">
        <v>19</v>
      </c>
      <c r="K33" s="219">
        <v>4</v>
      </c>
      <c r="L33" s="219">
        <v>191</v>
      </c>
      <c r="M33" s="219" t="s">
        <v>249</v>
      </c>
      <c r="N33" s="219">
        <v>2</v>
      </c>
      <c r="O33" s="219">
        <v>3</v>
      </c>
      <c r="P33" s="219">
        <v>21</v>
      </c>
      <c r="Q33" s="219">
        <v>0</v>
      </c>
      <c r="R33" s="219" t="s">
        <v>248</v>
      </c>
      <c r="S33" s="219" t="s">
        <v>247</v>
      </c>
    </row>
    <row r="34" spans="1:19">
      <c r="A34" s="128" t="s">
        <v>44</v>
      </c>
      <c r="B34" s="219">
        <v>11100</v>
      </c>
      <c r="C34" s="219">
        <v>601</v>
      </c>
      <c r="D34" s="219">
        <v>310</v>
      </c>
      <c r="E34" s="219">
        <v>4454</v>
      </c>
      <c r="F34" s="219">
        <v>161</v>
      </c>
      <c r="G34" s="219">
        <v>827</v>
      </c>
      <c r="H34" s="219">
        <v>18204</v>
      </c>
      <c r="I34" s="219">
        <v>1234</v>
      </c>
      <c r="J34" s="219">
        <v>1994</v>
      </c>
      <c r="K34" s="219">
        <v>227</v>
      </c>
      <c r="L34" s="219">
        <v>1180</v>
      </c>
      <c r="M34" s="219">
        <v>9</v>
      </c>
      <c r="N34" s="219">
        <v>383</v>
      </c>
      <c r="O34" s="219">
        <v>771</v>
      </c>
      <c r="P34" s="219">
        <v>1319</v>
      </c>
      <c r="Q34" s="219">
        <v>62</v>
      </c>
      <c r="R34" s="219" t="s">
        <v>248</v>
      </c>
      <c r="S34" s="219" t="s">
        <v>247</v>
      </c>
    </row>
    <row r="35" spans="1:19">
      <c r="A35" s="128" t="s">
        <v>86</v>
      </c>
      <c r="B35" s="219">
        <v>258</v>
      </c>
      <c r="C35" s="219">
        <v>51</v>
      </c>
      <c r="D35" s="219">
        <v>9</v>
      </c>
      <c r="E35" s="219">
        <v>213</v>
      </c>
      <c r="F35" s="219">
        <v>2</v>
      </c>
      <c r="G35" s="219">
        <v>99</v>
      </c>
      <c r="H35" s="219">
        <v>602</v>
      </c>
      <c r="I35" s="219">
        <v>35</v>
      </c>
      <c r="J35" s="219">
        <v>12</v>
      </c>
      <c r="K35" s="219">
        <v>1</v>
      </c>
      <c r="L35" s="219">
        <v>23</v>
      </c>
      <c r="M35" s="219" t="s">
        <v>249</v>
      </c>
      <c r="N35" s="219">
        <v>4</v>
      </c>
      <c r="O35" s="219">
        <v>7</v>
      </c>
      <c r="P35" s="219">
        <v>70</v>
      </c>
      <c r="Q35" s="219">
        <v>2</v>
      </c>
      <c r="R35" s="219" t="s">
        <v>248</v>
      </c>
      <c r="S35" s="219" t="s">
        <v>247</v>
      </c>
    </row>
    <row r="36" spans="1:19">
      <c r="A36" s="128" t="s">
        <v>94</v>
      </c>
      <c r="B36" s="219">
        <v>10878</v>
      </c>
      <c r="C36" s="219">
        <v>338</v>
      </c>
      <c r="D36" s="219">
        <v>9719</v>
      </c>
      <c r="E36" s="219">
        <v>2810</v>
      </c>
      <c r="F36" s="219">
        <v>551</v>
      </c>
      <c r="G36" s="219">
        <v>1053</v>
      </c>
      <c r="H36" s="219">
        <v>12125</v>
      </c>
      <c r="I36" s="219">
        <v>839</v>
      </c>
      <c r="J36" s="219">
        <v>3504</v>
      </c>
      <c r="K36" s="219">
        <v>468</v>
      </c>
      <c r="L36" s="219">
        <v>2087</v>
      </c>
      <c r="M36" s="219" t="s">
        <v>249</v>
      </c>
      <c r="N36" s="219">
        <v>97</v>
      </c>
      <c r="O36" s="219">
        <v>177</v>
      </c>
      <c r="P36" s="219">
        <v>1982</v>
      </c>
      <c r="Q36" s="219">
        <v>42</v>
      </c>
      <c r="R36" s="219" t="s">
        <v>248</v>
      </c>
      <c r="S36" s="219" t="s">
        <v>247</v>
      </c>
    </row>
    <row r="37" spans="1:19">
      <c r="A37" s="128" t="s">
        <v>86</v>
      </c>
      <c r="B37" s="219">
        <v>75</v>
      </c>
      <c r="C37" s="219">
        <v>20</v>
      </c>
      <c r="D37" s="219">
        <v>39</v>
      </c>
      <c r="E37" s="219">
        <v>83</v>
      </c>
      <c r="F37" s="219">
        <v>2</v>
      </c>
      <c r="G37" s="219">
        <v>116</v>
      </c>
      <c r="H37" s="219">
        <v>520</v>
      </c>
      <c r="I37" s="219">
        <v>18</v>
      </c>
      <c r="J37" s="219">
        <v>22</v>
      </c>
      <c r="K37" s="219">
        <v>1</v>
      </c>
      <c r="L37" s="219">
        <v>31</v>
      </c>
      <c r="M37" s="219" t="s">
        <v>249</v>
      </c>
      <c r="N37" s="219">
        <v>6</v>
      </c>
      <c r="O37" s="219">
        <v>1</v>
      </c>
      <c r="P37" s="219">
        <v>50</v>
      </c>
      <c r="Q37" s="219">
        <v>4</v>
      </c>
      <c r="R37" s="219" t="s">
        <v>248</v>
      </c>
      <c r="S37" s="219" t="s">
        <v>247</v>
      </c>
    </row>
    <row r="38" spans="1:19">
      <c r="A38" s="128" t="s">
        <v>95</v>
      </c>
      <c r="B38" s="219">
        <v>20529</v>
      </c>
      <c r="C38" s="219">
        <v>468</v>
      </c>
      <c r="D38" s="219">
        <v>181</v>
      </c>
      <c r="E38" s="219">
        <v>1600</v>
      </c>
      <c r="F38" s="219">
        <v>152</v>
      </c>
      <c r="G38" s="219">
        <v>562</v>
      </c>
      <c r="H38" s="219">
        <v>12741</v>
      </c>
      <c r="I38" s="219">
        <v>1483</v>
      </c>
      <c r="J38" s="219">
        <v>2851</v>
      </c>
      <c r="K38" s="219">
        <v>306</v>
      </c>
      <c r="L38" s="219">
        <v>1003</v>
      </c>
      <c r="M38" s="219">
        <v>2</v>
      </c>
      <c r="N38" s="219">
        <v>82</v>
      </c>
      <c r="O38" s="219">
        <v>131</v>
      </c>
      <c r="P38" s="219">
        <v>1106</v>
      </c>
      <c r="Q38" s="219">
        <v>22</v>
      </c>
      <c r="R38" s="219" t="s">
        <v>248</v>
      </c>
      <c r="S38" s="219" t="s">
        <v>247</v>
      </c>
    </row>
    <row r="39" spans="1:19">
      <c r="A39" s="128" t="s">
        <v>86</v>
      </c>
      <c r="B39" s="219">
        <v>164</v>
      </c>
      <c r="C39" s="219">
        <v>35</v>
      </c>
      <c r="D39" s="219">
        <v>1</v>
      </c>
      <c r="E39" s="219">
        <v>98</v>
      </c>
      <c r="F39" s="219">
        <v>1</v>
      </c>
      <c r="G39" s="219">
        <v>66</v>
      </c>
      <c r="H39" s="219">
        <v>761</v>
      </c>
      <c r="I39" s="219">
        <v>45</v>
      </c>
      <c r="J39" s="219">
        <v>22</v>
      </c>
      <c r="K39" s="219">
        <v>3</v>
      </c>
      <c r="L39" s="219">
        <v>23</v>
      </c>
      <c r="M39" s="219" t="s">
        <v>249</v>
      </c>
      <c r="N39" s="219">
        <v>0</v>
      </c>
      <c r="O39" s="219">
        <v>5</v>
      </c>
      <c r="P39" s="219">
        <v>44</v>
      </c>
      <c r="Q39" s="219">
        <v>0</v>
      </c>
      <c r="R39" s="219" t="s">
        <v>248</v>
      </c>
      <c r="S39" s="219" t="s">
        <v>247</v>
      </c>
    </row>
    <row r="40" spans="1:19">
      <c r="A40" s="128" t="s">
        <v>96</v>
      </c>
      <c r="B40" s="219">
        <v>15903</v>
      </c>
      <c r="C40" s="219">
        <v>619</v>
      </c>
      <c r="D40" s="219">
        <v>7495</v>
      </c>
      <c r="E40" s="219">
        <v>3447</v>
      </c>
      <c r="F40" s="219">
        <v>3388</v>
      </c>
      <c r="G40" s="219">
        <v>5677</v>
      </c>
      <c r="H40" s="219">
        <v>16893</v>
      </c>
      <c r="I40" s="219">
        <v>2632</v>
      </c>
      <c r="J40" s="219">
        <v>6415</v>
      </c>
      <c r="K40" s="219">
        <v>175</v>
      </c>
      <c r="L40" s="219">
        <v>3460</v>
      </c>
      <c r="M40" s="219">
        <v>1</v>
      </c>
      <c r="N40" s="219">
        <v>224</v>
      </c>
      <c r="O40" s="219">
        <v>237</v>
      </c>
      <c r="P40" s="219">
        <v>2817</v>
      </c>
      <c r="Q40" s="219">
        <v>33</v>
      </c>
      <c r="R40" s="219" t="s">
        <v>248</v>
      </c>
      <c r="S40" s="219" t="s">
        <v>247</v>
      </c>
    </row>
    <row r="41" spans="1:19">
      <c r="A41" s="128" t="s">
        <v>86</v>
      </c>
      <c r="B41" s="219">
        <v>33</v>
      </c>
      <c r="C41" s="219">
        <v>17</v>
      </c>
      <c r="D41" s="219">
        <v>43</v>
      </c>
      <c r="E41" s="219">
        <v>30</v>
      </c>
      <c r="F41" s="219">
        <v>6</v>
      </c>
      <c r="G41" s="219">
        <v>499</v>
      </c>
      <c r="H41" s="219">
        <v>620</v>
      </c>
      <c r="I41" s="219">
        <v>28</v>
      </c>
      <c r="J41" s="219">
        <v>66</v>
      </c>
      <c r="K41" s="219">
        <v>12</v>
      </c>
      <c r="L41" s="219">
        <v>110</v>
      </c>
      <c r="M41" s="219">
        <v>0</v>
      </c>
      <c r="N41" s="219">
        <v>2</v>
      </c>
      <c r="O41" s="219">
        <v>2</v>
      </c>
      <c r="P41" s="219">
        <v>68</v>
      </c>
      <c r="Q41" s="219">
        <v>0</v>
      </c>
      <c r="R41" s="219" t="s">
        <v>248</v>
      </c>
      <c r="S41" s="219" t="s">
        <v>247</v>
      </c>
    </row>
    <row r="42" spans="1:19">
      <c r="A42" s="128" t="s">
        <v>52</v>
      </c>
      <c r="B42" s="219">
        <v>14480</v>
      </c>
      <c r="C42" s="219">
        <v>161</v>
      </c>
      <c r="D42" s="219">
        <v>180</v>
      </c>
      <c r="E42" s="219">
        <v>1108</v>
      </c>
      <c r="F42" s="219">
        <v>131</v>
      </c>
      <c r="G42" s="219">
        <v>902</v>
      </c>
      <c r="H42" s="219">
        <v>9285</v>
      </c>
      <c r="I42" s="219">
        <v>739</v>
      </c>
      <c r="J42" s="219">
        <v>665</v>
      </c>
      <c r="K42" s="219">
        <v>439</v>
      </c>
      <c r="L42" s="219">
        <v>540</v>
      </c>
      <c r="M42" s="219">
        <v>1</v>
      </c>
      <c r="N42" s="219">
        <v>74</v>
      </c>
      <c r="O42" s="219">
        <v>104</v>
      </c>
      <c r="P42" s="219">
        <v>1114</v>
      </c>
      <c r="Q42" s="219">
        <v>21</v>
      </c>
      <c r="R42" s="219" t="s">
        <v>248</v>
      </c>
      <c r="S42" s="219" t="s">
        <v>247</v>
      </c>
    </row>
    <row r="43" spans="1:19">
      <c r="A43" s="128" t="s">
        <v>86</v>
      </c>
      <c r="B43" s="219">
        <v>93</v>
      </c>
      <c r="C43" s="219">
        <v>6</v>
      </c>
      <c r="D43" s="219">
        <v>1</v>
      </c>
      <c r="E43" s="219">
        <v>10</v>
      </c>
      <c r="F43" s="219">
        <v>4</v>
      </c>
      <c r="G43" s="219">
        <v>159</v>
      </c>
      <c r="H43" s="219">
        <v>203</v>
      </c>
      <c r="I43" s="219">
        <v>7</v>
      </c>
      <c r="J43" s="219">
        <v>15</v>
      </c>
      <c r="K43" s="219">
        <v>0</v>
      </c>
      <c r="L43" s="219">
        <v>12</v>
      </c>
      <c r="M43" s="219" t="s">
        <v>249</v>
      </c>
      <c r="N43" s="219" t="s">
        <v>248</v>
      </c>
      <c r="O43" s="219">
        <v>0</v>
      </c>
      <c r="P43" s="219">
        <v>23</v>
      </c>
      <c r="Q43" s="219">
        <v>0</v>
      </c>
      <c r="R43" s="219" t="s">
        <v>248</v>
      </c>
      <c r="S43" s="219" t="s">
        <v>247</v>
      </c>
    </row>
    <row r="44" spans="1:19">
      <c r="A44" s="128" t="s">
        <v>97</v>
      </c>
      <c r="B44" s="219">
        <v>4820</v>
      </c>
      <c r="C44" s="219">
        <v>594</v>
      </c>
      <c r="D44" s="219">
        <v>11743</v>
      </c>
      <c r="E44" s="219">
        <v>3037</v>
      </c>
      <c r="F44" s="219">
        <v>311</v>
      </c>
      <c r="G44" s="219">
        <v>818</v>
      </c>
      <c r="H44" s="219">
        <v>9240</v>
      </c>
      <c r="I44" s="219">
        <v>682</v>
      </c>
      <c r="J44" s="219">
        <v>706</v>
      </c>
      <c r="K44" s="219">
        <v>28</v>
      </c>
      <c r="L44" s="219">
        <v>739</v>
      </c>
      <c r="M44" s="219" t="s">
        <v>249</v>
      </c>
      <c r="N44" s="219">
        <v>33</v>
      </c>
      <c r="O44" s="219">
        <v>50</v>
      </c>
      <c r="P44" s="219">
        <v>761</v>
      </c>
      <c r="Q44" s="219">
        <v>24</v>
      </c>
      <c r="R44" s="219" t="s">
        <v>248</v>
      </c>
      <c r="S44" s="219" t="s">
        <v>247</v>
      </c>
    </row>
    <row r="45" spans="1:19">
      <c r="A45" s="128" t="s">
        <v>86</v>
      </c>
      <c r="B45" s="219">
        <v>69</v>
      </c>
      <c r="C45" s="219">
        <v>19</v>
      </c>
      <c r="D45" s="219">
        <v>26</v>
      </c>
      <c r="E45" s="219">
        <v>17</v>
      </c>
      <c r="F45" s="219">
        <v>0</v>
      </c>
      <c r="G45" s="219">
        <v>74</v>
      </c>
      <c r="H45" s="219">
        <v>304</v>
      </c>
      <c r="I45" s="219">
        <v>10</v>
      </c>
      <c r="J45" s="219">
        <v>5</v>
      </c>
      <c r="K45" s="219">
        <v>0</v>
      </c>
      <c r="L45" s="219">
        <v>9</v>
      </c>
      <c r="M45" s="219" t="s">
        <v>249</v>
      </c>
      <c r="N45" s="219" t="s">
        <v>248</v>
      </c>
      <c r="O45" s="219">
        <v>0</v>
      </c>
      <c r="P45" s="219">
        <v>27</v>
      </c>
      <c r="Q45" s="219">
        <v>1</v>
      </c>
      <c r="R45" s="219" t="s">
        <v>248</v>
      </c>
      <c r="S45" s="219" t="s">
        <v>247</v>
      </c>
    </row>
    <row r="46" spans="1:19">
      <c r="A46" s="128" t="s">
        <v>98</v>
      </c>
      <c r="B46" s="219">
        <v>13986</v>
      </c>
      <c r="C46" s="219">
        <v>2101</v>
      </c>
      <c r="D46" s="219">
        <v>2876</v>
      </c>
      <c r="E46" s="219">
        <v>8256</v>
      </c>
      <c r="F46" s="219">
        <v>3639</v>
      </c>
      <c r="G46" s="219">
        <v>5674</v>
      </c>
      <c r="H46" s="219">
        <v>38611</v>
      </c>
      <c r="I46" s="219">
        <v>3220</v>
      </c>
      <c r="J46" s="219">
        <v>2600</v>
      </c>
      <c r="K46" s="219">
        <v>523</v>
      </c>
      <c r="L46" s="219">
        <v>2915</v>
      </c>
      <c r="M46" s="219">
        <v>4</v>
      </c>
      <c r="N46" s="219">
        <v>447</v>
      </c>
      <c r="O46" s="219">
        <v>739</v>
      </c>
      <c r="P46" s="219">
        <v>4147</v>
      </c>
      <c r="Q46" s="219">
        <v>194</v>
      </c>
      <c r="R46" s="219" t="s">
        <v>248</v>
      </c>
      <c r="S46" s="219" t="s">
        <v>247</v>
      </c>
    </row>
    <row r="47" spans="1:19">
      <c r="A47" s="128" t="s">
        <v>86</v>
      </c>
      <c r="B47" s="219">
        <v>231</v>
      </c>
      <c r="C47" s="219">
        <v>76</v>
      </c>
      <c r="D47" s="219">
        <v>17</v>
      </c>
      <c r="E47" s="219">
        <v>390</v>
      </c>
      <c r="F47" s="219">
        <v>33</v>
      </c>
      <c r="G47" s="219">
        <v>257</v>
      </c>
      <c r="H47" s="219">
        <v>1824</v>
      </c>
      <c r="I47" s="219">
        <v>219</v>
      </c>
      <c r="J47" s="219">
        <v>115</v>
      </c>
      <c r="K47" s="219">
        <v>30</v>
      </c>
      <c r="L47" s="219">
        <v>157</v>
      </c>
      <c r="M47" s="219">
        <v>0</v>
      </c>
      <c r="N47" s="219">
        <v>0</v>
      </c>
      <c r="O47" s="219">
        <v>31</v>
      </c>
      <c r="P47" s="219">
        <v>170</v>
      </c>
      <c r="Q47" s="219">
        <v>6</v>
      </c>
      <c r="R47" s="219" t="s">
        <v>248</v>
      </c>
      <c r="S47" s="219" t="s">
        <v>247</v>
      </c>
    </row>
    <row r="48" spans="1:19">
      <c r="A48" s="128" t="s">
        <v>99</v>
      </c>
      <c r="B48" s="219">
        <v>1570</v>
      </c>
      <c r="C48" s="219">
        <v>343</v>
      </c>
      <c r="D48" s="219">
        <v>4756</v>
      </c>
      <c r="E48" s="219">
        <v>783</v>
      </c>
      <c r="F48" s="219">
        <v>166</v>
      </c>
      <c r="G48" s="219">
        <v>1669</v>
      </c>
      <c r="H48" s="219">
        <v>8531</v>
      </c>
      <c r="I48" s="219">
        <v>999</v>
      </c>
      <c r="J48" s="219">
        <v>422</v>
      </c>
      <c r="K48" s="219">
        <v>10</v>
      </c>
      <c r="L48" s="219">
        <v>1102</v>
      </c>
      <c r="M48" s="219">
        <v>18</v>
      </c>
      <c r="N48" s="219">
        <v>25</v>
      </c>
      <c r="O48" s="219">
        <v>106</v>
      </c>
      <c r="P48" s="219">
        <v>776</v>
      </c>
      <c r="Q48" s="219">
        <v>117</v>
      </c>
      <c r="R48" s="219" t="s">
        <v>248</v>
      </c>
      <c r="S48" s="219" t="s">
        <v>247</v>
      </c>
    </row>
    <row r="49" spans="1:19">
      <c r="A49" s="128" t="s">
        <v>86</v>
      </c>
      <c r="B49" s="219">
        <v>48</v>
      </c>
      <c r="C49" s="219">
        <v>15</v>
      </c>
      <c r="D49" s="219">
        <v>3</v>
      </c>
      <c r="E49" s="219">
        <v>38</v>
      </c>
      <c r="F49" s="219">
        <v>0</v>
      </c>
      <c r="G49" s="219">
        <v>169</v>
      </c>
      <c r="H49" s="219">
        <v>231</v>
      </c>
      <c r="I49" s="219">
        <v>27</v>
      </c>
      <c r="J49" s="219">
        <v>12</v>
      </c>
      <c r="K49" s="219" t="s">
        <v>247</v>
      </c>
      <c r="L49" s="219">
        <v>9</v>
      </c>
      <c r="M49" s="219" t="s">
        <v>249</v>
      </c>
      <c r="N49" s="219">
        <v>4</v>
      </c>
      <c r="O49" s="219">
        <v>1</v>
      </c>
      <c r="P49" s="219">
        <v>25</v>
      </c>
      <c r="Q49" s="219">
        <v>2</v>
      </c>
      <c r="R49" s="219" t="s">
        <v>248</v>
      </c>
      <c r="S49" s="219" t="s">
        <v>247</v>
      </c>
    </row>
    <row r="50" spans="1:19">
      <c r="A50" s="128" t="s">
        <v>66</v>
      </c>
      <c r="B50" s="219">
        <v>693</v>
      </c>
      <c r="C50" s="219">
        <v>117</v>
      </c>
      <c r="D50" s="219">
        <v>36</v>
      </c>
      <c r="E50" s="219">
        <v>294</v>
      </c>
      <c r="F50" s="219">
        <v>2232</v>
      </c>
      <c r="G50" s="219">
        <v>142</v>
      </c>
      <c r="H50" s="219">
        <v>2635</v>
      </c>
      <c r="I50" s="219">
        <v>158</v>
      </c>
      <c r="J50" s="219">
        <v>57</v>
      </c>
      <c r="K50" s="219">
        <v>0</v>
      </c>
      <c r="L50" s="219">
        <v>166</v>
      </c>
      <c r="M50" s="219">
        <v>0</v>
      </c>
      <c r="N50" s="219">
        <v>49</v>
      </c>
      <c r="O50" s="219">
        <v>19</v>
      </c>
      <c r="P50" s="219">
        <v>304</v>
      </c>
      <c r="Q50" s="219">
        <v>2</v>
      </c>
      <c r="R50" s="219">
        <v>4</v>
      </c>
      <c r="S50" s="219" t="s">
        <v>247</v>
      </c>
    </row>
    <row r="51" spans="1:19">
      <c r="A51" s="128" t="s">
        <v>86</v>
      </c>
      <c r="B51" s="219">
        <v>116</v>
      </c>
      <c r="C51" s="219">
        <v>13</v>
      </c>
      <c r="D51" s="219">
        <v>1</v>
      </c>
      <c r="E51" s="219">
        <v>28</v>
      </c>
      <c r="F51" s="219">
        <v>0</v>
      </c>
      <c r="G51" s="219">
        <v>51</v>
      </c>
      <c r="H51" s="219">
        <v>197</v>
      </c>
      <c r="I51" s="219">
        <v>24</v>
      </c>
      <c r="J51" s="219">
        <v>4</v>
      </c>
      <c r="K51" s="219">
        <v>0</v>
      </c>
      <c r="L51" s="219">
        <v>23</v>
      </c>
      <c r="M51" s="219" t="s">
        <v>249</v>
      </c>
      <c r="N51" s="219" t="s">
        <v>248</v>
      </c>
      <c r="O51" s="219">
        <v>0</v>
      </c>
      <c r="P51" s="219">
        <v>23</v>
      </c>
      <c r="Q51" s="219">
        <v>0</v>
      </c>
      <c r="R51" s="219">
        <v>0</v>
      </c>
      <c r="S51" s="219" t="s">
        <v>247</v>
      </c>
    </row>
    <row r="52" spans="1:19">
      <c r="A52" s="128" t="s">
        <v>100</v>
      </c>
      <c r="B52" s="219">
        <v>2214</v>
      </c>
      <c r="C52" s="219">
        <v>104</v>
      </c>
      <c r="D52" s="219">
        <v>14</v>
      </c>
      <c r="E52" s="219">
        <v>281</v>
      </c>
      <c r="F52" s="219">
        <v>16</v>
      </c>
      <c r="G52" s="219">
        <v>187</v>
      </c>
      <c r="H52" s="219">
        <v>2442</v>
      </c>
      <c r="I52" s="219">
        <v>99</v>
      </c>
      <c r="J52" s="219">
        <v>48</v>
      </c>
      <c r="K52" s="219">
        <v>7</v>
      </c>
      <c r="L52" s="219">
        <v>46</v>
      </c>
      <c r="M52" s="219">
        <v>4</v>
      </c>
      <c r="N52" s="219">
        <v>8</v>
      </c>
      <c r="O52" s="219">
        <v>40</v>
      </c>
      <c r="P52" s="219">
        <v>333</v>
      </c>
      <c r="Q52" s="219">
        <v>5</v>
      </c>
      <c r="R52" s="219" t="s">
        <v>248</v>
      </c>
      <c r="S52" s="219" t="s">
        <v>247</v>
      </c>
    </row>
    <row r="53" spans="1:19">
      <c r="A53" s="128" t="s">
        <v>86</v>
      </c>
      <c r="B53" s="219">
        <v>41</v>
      </c>
      <c r="C53" s="219">
        <v>6</v>
      </c>
      <c r="D53" s="219">
        <v>0</v>
      </c>
      <c r="E53" s="219">
        <v>35</v>
      </c>
      <c r="F53" s="219">
        <v>0</v>
      </c>
      <c r="G53" s="219">
        <v>26</v>
      </c>
      <c r="H53" s="219">
        <v>109</v>
      </c>
      <c r="I53" s="219">
        <v>4</v>
      </c>
      <c r="J53" s="219">
        <v>1</v>
      </c>
      <c r="K53" s="219">
        <v>3</v>
      </c>
      <c r="L53" s="219">
        <v>4</v>
      </c>
      <c r="M53" s="219" t="s">
        <v>249</v>
      </c>
      <c r="N53" s="219">
        <v>0</v>
      </c>
      <c r="O53" s="219">
        <v>1</v>
      </c>
      <c r="P53" s="219">
        <v>8</v>
      </c>
      <c r="Q53" s="219">
        <v>0</v>
      </c>
      <c r="R53" s="219" t="s">
        <v>248</v>
      </c>
      <c r="S53" s="219" t="s">
        <v>247</v>
      </c>
    </row>
    <row r="54" spans="1:19">
      <c r="A54" s="128" t="s">
        <v>62</v>
      </c>
      <c r="B54" s="219">
        <v>3427</v>
      </c>
      <c r="C54" s="219">
        <v>573</v>
      </c>
      <c r="D54" s="219">
        <v>1977</v>
      </c>
      <c r="E54" s="219">
        <v>743</v>
      </c>
      <c r="F54" s="219">
        <v>16</v>
      </c>
      <c r="G54" s="219">
        <v>651</v>
      </c>
      <c r="H54" s="219">
        <v>7322</v>
      </c>
      <c r="I54" s="219">
        <v>593</v>
      </c>
      <c r="J54" s="219">
        <v>535</v>
      </c>
      <c r="K54" s="219">
        <v>4</v>
      </c>
      <c r="L54" s="219">
        <v>919</v>
      </c>
      <c r="M54" s="219">
        <v>8</v>
      </c>
      <c r="N54" s="219">
        <v>20</v>
      </c>
      <c r="O54" s="219">
        <v>43</v>
      </c>
      <c r="P54" s="219">
        <v>1055</v>
      </c>
      <c r="Q54" s="219">
        <v>21</v>
      </c>
      <c r="R54" s="219" t="s">
        <v>248</v>
      </c>
      <c r="S54" s="219" t="s">
        <v>247</v>
      </c>
    </row>
    <row r="55" spans="1:19">
      <c r="A55" s="128" t="s">
        <v>86</v>
      </c>
      <c r="B55" s="219">
        <v>33</v>
      </c>
      <c r="C55" s="219">
        <v>17</v>
      </c>
      <c r="D55" s="219">
        <v>11</v>
      </c>
      <c r="E55" s="219">
        <v>21</v>
      </c>
      <c r="F55" s="219">
        <v>1</v>
      </c>
      <c r="G55" s="219">
        <v>59</v>
      </c>
      <c r="H55" s="219">
        <v>257</v>
      </c>
      <c r="I55" s="219">
        <v>14</v>
      </c>
      <c r="J55" s="219">
        <v>20</v>
      </c>
      <c r="K55" s="219" t="s">
        <v>247</v>
      </c>
      <c r="L55" s="219">
        <v>18</v>
      </c>
      <c r="M55" s="219" t="s">
        <v>249</v>
      </c>
      <c r="N55" s="219">
        <v>0</v>
      </c>
      <c r="O55" s="219">
        <v>1</v>
      </c>
      <c r="P55" s="219">
        <v>22</v>
      </c>
      <c r="Q55" s="219">
        <v>0</v>
      </c>
      <c r="R55" s="219" t="s">
        <v>248</v>
      </c>
      <c r="S55" s="219" t="s">
        <v>247</v>
      </c>
    </row>
    <row r="56" spans="1:19">
      <c r="A56" s="128" t="s">
        <v>101</v>
      </c>
      <c r="B56" s="219">
        <v>5746</v>
      </c>
      <c r="C56" s="219">
        <v>290</v>
      </c>
      <c r="D56" s="219">
        <v>10716</v>
      </c>
      <c r="E56" s="219">
        <v>1139</v>
      </c>
      <c r="F56" s="219">
        <v>120</v>
      </c>
      <c r="G56" s="219">
        <v>1243</v>
      </c>
      <c r="H56" s="219">
        <v>12719</v>
      </c>
      <c r="I56" s="219">
        <v>1200</v>
      </c>
      <c r="J56" s="219">
        <v>422</v>
      </c>
      <c r="K56" s="219">
        <v>87</v>
      </c>
      <c r="L56" s="219">
        <v>482</v>
      </c>
      <c r="M56" s="219">
        <v>0</v>
      </c>
      <c r="N56" s="219">
        <v>101</v>
      </c>
      <c r="O56" s="219">
        <v>257</v>
      </c>
      <c r="P56" s="219">
        <v>1037</v>
      </c>
      <c r="Q56" s="219">
        <v>40</v>
      </c>
      <c r="R56" s="219" t="s">
        <v>248</v>
      </c>
      <c r="S56" s="219" t="s">
        <v>247</v>
      </c>
    </row>
    <row r="57" spans="1:19">
      <c r="A57" s="128" t="s">
        <v>86</v>
      </c>
      <c r="B57" s="219">
        <v>414</v>
      </c>
      <c r="C57" s="219">
        <v>10</v>
      </c>
      <c r="D57" s="219">
        <v>0</v>
      </c>
      <c r="E57" s="219">
        <v>24</v>
      </c>
      <c r="F57" s="219">
        <v>0</v>
      </c>
      <c r="G57" s="219">
        <v>144</v>
      </c>
      <c r="H57" s="219">
        <v>343</v>
      </c>
      <c r="I57" s="219">
        <v>33</v>
      </c>
      <c r="J57" s="219">
        <v>6</v>
      </c>
      <c r="K57" s="219">
        <v>5</v>
      </c>
      <c r="L57" s="219">
        <v>22</v>
      </c>
      <c r="M57" s="219" t="s">
        <v>249</v>
      </c>
      <c r="N57" s="219">
        <v>12</v>
      </c>
      <c r="O57" s="219">
        <v>8</v>
      </c>
      <c r="P57" s="219">
        <v>34</v>
      </c>
      <c r="Q57" s="219">
        <v>1</v>
      </c>
      <c r="R57" s="219" t="s">
        <v>248</v>
      </c>
      <c r="S57" s="219" t="s">
        <v>247</v>
      </c>
    </row>
    <row r="58" spans="1:19">
      <c r="A58" s="128" t="s">
        <v>70</v>
      </c>
      <c r="B58" s="219">
        <v>5725</v>
      </c>
      <c r="C58" s="219">
        <v>312</v>
      </c>
      <c r="D58" s="219">
        <v>33</v>
      </c>
      <c r="E58" s="219">
        <v>5427</v>
      </c>
      <c r="F58" s="219">
        <v>133</v>
      </c>
      <c r="G58" s="219">
        <v>1962</v>
      </c>
      <c r="H58" s="219">
        <v>29747</v>
      </c>
      <c r="I58" s="219">
        <v>11677</v>
      </c>
      <c r="J58" s="219">
        <v>1240</v>
      </c>
      <c r="K58" s="219">
        <v>130</v>
      </c>
      <c r="L58" s="219">
        <v>2252</v>
      </c>
      <c r="M58" s="219">
        <v>8</v>
      </c>
      <c r="N58" s="219">
        <v>522</v>
      </c>
      <c r="O58" s="219">
        <v>1518</v>
      </c>
      <c r="P58" s="219">
        <v>4241</v>
      </c>
      <c r="Q58" s="219">
        <v>123</v>
      </c>
      <c r="R58" s="219">
        <v>1</v>
      </c>
      <c r="S58" s="219" t="s">
        <v>247</v>
      </c>
    </row>
    <row r="59" spans="1:19">
      <c r="A59" s="128" t="s">
        <v>86</v>
      </c>
      <c r="B59" s="219">
        <v>67</v>
      </c>
      <c r="C59" s="219">
        <v>4</v>
      </c>
      <c r="D59" s="219">
        <v>7</v>
      </c>
      <c r="E59" s="219">
        <v>77</v>
      </c>
      <c r="F59" s="219">
        <v>0</v>
      </c>
      <c r="G59" s="219">
        <v>47</v>
      </c>
      <c r="H59" s="219">
        <v>672</v>
      </c>
      <c r="I59" s="219">
        <v>110</v>
      </c>
      <c r="J59" s="219">
        <v>6</v>
      </c>
      <c r="K59" s="219">
        <v>5</v>
      </c>
      <c r="L59" s="219">
        <v>51</v>
      </c>
      <c r="M59" s="219" t="s">
        <v>249</v>
      </c>
      <c r="N59" s="219">
        <v>1</v>
      </c>
      <c r="O59" s="219">
        <v>8</v>
      </c>
      <c r="P59" s="219">
        <v>37</v>
      </c>
      <c r="Q59" s="219">
        <v>1</v>
      </c>
      <c r="R59" s="219" t="s">
        <v>248</v>
      </c>
      <c r="S59" s="219" t="s">
        <v>247</v>
      </c>
    </row>
    <row r="60" spans="1:19">
      <c r="A60" s="128" t="s">
        <v>102</v>
      </c>
      <c r="B60" s="219">
        <v>2199</v>
      </c>
      <c r="C60" s="219">
        <v>347</v>
      </c>
      <c r="D60" s="219">
        <v>52</v>
      </c>
      <c r="E60" s="219">
        <v>1119</v>
      </c>
      <c r="F60" s="219">
        <v>50</v>
      </c>
      <c r="G60" s="219">
        <v>855</v>
      </c>
      <c r="H60" s="219">
        <v>11432</v>
      </c>
      <c r="I60" s="219">
        <v>909</v>
      </c>
      <c r="J60" s="219">
        <v>515</v>
      </c>
      <c r="K60" s="219">
        <v>103</v>
      </c>
      <c r="L60" s="219">
        <v>322</v>
      </c>
      <c r="M60" s="219" t="s">
        <v>249</v>
      </c>
      <c r="N60" s="219">
        <v>60</v>
      </c>
      <c r="O60" s="219">
        <v>88</v>
      </c>
      <c r="P60" s="219">
        <v>1132</v>
      </c>
      <c r="Q60" s="219">
        <v>89</v>
      </c>
      <c r="R60" s="219" t="s">
        <v>248</v>
      </c>
      <c r="S60" s="219" t="s">
        <v>247</v>
      </c>
    </row>
    <row r="61" spans="1:19">
      <c r="A61" s="128" t="s">
        <v>86</v>
      </c>
      <c r="B61" s="219">
        <v>108</v>
      </c>
      <c r="C61" s="219">
        <v>46</v>
      </c>
      <c r="D61" s="219">
        <v>4</v>
      </c>
      <c r="E61" s="219">
        <v>84</v>
      </c>
      <c r="F61" s="219">
        <v>7</v>
      </c>
      <c r="G61" s="219">
        <v>143</v>
      </c>
      <c r="H61" s="219">
        <v>813</v>
      </c>
      <c r="I61" s="219">
        <v>39</v>
      </c>
      <c r="J61" s="219">
        <v>31</v>
      </c>
      <c r="K61" s="219">
        <v>0</v>
      </c>
      <c r="L61" s="219">
        <v>21</v>
      </c>
      <c r="M61" s="219" t="s">
        <v>249</v>
      </c>
      <c r="N61" s="219">
        <v>0</v>
      </c>
      <c r="O61" s="219">
        <v>9</v>
      </c>
      <c r="P61" s="219">
        <v>64</v>
      </c>
      <c r="Q61" s="219">
        <v>6</v>
      </c>
      <c r="R61" s="219" t="s">
        <v>248</v>
      </c>
      <c r="S61" s="219" t="s">
        <v>247</v>
      </c>
    </row>
    <row r="62" spans="1:19">
      <c r="A62" s="128" t="s">
        <v>74</v>
      </c>
      <c r="B62" s="219">
        <v>445</v>
      </c>
      <c r="C62" s="219">
        <v>225</v>
      </c>
      <c r="D62" s="219">
        <v>15</v>
      </c>
      <c r="E62" s="219">
        <v>232</v>
      </c>
      <c r="F62" s="219">
        <v>15</v>
      </c>
      <c r="G62" s="219">
        <v>372</v>
      </c>
      <c r="H62" s="219">
        <v>3996</v>
      </c>
      <c r="I62" s="219">
        <v>444</v>
      </c>
      <c r="J62" s="219">
        <v>462</v>
      </c>
      <c r="K62" s="219">
        <v>3</v>
      </c>
      <c r="L62" s="219">
        <v>266</v>
      </c>
      <c r="M62" s="219">
        <v>0</v>
      </c>
      <c r="N62" s="219">
        <v>2</v>
      </c>
      <c r="O62" s="219">
        <v>19</v>
      </c>
      <c r="P62" s="219">
        <v>424</v>
      </c>
      <c r="Q62" s="219">
        <v>447</v>
      </c>
      <c r="R62" s="219" t="s">
        <v>248</v>
      </c>
      <c r="S62" s="219" t="s">
        <v>247</v>
      </c>
    </row>
    <row r="63" spans="1:19">
      <c r="A63" s="128" t="s">
        <v>86</v>
      </c>
      <c r="B63" s="219">
        <v>16</v>
      </c>
      <c r="C63" s="219">
        <v>13</v>
      </c>
      <c r="D63" s="219">
        <v>0</v>
      </c>
      <c r="E63" s="219">
        <v>4</v>
      </c>
      <c r="F63" s="219">
        <v>0</v>
      </c>
      <c r="G63" s="219">
        <v>79</v>
      </c>
      <c r="H63" s="219">
        <v>136</v>
      </c>
      <c r="I63" s="219">
        <v>15</v>
      </c>
      <c r="J63" s="219">
        <v>12</v>
      </c>
      <c r="K63" s="219">
        <v>0</v>
      </c>
      <c r="L63" s="219">
        <v>11</v>
      </c>
      <c r="M63" s="219">
        <v>0</v>
      </c>
      <c r="N63" s="219">
        <v>0</v>
      </c>
      <c r="O63" s="219">
        <v>0</v>
      </c>
      <c r="P63" s="219">
        <v>11</v>
      </c>
      <c r="Q63" s="219">
        <v>4</v>
      </c>
      <c r="R63" s="219" t="s">
        <v>248</v>
      </c>
      <c r="S63" s="219" t="s">
        <v>247</v>
      </c>
    </row>
    <row r="64" spans="1:19">
      <c r="A64" s="128" t="s">
        <v>76</v>
      </c>
      <c r="B64" s="219">
        <v>3083</v>
      </c>
      <c r="C64" s="219">
        <v>132</v>
      </c>
      <c r="D64" s="219">
        <v>14</v>
      </c>
      <c r="E64" s="219">
        <v>454</v>
      </c>
      <c r="F64" s="219">
        <v>48</v>
      </c>
      <c r="G64" s="219">
        <v>3057</v>
      </c>
      <c r="H64" s="219">
        <v>7927</v>
      </c>
      <c r="I64" s="219">
        <v>1004</v>
      </c>
      <c r="J64" s="219">
        <v>1176</v>
      </c>
      <c r="K64" s="219">
        <v>183</v>
      </c>
      <c r="L64" s="219">
        <v>652</v>
      </c>
      <c r="M64" s="219">
        <v>299</v>
      </c>
      <c r="N64" s="219">
        <v>7</v>
      </c>
      <c r="O64" s="219">
        <v>87</v>
      </c>
      <c r="P64" s="219">
        <v>733</v>
      </c>
      <c r="Q64" s="219">
        <v>32</v>
      </c>
      <c r="R64" s="219" t="s">
        <v>248</v>
      </c>
      <c r="S64" s="219" t="s">
        <v>247</v>
      </c>
    </row>
    <row r="65" spans="1:19">
      <c r="A65" s="128" t="s">
        <v>86</v>
      </c>
      <c r="B65" s="219">
        <v>43</v>
      </c>
      <c r="C65" s="219">
        <v>10</v>
      </c>
      <c r="D65" s="219">
        <v>1</v>
      </c>
      <c r="E65" s="219">
        <v>18</v>
      </c>
      <c r="F65" s="219">
        <v>1</v>
      </c>
      <c r="G65" s="219">
        <v>137</v>
      </c>
      <c r="H65" s="219">
        <v>323</v>
      </c>
      <c r="I65" s="219">
        <v>30</v>
      </c>
      <c r="J65" s="219">
        <v>98</v>
      </c>
      <c r="K65" s="219">
        <v>0</v>
      </c>
      <c r="L65" s="219">
        <v>36</v>
      </c>
      <c r="M65" s="219">
        <v>70</v>
      </c>
      <c r="N65" s="219">
        <v>0</v>
      </c>
      <c r="O65" s="219">
        <v>2</v>
      </c>
      <c r="P65" s="219">
        <v>34</v>
      </c>
      <c r="Q65" s="219">
        <v>1</v>
      </c>
      <c r="R65" s="219" t="s">
        <v>248</v>
      </c>
      <c r="S65" s="219" t="s">
        <v>247</v>
      </c>
    </row>
    <row r="66" spans="1:19">
      <c r="A66" s="128" t="s">
        <v>103</v>
      </c>
      <c r="B66" s="219">
        <v>137</v>
      </c>
      <c r="C66" s="219">
        <v>101</v>
      </c>
      <c r="D66" s="219">
        <v>2543</v>
      </c>
      <c r="E66" s="219">
        <v>113</v>
      </c>
      <c r="F66" s="219">
        <v>2</v>
      </c>
      <c r="G66" s="219">
        <v>149</v>
      </c>
      <c r="H66" s="219">
        <v>2321</v>
      </c>
      <c r="I66" s="219">
        <v>323</v>
      </c>
      <c r="J66" s="219">
        <v>246</v>
      </c>
      <c r="K66" s="219">
        <v>3</v>
      </c>
      <c r="L66" s="219">
        <v>54</v>
      </c>
      <c r="M66" s="219">
        <v>4</v>
      </c>
      <c r="N66" s="219">
        <v>2</v>
      </c>
      <c r="O66" s="219">
        <v>7</v>
      </c>
      <c r="P66" s="219">
        <v>242</v>
      </c>
      <c r="Q66" s="219">
        <v>15</v>
      </c>
      <c r="R66" s="219" t="s">
        <v>248</v>
      </c>
      <c r="S66" s="219" t="s">
        <v>247</v>
      </c>
    </row>
    <row r="67" spans="1:19">
      <c r="A67" s="128" t="s">
        <v>86</v>
      </c>
      <c r="B67" s="219">
        <v>3</v>
      </c>
      <c r="C67" s="219">
        <v>2</v>
      </c>
      <c r="D67" s="219">
        <v>19</v>
      </c>
      <c r="E67" s="219">
        <v>5</v>
      </c>
      <c r="F67" s="219">
        <v>0</v>
      </c>
      <c r="G67" s="219">
        <v>15</v>
      </c>
      <c r="H67" s="219">
        <v>61</v>
      </c>
      <c r="I67" s="219">
        <v>5</v>
      </c>
      <c r="J67" s="219">
        <v>2</v>
      </c>
      <c r="K67" s="219">
        <v>0</v>
      </c>
      <c r="L67" s="219">
        <v>1</v>
      </c>
      <c r="M67" s="219">
        <v>0</v>
      </c>
      <c r="N67" s="219" t="s">
        <v>248</v>
      </c>
      <c r="O67" s="219">
        <v>0</v>
      </c>
      <c r="P67" s="219">
        <v>4</v>
      </c>
      <c r="Q67" s="219">
        <v>0</v>
      </c>
      <c r="R67" s="219" t="s">
        <v>248</v>
      </c>
      <c r="S67" s="219" t="s">
        <v>247</v>
      </c>
    </row>
    <row r="68" spans="1:19">
      <c r="A68" s="128" t="s">
        <v>80</v>
      </c>
      <c r="B68" s="219">
        <v>825</v>
      </c>
      <c r="C68" s="219">
        <v>114</v>
      </c>
      <c r="D68" s="219">
        <v>13</v>
      </c>
      <c r="E68" s="219">
        <v>241</v>
      </c>
      <c r="F68" s="219">
        <v>12</v>
      </c>
      <c r="G68" s="219">
        <v>513</v>
      </c>
      <c r="H68" s="219">
        <v>3196</v>
      </c>
      <c r="I68" s="219">
        <v>479</v>
      </c>
      <c r="J68" s="219">
        <v>359</v>
      </c>
      <c r="K68" s="219">
        <v>69</v>
      </c>
      <c r="L68" s="219">
        <v>321</v>
      </c>
      <c r="M68" s="219">
        <v>62</v>
      </c>
      <c r="N68" s="219">
        <v>10</v>
      </c>
      <c r="O68" s="219">
        <v>17</v>
      </c>
      <c r="P68" s="219">
        <v>495</v>
      </c>
      <c r="Q68" s="219">
        <v>19</v>
      </c>
      <c r="R68" s="219" t="s">
        <v>248</v>
      </c>
      <c r="S68" s="219" t="s">
        <v>247</v>
      </c>
    </row>
    <row r="69" spans="1:19">
      <c r="A69" s="128" t="s">
        <v>86</v>
      </c>
      <c r="B69" s="219">
        <v>7</v>
      </c>
      <c r="C69" s="219">
        <v>6</v>
      </c>
      <c r="D69" s="219">
        <v>0</v>
      </c>
      <c r="E69" s="219">
        <v>7</v>
      </c>
      <c r="F69" s="219">
        <v>1</v>
      </c>
      <c r="G69" s="219">
        <v>33</v>
      </c>
      <c r="H69" s="219">
        <v>106</v>
      </c>
      <c r="I69" s="219">
        <v>26</v>
      </c>
      <c r="J69" s="219">
        <v>8</v>
      </c>
      <c r="K69" s="219">
        <v>12</v>
      </c>
      <c r="L69" s="219">
        <v>6</v>
      </c>
      <c r="M69" s="219">
        <v>0</v>
      </c>
      <c r="N69" s="219" t="s">
        <v>248</v>
      </c>
      <c r="O69" s="219">
        <v>1</v>
      </c>
      <c r="P69" s="219">
        <v>22</v>
      </c>
      <c r="Q69" s="219">
        <v>1</v>
      </c>
      <c r="R69" s="219" t="s">
        <v>248</v>
      </c>
      <c r="S69" s="219" t="s">
        <v>247</v>
      </c>
    </row>
    <row r="70" spans="1:19">
      <c r="A70" s="128" t="s">
        <v>251</v>
      </c>
      <c r="B70" s="219">
        <v>2364</v>
      </c>
      <c r="C70" s="219">
        <v>15</v>
      </c>
      <c r="D70" s="219">
        <v>29719</v>
      </c>
      <c r="E70" s="219">
        <v>45950</v>
      </c>
      <c r="F70" s="219">
        <v>13097</v>
      </c>
      <c r="G70" s="219">
        <v>1084</v>
      </c>
      <c r="H70" s="219">
        <v>20749</v>
      </c>
      <c r="I70" s="219">
        <v>235</v>
      </c>
      <c r="J70" s="219">
        <v>4451</v>
      </c>
      <c r="K70" s="219">
        <v>4247</v>
      </c>
      <c r="L70" s="219">
        <v>3124</v>
      </c>
      <c r="M70" s="219">
        <v>65088</v>
      </c>
      <c r="N70" s="219" t="s">
        <v>248</v>
      </c>
      <c r="O70" s="219">
        <v>100</v>
      </c>
      <c r="P70" s="219">
        <v>306</v>
      </c>
      <c r="Q70" s="219" t="s">
        <v>248</v>
      </c>
      <c r="R70" s="219" t="s">
        <v>248</v>
      </c>
      <c r="S70" s="219" t="s">
        <v>247</v>
      </c>
    </row>
    <row r="71" spans="1:19">
      <c r="A71" s="128" t="s">
        <v>86</v>
      </c>
      <c r="B71" s="219" t="s">
        <v>247</v>
      </c>
      <c r="C71" s="219" t="s">
        <v>247</v>
      </c>
      <c r="D71" s="219" t="s">
        <v>250</v>
      </c>
      <c r="E71" s="219">
        <v>100</v>
      </c>
      <c r="F71" s="219" t="s">
        <v>247</v>
      </c>
      <c r="G71" s="219" t="s">
        <v>247</v>
      </c>
      <c r="H71" s="219">
        <v>358</v>
      </c>
      <c r="I71" s="219" t="s">
        <v>252</v>
      </c>
      <c r="J71" s="219" t="s">
        <v>248</v>
      </c>
      <c r="K71" s="219">
        <v>111</v>
      </c>
      <c r="L71" s="219" t="s">
        <v>253</v>
      </c>
      <c r="M71" s="219" t="s">
        <v>249</v>
      </c>
      <c r="N71" s="219" t="s">
        <v>248</v>
      </c>
      <c r="O71" s="219" t="s">
        <v>247</v>
      </c>
      <c r="P71" s="219" t="s">
        <v>254</v>
      </c>
      <c r="Q71" s="219" t="s">
        <v>248</v>
      </c>
      <c r="R71" s="219" t="s">
        <v>248</v>
      </c>
      <c r="S71" s="219" t="s">
        <v>247</v>
      </c>
    </row>
    <row r="72" spans="1:19" ht="13">
      <c r="A72" s="130" t="s">
        <v>2</v>
      </c>
      <c r="B72" s="132">
        <v>522186</v>
      </c>
      <c r="C72" s="132">
        <v>20407</v>
      </c>
      <c r="D72" s="132">
        <v>352400</v>
      </c>
      <c r="E72" s="132">
        <v>1186028</v>
      </c>
      <c r="F72" s="132">
        <v>208007</v>
      </c>
      <c r="G72" s="132">
        <v>394507</v>
      </c>
      <c r="H72" s="132">
        <v>1203426</v>
      </c>
      <c r="I72" s="132">
        <v>137816</v>
      </c>
      <c r="J72" s="132">
        <v>417817</v>
      </c>
      <c r="K72" s="132">
        <v>427574</v>
      </c>
      <c r="L72" s="132">
        <v>367324</v>
      </c>
      <c r="M72" s="132">
        <v>84975</v>
      </c>
      <c r="N72" s="132">
        <v>17445</v>
      </c>
      <c r="O72" s="132">
        <v>41182</v>
      </c>
      <c r="P72" s="132">
        <v>167963</v>
      </c>
      <c r="Q72" s="132">
        <v>3696</v>
      </c>
      <c r="R72" s="131">
        <v>270</v>
      </c>
      <c r="S72" s="131">
        <v>0</v>
      </c>
    </row>
    <row r="73" spans="1:19" ht="13">
      <c r="A73" s="133" t="s">
        <v>255</v>
      </c>
      <c r="B73" s="135">
        <v>10299</v>
      </c>
      <c r="C73" s="135">
        <v>1173</v>
      </c>
      <c r="D73" s="135">
        <v>4205</v>
      </c>
      <c r="E73" s="135">
        <v>37546</v>
      </c>
      <c r="F73" s="134">
        <v>541</v>
      </c>
      <c r="G73" s="135">
        <v>14160</v>
      </c>
      <c r="H73" s="135">
        <v>40226</v>
      </c>
      <c r="I73" s="135">
        <v>4519</v>
      </c>
      <c r="J73" s="135">
        <v>3614</v>
      </c>
      <c r="K73" s="135">
        <v>1836</v>
      </c>
      <c r="L73" s="135">
        <v>6828</v>
      </c>
      <c r="M73" s="134">
        <v>71</v>
      </c>
      <c r="N73" s="134">
        <v>218</v>
      </c>
      <c r="O73" s="134">
        <v>389</v>
      </c>
      <c r="P73" s="135">
        <v>3158</v>
      </c>
      <c r="Q73" s="134">
        <v>119</v>
      </c>
      <c r="R73" s="134">
        <v>0</v>
      </c>
      <c r="S73" s="134">
        <v>0</v>
      </c>
    </row>
  </sheetData>
  <mergeCells count="2">
    <mergeCell ref="A2:A3"/>
    <mergeCell ref="A1:S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179C-49A9-4589-BEEA-12C460824244}">
  <dimension ref="A1:S243"/>
  <sheetViews>
    <sheetView topLeftCell="A200" zoomScale="53" workbookViewId="0">
      <selection activeCell="D230" sqref="D230"/>
    </sheetView>
  </sheetViews>
  <sheetFormatPr defaultRowHeight="12.5"/>
  <cols>
    <col min="1" max="1" width="19.7265625" bestFit="1" customWidth="1"/>
    <col min="2" max="2" width="84.90625" bestFit="1" customWidth="1"/>
    <col min="3" max="3" width="50.1796875" bestFit="1" customWidth="1"/>
    <col min="4" max="4" width="73.36328125" bestFit="1" customWidth="1"/>
    <col min="5" max="5" width="59.6328125" bestFit="1" customWidth="1"/>
    <col min="6" max="6" width="48.36328125" bestFit="1" customWidth="1"/>
    <col min="7" max="7" width="26.6328125" bestFit="1" customWidth="1"/>
    <col min="8" max="8" width="77.08984375" bestFit="1" customWidth="1"/>
    <col min="9" max="9" width="66.36328125" bestFit="1" customWidth="1"/>
    <col min="10" max="10" width="31.26953125" bestFit="1" customWidth="1"/>
    <col min="11" max="11" width="55" bestFit="1" customWidth="1"/>
    <col min="12" max="12" width="66.54296875" bestFit="1" customWidth="1"/>
    <col min="13" max="13" width="43.08984375" bestFit="1" customWidth="1"/>
    <col min="14" max="14" width="20.26953125" bestFit="1" customWidth="1"/>
    <col min="15" max="15" width="28.453125" bestFit="1" customWidth="1"/>
    <col min="16" max="16" width="30.54296875" bestFit="1" customWidth="1"/>
    <col min="17" max="17" width="42" bestFit="1" customWidth="1"/>
    <col min="18" max="18" width="19.90625" bestFit="1" customWidth="1"/>
    <col min="19" max="19" width="48.90625" bestFit="1" customWidth="1"/>
    <col min="22" max="22" width="20" bestFit="1" customWidth="1"/>
    <col min="23" max="23" width="43.54296875" bestFit="1" customWidth="1"/>
  </cols>
  <sheetData>
    <row r="1" spans="1:19" ht="15.5">
      <c r="A1" s="349" t="s">
        <v>238</v>
      </c>
      <c r="B1" s="349"/>
      <c r="C1" s="349"/>
      <c r="D1" s="349"/>
      <c r="E1" s="349"/>
      <c r="F1" s="349"/>
      <c r="G1" s="349"/>
      <c r="H1" s="349"/>
      <c r="I1" s="349"/>
      <c r="J1" s="349"/>
      <c r="K1" s="349"/>
      <c r="L1" s="349"/>
      <c r="M1" s="349"/>
      <c r="N1" s="349"/>
      <c r="O1" s="349"/>
      <c r="P1" s="349"/>
      <c r="Q1" s="349"/>
      <c r="R1" s="349"/>
      <c r="S1" s="349"/>
    </row>
    <row r="2" spans="1:19" ht="14">
      <c r="A2" s="177"/>
      <c r="B2" s="177">
        <v>1</v>
      </c>
      <c r="C2" s="177">
        <v>2</v>
      </c>
      <c r="D2" s="177">
        <v>3</v>
      </c>
      <c r="E2" s="177">
        <v>4</v>
      </c>
      <c r="F2" s="177">
        <v>5</v>
      </c>
      <c r="G2" s="177">
        <v>6</v>
      </c>
      <c r="H2" s="177">
        <v>7</v>
      </c>
      <c r="I2" s="177">
        <v>8</v>
      </c>
      <c r="J2" s="177">
        <v>9</v>
      </c>
      <c r="K2" s="177">
        <v>10</v>
      </c>
      <c r="L2" s="177">
        <v>11</v>
      </c>
      <c r="M2" s="177">
        <v>12</v>
      </c>
      <c r="N2" s="177">
        <v>13</v>
      </c>
      <c r="O2" s="177">
        <v>14</v>
      </c>
      <c r="P2" s="177">
        <v>15</v>
      </c>
      <c r="Q2" s="177">
        <v>16</v>
      </c>
      <c r="R2" s="177">
        <v>17</v>
      </c>
      <c r="S2" s="177">
        <v>18</v>
      </c>
    </row>
    <row r="3" spans="1:19" ht="70.5" customHeight="1">
      <c r="A3" s="199" t="s">
        <v>327</v>
      </c>
      <c r="B3" s="200" t="s">
        <v>240</v>
      </c>
      <c r="C3" s="200" t="s">
        <v>197</v>
      </c>
      <c r="D3" s="200" t="s">
        <v>198</v>
      </c>
      <c r="E3" s="200" t="s">
        <v>241</v>
      </c>
      <c r="F3" s="200" t="s">
        <v>242</v>
      </c>
      <c r="G3" s="200" t="s">
        <v>243</v>
      </c>
      <c r="H3" s="200" t="s">
        <v>202</v>
      </c>
      <c r="I3" s="200" t="s">
        <v>203</v>
      </c>
      <c r="J3" s="200" t="s">
        <v>244</v>
      </c>
      <c r="K3" s="200" t="s">
        <v>245</v>
      </c>
      <c r="L3" s="200" t="s">
        <v>206</v>
      </c>
      <c r="M3" s="200" t="s">
        <v>207</v>
      </c>
      <c r="N3" s="200" t="s">
        <v>208</v>
      </c>
      <c r="O3" s="200" t="s">
        <v>246</v>
      </c>
      <c r="P3" s="200" t="s">
        <v>210</v>
      </c>
      <c r="Q3" s="200" t="s">
        <v>211</v>
      </c>
      <c r="R3" s="200" t="s">
        <v>212</v>
      </c>
      <c r="S3" s="200" t="s">
        <v>213</v>
      </c>
    </row>
    <row r="4" spans="1:19">
      <c r="A4" s="128" t="s">
        <v>14</v>
      </c>
      <c r="B4" s="219">
        <f ca="1">OFFSET('A_NPL LU'!B$4, (ROW(A1)-1)*2+1, 0) / OFFSET('A_NPL LU'!B$4, (ROW(A1)-1)*2, 0) * 100%</f>
        <v>0.10062809033809969</v>
      </c>
      <c r="C4" s="219">
        <f ca="1">OFFSET('A_NPL LU'!C$4, (ROW(A1)-1)*2+1, 0) / OFFSET('A_NPL LU'!C$4, (ROW(A1)-1)*2, 0) * 100%</f>
        <v>5.9927797833935016E-2</v>
      </c>
      <c r="D4" s="219">
        <f ca="1">OFFSET('A_NPL LU'!D$4, (ROW(C1)-1)*2+1, 0) / OFFSET('A_NPL LU'!D$4, (ROW(C1)-1)*2, 0) * 100%</f>
        <v>1.6393442622950821E-2</v>
      </c>
      <c r="E4" s="219">
        <f ca="1">OFFSET('A_NPL LU'!E$4, (ROW(C1)-1)*2+1, 0) / OFFSET('A_NPL LU'!E$4, (ROW(C1)-1)*2, 0) * 100%</f>
        <v>3.644835461275539E-2</v>
      </c>
      <c r="F4" s="219">
        <f ca="1">OFFSET('A_NPL LU'!F$4, (ROW(E1)-1)*2+1, 0) / OFFSET('A_NPL LU'!F$4, (ROW(E1)-1)*2, 0) * 100%</f>
        <v>2.2818026240730175E-3</v>
      </c>
      <c r="G4" s="219">
        <f ca="1">OFFSET('A_NPL LU'!G$4, (ROW(E1)-1)*2+1, 0) / OFFSET('A_NPL LU'!G$4, (ROW(E1)-1)*2, 0) * 100%</f>
        <v>6.9977426636568849E-2</v>
      </c>
      <c r="H4" s="219">
        <f ca="1">OFFSET('A_NPL LU'!H$4, (ROW(G1)-1)*2+1, 0) / OFFSET('A_NPL LU'!H$4, (ROW(G1)-1)*2, 0) * 100%</f>
        <v>4.664798718097915E-2</v>
      </c>
      <c r="I4" s="219">
        <f ca="1">OFFSET('A_NPL LU'!I$4, (ROW(G1)-1)*2+1, 0) / OFFSET('A_NPL LU'!I$4, (ROW(G1)-1)*2, 0) * 100%</f>
        <v>2.9419377102924683E-2</v>
      </c>
      <c r="J4" s="219">
        <f ca="1">OFFSET('A_NPL LU'!J$4, (ROW(I1)-1)*2+1, 0) / OFFSET('A_NPL LU'!J$4, (ROW(I1)-1)*2, 0) * 100%</f>
        <v>4.1371891936618265E-3</v>
      </c>
      <c r="K4" s="219">
        <f ca="1">OFFSET('A_NPL LU'!K$4, (ROW(I1)-1)*2+1, 0) / OFFSET('A_NPL LU'!K$4, (ROW(I1)-1)*2, 0) * 100%</f>
        <v>1.6295559149147903E-2</v>
      </c>
      <c r="L4" s="219">
        <f ca="1">OFFSET('A_NPL LU'!L$4, (ROW(K1)-1)*2+1, 0) / OFFSET('A_NPL LU'!L$4, (ROW(K1)-1)*2, 0) * 100%</f>
        <v>1.7565797308562583E-2</v>
      </c>
      <c r="M4" s="219">
        <f ca="1">OFFSET('A_NPL LU'!M$4, (ROW(K1)-1)*2+1, 0) / OFFSET('A_NPL LU'!M$4, (ROW(K1)-1)*2, 0) * 100%</f>
        <v>0</v>
      </c>
      <c r="N4" s="219">
        <f ca="1">OFFSET('A_NPL LU'!N$4, (ROW(M1)-1)*2+1, 0) / OFFSET('A_NPL LU'!N$4, (ROW(M1)-1)*2, 0) * 100%</f>
        <v>7.3341836734693881E-3</v>
      </c>
      <c r="O4" s="219">
        <f ca="1">OFFSET('A_NPL LU'!O$4, (ROW(M1)-1)*2+1, 0) / OFFSET('A_NPL LU'!O$4, (ROW(M1)-1)*2, 0) * 100%</f>
        <v>6.2413314840499305E-3</v>
      </c>
      <c r="P4" s="219">
        <f ca="1">OFFSET('A_NPL LU'!P$4, (ROW(O1)-1)*2+1, 0) / OFFSET('A_NPL LU'!P$4, (ROW(O1)-1)*2, 0) * 100%</f>
        <v>4.3042098945382835E-2</v>
      </c>
      <c r="Q4" s="219">
        <f ca="1">OFFSET('A_NPL LU'!Q$4, (ROW(O1)-1)*2+1, 0) / OFFSET('A_NPL LU'!Q$4, (ROW(O1)-1)*2, 0) * 100%</f>
        <v>6.3492063492063489E-2</v>
      </c>
      <c r="R4" s="219">
        <v>0</v>
      </c>
      <c r="S4" s="219">
        <v>0</v>
      </c>
    </row>
    <row r="5" spans="1:19">
      <c r="A5" s="128" t="s">
        <v>16</v>
      </c>
      <c r="B5" s="219">
        <f ca="1">OFFSET('A_NPL LU'!B$4, (ROW(A2)-1)*2+1, 0) / OFFSET('A_NPL LU'!B$4, (ROW(A2)-1)*2, 0) * 100%</f>
        <v>4.563233376792699E-2</v>
      </c>
      <c r="C5" s="219">
        <f ca="1">OFFSET('A_NPL LU'!C$4, (ROW(A2)-1)*2+1, 0) / OFFSET('A_NPL LU'!C$4, (ROW(A2)-1)*2, 0) * 100%</f>
        <v>2.7472527472527472E-2</v>
      </c>
      <c r="D5" s="219">
        <f ca="1">OFFSET('A_NPL LU'!D$4, (ROW(C3)-1)*2+1, 0) / OFFSET('A_NPL LU'!D$4, (ROW(C3)-1)*2, 0) * 100%</f>
        <v>1.4588475220449357E-2</v>
      </c>
      <c r="E5" s="219">
        <f ca="1">OFFSET('A_NPL LU'!E$4, (ROW(C3)-1)*2+1, 0) / OFFSET('A_NPL LU'!E$4, (ROW(C3)-1)*2, 0) * 100%</f>
        <v>2.7317976141505555E-2</v>
      </c>
      <c r="F5" s="219">
        <f ca="1">OFFSET('A_NPL LU'!F$4, (ROW(E3)-1)*2+1, 0) / OFFSET('A_NPL LU'!F$4, (ROW(E3)-1)*2, 0) * 100%</f>
        <v>2.4566892635726287E-3</v>
      </c>
      <c r="G5" s="219">
        <f ca="1">OFFSET('A_NPL LU'!G$4, (ROW(E3)-1)*2+1, 0) / OFFSET('A_NPL LU'!G$4, (ROW(E3)-1)*2, 0) * 100%</f>
        <v>2.5221788802246608E-2</v>
      </c>
      <c r="H5" s="219">
        <f ca="1">OFFSET('A_NPL LU'!H$4, (ROW(G3)-1)*2+1, 0) / OFFSET('A_NPL LU'!H$4, (ROW(G3)-1)*2, 0) * 100%</f>
        <v>2.3580783952434774E-2</v>
      </c>
      <c r="I5" s="219">
        <f ca="1">OFFSET('A_NPL LU'!I$4, (ROW(G3)-1)*2+1, 0) / OFFSET('A_NPL LU'!I$4, (ROW(G3)-1)*2, 0) * 100%</f>
        <v>3.9722364661929528E-2</v>
      </c>
      <c r="J5" s="219">
        <f ca="1">OFFSET('A_NPL LU'!J$4, (ROW(I3)-1)*2+1, 0) / OFFSET('A_NPL LU'!J$4, (ROW(I3)-1)*2, 0) * 100%</f>
        <v>7.2482316437441083E-3</v>
      </c>
      <c r="K5" s="219">
        <f ca="1">OFFSET('A_NPL LU'!K$4, (ROW(I3)-1)*2+1, 0) / OFFSET('A_NPL LU'!K$4, (ROW(I3)-1)*2, 0) * 100%</f>
        <v>2.5667006071952263E-3</v>
      </c>
      <c r="L5" s="219">
        <f ca="1">OFFSET('A_NPL LU'!L$4, (ROW(K3)-1)*2+1, 0) / OFFSET('A_NPL LU'!L$4, (ROW(K3)-1)*2, 0) * 100%</f>
        <v>1.6792262933289084E-2</v>
      </c>
      <c r="M5" s="219">
        <v>0</v>
      </c>
      <c r="N5" s="219">
        <f ca="1">OFFSET('A_NPL LU'!N$4, (ROW(M3)-1)*2+1, 0) / OFFSET('A_NPL LU'!N$4, (ROW(M3)-1)*2, 0) * 100%</f>
        <v>2.3330651649235722E-2</v>
      </c>
      <c r="O5" s="219">
        <f ca="1">OFFSET('A_NPL LU'!O$4, (ROW(M3)-1)*2+1, 0) / OFFSET('A_NPL LU'!O$4, (ROW(M3)-1)*2, 0) * 100%</f>
        <v>8.209303877728091E-3</v>
      </c>
      <c r="P5" s="219">
        <f ca="1">OFFSET('A_NPL LU'!P$4, (ROW(O3)-1)*2+1, 0) / OFFSET('A_NPL LU'!P$4, (ROW(O3)-1)*2, 0) * 100%</f>
        <v>7.3869849468369744E-3</v>
      </c>
      <c r="Q5" s="219">
        <f ca="1">OFFSET('A_NPL LU'!Q$4, (ROW(O3)-1)*2+1, 0) / OFFSET('A_NPL LU'!Q$4, (ROW(O3)-1)*2, 0) * 100%</f>
        <v>4.2394014962593519E-2</v>
      </c>
      <c r="R5" s="219">
        <v>0</v>
      </c>
      <c r="S5" s="219">
        <v>0</v>
      </c>
    </row>
    <row r="6" spans="1:19">
      <c r="A6" s="128" t="s">
        <v>87</v>
      </c>
      <c r="B6" s="219">
        <f ca="1">OFFSET('A_NPL LU'!B$4, (ROW(A3)-1)*2+1, 0) / OFFSET('A_NPL LU'!B$4, (ROW(A3)-1)*2, 0) * 100%</f>
        <v>1.5803079689783072E-2</v>
      </c>
      <c r="C6" s="219">
        <f ca="1">OFFSET('A_NPL LU'!C$4, (ROW(A3)-1)*2+1, 0) / OFFSET('A_NPL LU'!C$4, (ROW(A3)-1)*2, 0) * 100%</f>
        <v>6.8992551940415522E-2</v>
      </c>
      <c r="D6" s="219">
        <f>('A_NPL LU'!D9/'A_NPL LU'!D8)</f>
        <v>1.4588475220449357E-2</v>
      </c>
      <c r="E6" s="219">
        <f>('A_NPL LU'!E9/'A_NPL LU'!E8)</f>
        <v>2.7317976141505555E-2</v>
      </c>
      <c r="F6" s="219">
        <f>('A_NPL LU'!F9/'A_NPL LU'!F8)</f>
        <v>2.4566892635726287E-3</v>
      </c>
      <c r="G6" s="219">
        <f>('A_NPL LU'!G9/'A_NPL LU'!G8)</f>
        <v>2.5221788802246608E-2</v>
      </c>
      <c r="H6" s="219">
        <f>('A_NPL LU'!H9/'A_NPL LU'!H8)</f>
        <v>2.3580783952434774E-2</v>
      </c>
      <c r="I6" s="219">
        <f>('A_NPL LU'!I9/'A_NPL LU'!I8)</f>
        <v>3.9722364661929528E-2</v>
      </c>
      <c r="J6" s="219">
        <f>('A_NPL LU'!J9/'A_NPL LU'!J8)</f>
        <v>7.2482316437441083E-3</v>
      </c>
      <c r="K6" s="219">
        <f>('A_NPL LU'!K9/'A_NPL LU'!K8)</f>
        <v>2.5667006071952263E-3</v>
      </c>
      <c r="L6" s="219">
        <f>('A_NPL LU'!L9/'A_NPL LU'!L8)</f>
        <v>1.6792262933289084E-2</v>
      </c>
      <c r="M6" s="219">
        <f ca="1">OFFSET('A_NPL LU'!M$4, (ROW(K3)-1)*2+1, 0) / OFFSET('A_NPL LU'!M$4, (ROW(K3)-1)*2, 0) * 100%</f>
        <v>0</v>
      </c>
      <c r="N6" s="219">
        <f>('A_NPL LU'!N9/'A_NPL LU'!N8)</f>
        <v>2.3330651649235722E-2</v>
      </c>
      <c r="O6" s="219">
        <f>('A_NPL LU'!O9/'A_NPL LU'!O8)</f>
        <v>8.209303877728091E-3</v>
      </c>
      <c r="P6" s="219">
        <f>('A_NPL LU'!P9/'A_NPL LU'!P8)</f>
        <v>7.3869849468369744E-3</v>
      </c>
      <c r="Q6" s="219">
        <f>('A_NPL LU'!Q9/'A_NPL LU'!Q8)</f>
        <v>4.2394014962593519E-2</v>
      </c>
      <c r="R6" s="219">
        <v>0</v>
      </c>
      <c r="S6" s="219">
        <v>0</v>
      </c>
    </row>
    <row r="7" spans="1:19">
      <c r="A7" s="128" t="s">
        <v>88</v>
      </c>
      <c r="B7" s="219">
        <f ca="1">OFFSET('A_NPL LU'!B$4, (ROW(A4)-1)*2+1, 0) / OFFSET('A_NPL LU'!B$4, (ROW(A4)-1)*2, 0) * 100%</f>
        <v>3.0170846964740095E-2</v>
      </c>
      <c r="C7" s="219">
        <f ca="1">OFFSET('A_NPL LU'!C$4, (ROW(A4)-1)*2+1, 0) / OFFSET('A_NPL LU'!C$4, (ROW(A4)-1)*2, 0) * 100%</f>
        <v>6.0283687943262408E-2</v>
      </c>
      <c r="D7" s="219">
        <f ca="1">OFFSET('A_NPL LU'!D$4, (ROW(C4)-1)*2+1, 0) / OFFSET('A_NPL LU'!D$4, (ROW(C4)-1)*2, 0) * 100%</f>
        <v>3.0927835051546393E-2</v>
      </c>
      <c r="E7" s="219">
        <f ca="1">OFFSET('A_NPL LU'!E$4, (ROW(C4)-1)*2+1, 0) / OFFSET('A_NPL LU'!E$4, (ROW(C4)-1)*2, 0) * 100%</f>
        <v>2.444494281228975E-2</v>
      </c>
      <c r="F7" s="219">
        <f ca="1">OFFSET('A_NPL LU'!F$4, (ROW(E4)-1)*2+1, 0) / OFFSET('A_NPL LU'!F$4, (ROW(E4)-1)*2, 0) * 100%</f>
        <v>1.7241379310344827E-2</v>
      </c>
      <c r="G7" s="219">
        <f ca="1">OFFSET('A_NPL LU'!G$4, (ROW(E4)-1)*2+1, 0) / OFFSET('A_NPL LU'!G$4, (ROW(E4)-1)*2, 0) * 100%</f>
        <v>2.238562091503268E-2</v>
      </c>
      <c r="H7" s="219">
        <f ca="1">OFFSET('A_NPL LU'!H$4, (ROW(G4)-1)*2+1, 0) / OFFSET('A_NPL LU'!H$4, (ROW(G4)-1)*2, 0) * 100%</f>
        <v>4.1410184667039732E-2</v>
      </c>
      <c r="I7" s="219">
        <f ca="1">OFFSET('A_NPL LU'!I$4, (ROW(G4)-1)*2+1, 0) / OFFSET('A_NPL LU'!I$4, (ROW(G4)-1)*2, 0) * 100%</f>
        <v>3.4869617950272894E-2</v>
      </c>
      <c r="J7" s="219">
        <f ca="1">OFFSET('A_NPL LU'!J$4, (ROW(I4)-1)*2+1, 0) / OFFSET('A_NPL LU'!J$4, (ROW(I4)-1)*2, 0) * 100%</f>
        <v>1.4227642276422764E-2</v>
      </c>
      <c r="K7" s="219">
        <f ca="1">OFFSET('A_NPL LU'!K$4, (ROW(I4)-1)*2+1, 0) / OFFSET('A_NPL LU'!K$4, (ROW(I4)-1)*2, 0) * 100%</f>
        <v>0.11893764434180139</v>
      </c>
      <c r="L7" s="219">
        <f ca="1">OFFSET('A_NPL LU'!L$4, (ROW(K4)-1)*2+1, 0) / OFFSET('A_NPL LU'!L$4, (ROW(K4)-1)*2, 0) * 100%</f>
        <v>3.2544378698224852E-2</v>
      </c>
      <c r="M7" s="219">
        <v>0</v>
      </c>
      <c r="N7" s="219">
        <f ca="1">OFFSET('A_NPL LU'!N$4, (ROW(M4)-1)*2+1, 0) / OFFSET('A_NPL LU'!N$4, (ROW(M4)-1)*2, 0) * 100%</f>
        <v>7.6838638858397366E-3</v>
      </c>
      <c r="O7" s="219">
        <f ca="1">OFFSET('A_NPL LU'!O$4, (ROW(M4)-1)*2+1, 0) / OFFSET('A_NPL LU'!O$4, (ROW(M4)-1)*2, 0) * 100%</f>
        <v>6.4910630291627469E-2</v>
      </c>
      <c r="P7" s="219">
        <f ca="1">OFFSET('A_NPL LU'!P$4, (ROW(O4)-1)*2+1, 0) / OFFSET('A_NPL LU'!P$4, (ROW(O4)-1)*2, 0) * 100%</f>
        <v>3.1819806936002858E-2</v>
      </c>
      <c r="Q7" s="219">
        <f ca="1">OFFSET('A_NPL LU'!Q$4, (ROW(O4)-1)*2+1, 0) / OFFSET('A_NPL LU'!Q$4, (ROW(O4)-1)*2, 0) * 100%</f>
        <v>8.9285714285714288E-2</v>
      </c>
      <c r="R7" s="219">
        <v>0</v>
      </c>
      <c r="S7" s="219">
        <v>0</v>
      </c>
    </row>
    <row r="8" spans="1:19">
      <c r="A8" s="128" t="s">
        <v>89</v>
      </c>
      <c r="B8" s="219">
        <f ca="1">OFFSET('A_NPL LU'!B$4, (ROW(A5)-1)*2+1, 0) / OFFSET('A_NPL LU'!B$4, (ROW(A5)-1)*2, 0) * 100%</f>
        <v>2.8571428571428571E-2</v>
      </c>
      <c r="C8" s="219">
        <f ca="1">OFFSET('A_NPL LU'!C$4, (ROW(A5)-1)*2+1, 0) / OFFSET('A_NPL LU'!C$4, (ROW(A5)-1)*2, 0) * 100%</f>
        <v>3.9333805811481222E-2</v>
      </c>
      <c r="D8" s="219">
        <f ca="1">OFFSET('A_NPL LU'!D$4, (ROW(C5)-1)*2+1, 0) / OFFSET('A_NPL LU'!D$4, (ROW(C5)-1)*2, 0) * 100%</f>
        <v>9.3301435406698566E-2</v>
      </c>
      <c r="E8" s="219">
        <f ca="1">OFFSET('A_NPL LU'!E$4, (ROW(C5)-1)*2+1, 0) / OFFSET('A_NPL LU'!E$4, (ROW(C5)-1)*2, 0) * 100%</f>
        <v>0.1453025226022634</v>
      </c>
      <c r="F8" s="219">
        <f ca="1">OFFSET('A_NPL LU'!F$4, (ROW(E5)-1)*2+1, 0) / OFFSET('A_NPL LU'!F$4, (ROW(E5)-1)*2, 0) * 100%</f>
        <v>9.2807424593967514E-3</v>
      </c>
      <c r="G8" s="219">
        <f ca="1">OFFSET('A_NPL LU'!G$4, (ROW(E5)-1)*2+1, 0) / OFFSET('A_NPL LU'!G$4, (ROW(E5)-1)*2, 0) * 100%</f>
        <v>3.9686684073107048E-2</v>
      </c>
      <c r="H8" s="219">
        <f ca="1">OFFSET('A_NPL LU'!H$4, (ROW(G5)-1)*2+1, 0) / OFFSET('A_NPL LU'!H$4, (ROW(G5)-1)*2, 0) * 100%</f>
        <v>3.8271771822513602E-2</v>
      </c>
      <c r="I8" s="219">
        <f ca="1">OFFSET('A_NPL LU'!I$4, (ROW(G5)-1)*2+1, 0) / OFFSET('A_NPL LU'!I$4, (ROW(G5)-1)*2, 0) * 100%</f>
        <v>2.8780196838651954E-2</v>
      </c>
      <c r="J8" s="219">
        <f ca="1">OFFSET('A_NPL LU'!J$4, (ROW(I5)-1)*2+1, 0) / OFFSET('A_NPL LU'!J$4, (ROW(I5)-1)*2, 0) * 100%</f>
        <v>1.7004712149149764E-2</v>
      </c>
      <c r="K8" s="219">
        <f ca="1">OFFSET('A_NPL LU'!K$4, (ROW(I5)-1)*2+1, 0) / OFFSET('A_NPL LU'!K$4, (ROW(I5)-1)*2, 0) * 100%</f>
        <v>7.5259875259875264E-2</v>
      </c>
      <c r="L8" s="219">
        <f ca="1">OFFSET('A_NPL LU'!L$4, (ROW(K5)-1)*2+1, 0) / OFFSET('A_NPL LU'!L$4, (ROW(K5)-1)*2, 0) * 100%</f>
        <v>1.5415282392026579E-2</v>
      </c>
      <c r="M8" s="219">
        <v>0</v>
      </c>
      <c r="N8" s="219">
        <f ca="1">OFFSET('A_NPL LU'!N$4, (ROW(M5)-1)*2+1, 0) / OFFSET('A_NPL LU'!N$4, (ROW(M5)-1)*2, 0) * 100%</f>
        <v>4.6367851622874804E-3</v>
      </c>
      <c r="O8" s="219">
        <f ca="1">OFFSET('A_NPL LU'!O$4, (ROW(M5)-1)*2+1, 0) / OFFSET('A_NPL LU'!O$4, (ROW(M5)-1)*2, 0) * 100%</f>
        <v>4.7192071731949033E-3</v>
      </c>
      <c r="P8" s="219">
        <f ca="1">OFFSET('A_NPL LU'!P$4, (ROW(O5)-1)*2+1, 0) / OFFSET('A_NPL LU'!P$4, (ROW(O5)-1)*2, 0) * 100%</f>
        <v>2.8769764751253375E-2</v>
      </c>
      <c r="Q8" s="219">
        <f ca="1">OFFSET('A_NPL LU'!Q$4, (ROW(O5)-1)*2+1, 0) / OFFSET('A_NPL LU'!Q$4, (ROW(O5)-1)*2, 0) * 100%</f>
        <v>3.7617554858934171E-2</v>
      </c>
      <c r="R8" s="219">
        <v>0</v>
      </c>
      <c r="S8" s="219">
        <v>0</v>
      </c>
    </row>
    <row r="9" spans="1:19">
      <c r="A9" s="128" t="s">
        <v>90</v>
      </c>
      <c r="B9" s="219">
        <f ca="1">OFFSET('A_NPL LU'!B$4, (ROW(A6)-1)*2+1, 0) / OFFSET('A_NPL LU'!B$4, (ROW(A6)-1)*2, 0) * 100%</f>
        <v>3.1339101976049388E-2</v>
      </c>
      <c r="C9" s="219">
        <f ca="1">OFFSET('A_NPL LU'!C$4, (ROW(A6)-1)*2+1, 0) / OFFSET('A_NPL LU'!C$4, (ROW(A6)-1)*2, 0) * 100%</f>
        <v>9.8263888888888887E-2</v>
      </c>
      <c r="D9" s="219">
        <f ca="1">OFFSET('A_NPL LU'!D$4, (ROW(C6)-1)*2+1, 0) / OFFSET('A_NPL LU'!D$4, (ROW(C6)-1)*2, 0) * 100%</f>
        <v>3.2927379341452415E-2</v>
      </c>
      <c r="E9" s="219">
        <f ca="1">OFFSET('A_NPL LU'!E$4, (ROW(C6)-1)*2+1, 0) / OFFSET('A_NPL LU'!E$4, (ROW(C6)-1)*2, 0) * 100%</f>
        <v>2.0855935359554382E-2</v>
      </c>
      <c r="F9" s="219">
        <f ca="1">OFFSET('A_NPL LU'!F$4, (ROW(E6)-1)*2+1, 0) / OFFSET('A_NPL LU'!F$4, (ROW(E6)-1)*2, 0) * 100%</f>
        <v>7.332326935518654E-3</v>
      </c>
      <c r="G9" s="219">
        <f ca="1">OFFSET('A_NPL LU'!G$4, (ROW(E6)-1)*2+1, 0) / OFFSET('A_NPL LU'!G$4, (ROW(E6)-1)*2, 0) * 100%</f>
        <v>3.5452631578947368E-2</v>
      </c>
      <c r="H9" s="219">
        <f ca="1">OFFSET('A_NPL LU'!H$4, (ROW(G6)-1)*2+1, 0) / OFFSET('A_NPL LU'!H$4, (ROW(G6)-1)*2, 0) * 100%</f>
        <v>3.7962179855511292E-2</v>
      </c>
      <c r="I9" s="219">
        <f ca="1">OFFSET('A_NPL LU'!I$4, (ROW(G6)-1)*2+1, 0) / OFFSET('A_NPL LU'!I$4, (ROW(G6)-1)*2, 0) * 100%</f>
        <v>4.00498398006408E-2</v>
      </c>
      <c r="J9" s="219">
        <f ca="1">OFFSET('A_NPL LU'!J$4, (ROW(I6)-1)*2+1, 0) / OFFSET('A_NPL LU'!J$4, (ROW(I6)-1)*2, 0) * 100%</f>
        <v>2.7643504531722055E-2</v>
      </c>
      <c r="K9" s="219">
        <f ca="1">OFFSET('A_NPL LU'!K$4, (ROW(I6)-1)*2+1, 0) / OFFSET('A_NPL LU'!K$4, (ROW(I6)-1)*2, 0) * 100%</f>
        <v>3.3599999999999998E-2</v>
      </c>
      <c r="L9" s="219">
        <f ca="1">OFFSET('A_NPL LU'!L$4, (ROW(K6)-1)*2+1, 0) / OFFSET('A_NPL LU'!L$4, (ROW(K6)-1)*2, 0) * 100%</f>
        <v>5.3097345132743362E-2</v>
      </c>
      <c r="M9" s="219">
        <v>0</v>
      </c>
      <c r="N9" s="219">
        <f ca="1">OFFSET('A_NPL LU'!N$4, (ROW(M6)-1)*2+1, 0) / OFFSET('A_NPL LU'!N$4, (ROW(M6)-1)*2, 0) * 100%</f>
        <v>1.1285574092247301E-2</v>
      </c>
      <c r="O9" s="219">
        <f ca="1">OFFSET('A_NPL LU'!O$4, (ROW(M6)-1)*2+1, 0) / OFFSET('A_NPL LU'!O$4, (ROW(M6)-1)*2, 0) * 100%</f>
        <v>9.0795241077019414E-3</v>
      </c>
      <c r="P9" s="219">
        <f ca="1">OFFSET('A_NPL LU'!P$4, (ROW(O6)-1)*2+1, 0) / OFFSET('A_NPL LU'!P$4, (ROW(O6)-1)*2, 0) * 100%</f>
        <v>2.7990378307456813E-2</v>
      </c>
      <c r="Q9" s="219">
        <f ca="1">OFFSET('A_NPL LU'!Q$4, (ROW(O6)-1)*2+1, 0) / OFFSET('A_NPL LU'!Q$4, (ROW(O6)-1)*2, 0) * 100%</f>
        <v>2.7522935779816515E-2</v>
      </c>
      <c r="R9" s="219">
        <v>0</v>
      </c>
      <c r="S9" s="219">
        <v>0</v>
      </c>
    </row>
    <row r="10" spans="1:19">
      <c r="A10" s="128" t="s">
        <v>26</v>
      </c>
      <c r="B10" s="219">
        <f ca="1">OFFSET('A_NPL LU'!B$4, (ROW(A7)-1)*2+1, 0) / OFFSET('A_NPL LU'!B$4, (ROW(A7)-1)*2, 0) * 100%</f>
        <v>1.4960629921259842E-2</v>
      </c>
      <c r="C10" s="219">
        <f ca="1">OFFSET('A_NPL LU'!C$4, (ROW(A7)-1)*2+1, 0) / OFFSET('A_NPL LU'!C$4, (ROW(A7)-1)*2, 0) * 100%</f>
        <v>3.1578947368421054E-2</v>
      </c>
      <c r="D10" s="219">
        <f ca="1">OFFSET('A_NPL LU'!D$4, (ROW(C7)-1)*2+1, 0) / OFFSET('A_NPL LU'!D$4, (ROW(C7)-1)*2, 0) * 100%</f>
        <v>3.4013605442176869E-3</v>
      </c>
      <c r="E10" s="219">
        <f ca="1">OFFSET('A_NPL LU'!E$4, (ROW(C7)-1)*2+1, 0) / OFFSET('A_NPL LU'!E$4, (ROW(C7)-1)*2, 0) * 100%</f>
        <v>2.4344569288389514E-2</v>
      </c>
      <c r="F10" s="219">
        <f ca="1">OFFSET('A_NPL LU'!F$4, (ROW(E7)-1)*2+1, 0) / OFFSET('A_NPL LU'!F$4, (ROW(E7)-1)*2, 0) * 100%</f>
        <v>0</v>
      </c>
      <c r="G10" s="219">
        <f ca="1">OFFSET('A_NPL LU'!G$4, (ROW(E7)-1)*2+1, 0) / OFFSET('A_NPL LU'!G$4, (ROW(E7)-1)*2, 0) * 100%</f>
        <v>0.12690355329949238</v>
      </c>
      <c r="H10" s="219">
        <f ca="1">OFFSET('A_NPL LU'!H$4, (ROW(G7)-1)*2+1, 0) / OFFSET('A_NPL LU'!H$4, (ROW(G7)-1)*2, 0) * 100%</f>
        <v>3.2569360675512665E-2</v>
      </c>
      <c r="I10" s="219">
        <f ca="1">OFFSET('A_NPL LU'!I$4, (ROW(G7)-1)*2+1, 0) / OFFSET('A_NPL LU'!I$4, (ROW(G7)-1)*2, 0) * 100%</f>
        <v>9.0090090090090089E-3</v>
      </c>
      <c r="J10" s="219">
        <f ca="1">OFFSET('A_NPL LU'!J$4, (ROW(I7)-1)*2+1, 0) / OFFSET('A_NPL LU'!J$4, (ROW(I7)-1)*2, 0) * 100%</f>
        <v>1.646090534979424E-2</v>
      </c>
      <c r="K10" s="219">
        <f ca="1">OFFSET('A_NPL LU'!K$4, (ROW(I7)-1)*2+1, 0) / OFFSET('A_NPL LU'!K$4, (ROW(I7)-1)*2, 0) * 100%</f>
        <v>0</v>
      </c>
      <c r="L10" s="219">
        <f ca="1">OFFSET('A_NPL LU'!L$4, (ROW(K7)-1)*2+1, 0) / OFFSET('A_NPL LU'!L$4, (ROW(K7)-1)*2, 0) * 100%</f>
        <v>1.4869888475836431E-2</v>
      </c>
      <c r="M10" s="219">
        <v>0</v>
      </c>
      <c r="N10" s="219">
        <f ca="1">OFFSET('A_NPL LU'!N$4, (ROW(M7)-1)*2+1, 0) / OFFSET('A_NPL LU'!N$4, (ROW(M7)-1)*2, 0) * 100%</f>
        <v>0</v>
      </c>
      <c r="O10" s="219">
        <f ca="1">OFFSET('A_NPL LU'!O$4, (ROW(M7)-1)*2+1, 0) / OFFSET('A_NPL LU'!O$4, (ROW(M7)-1)*2, 0) * 100%</f>
        <v>0</v>
      </c>
      <c r="P10" s="219">
        <f ca="1">OFFSET('A_NPL LU'!P$4, (ROW(O7)-1)*2+1, 0) / OFFSET('A_NPL LU'!P$4, (ROW(O7)-1)*2, 0) * 100%</f>
        <v>3.6605657237936774E-2</v>
      </c>
      <c r="Q10" s="219">
        <f ca="1">OFFSET('A_NPL LU'!Q$4, (ROW(O7)-1)*2+1, 0) / OFFSET('A_NPL LU'!Q$4, (ROW(O7)-1)*2, 0) * 100%</f>
        <v>3.8461538461538464E-2</v>
      </c>
      <c r="R10" s="219">
        <v>0</v>
      </c>
      <c r="S10" s="219">
        <v>0</v>
      </c>
    </row>
    <row r="11" spans="1:19">
      <c r="A11" s="128" t="s">
        <v>28</v>
      </c>
      <c r="B11" s="219">
        <f ca="1">OFFSET('A_NPL LU'!B$4, (ROW(A8)-1)*2+1, 0) / OFFSET('A_NPL LU'!B$4, (ROW(A8)-1)*2, 0) * 100%</f>
        <v>1.0722086173803692E-2</v>
      </c>
      <c r="C11" s="219">
        <f ca="1">OFFSET('A_NPL LU'!C$4, (ROW(A8)-1)*2+1, 0) / OFFSET('A_NPL LU'!C$4, (ROW(A8)-1)*2, 0) * 100%</f>
        <v>3.0534351145038167E-2</v>
      </c>
      <c r="D11" s="219">
        <f ca="1">OFFSET('A_NPL LU'!D$4, (ROW(C8)-1)*2+1, 0) / OFFSET('A_NPL LU'!D$4, (ROW(C8)-1)*2, 0) * 100%</f>
        <v>3.3783783783783786E-2</v>
      </c>
      <c r="E11" s="219">
        <f ca="1">OFFSET('A_NPL LU'!E$4, (ROW(C8)-1)*2+1, 0) / OFFSET('A_NPL LU'!E$4, (ROW(C8)-1)*2, 0) * 100%</f>
        <v>9.9889012208657056E-3</v>
      </c>
      <c r="F11" s="219">
        <f ca="1">OFFSET('A_NPL LU'!F$4, (ROW(E8)-1)*2+1, 0) / OFFSET('A_NPL LU'!F$4, (ROW(E8)-1)*2, 0) * 100%</f>
        <v>0</v>
      </c>
      <c r="G11" s="219">
        <f ca="1">OFFSET('A_NPL LU'!G$4, (ROW(E8)-1)*2+1, 0) / OFFSET('A_NPL LU'!G$4, (ROW(E8)-1)*2, 0) * 100%</f>
        <v>5.8262711864406777E-2</v>
      </c>
      <c r="H11" s="219">
        <f ca="1">OFFSET('A_NPL LU'!H$4, (ROW(G8)-1)*2+1, 0) / OFFSET('A_NPL LU'!H$4, (ROW(G8)-1)*2, 0) * 100%</f>
        <v>3.0179918746372606E-2</v>
      </c>
      <c r="I11" s="219">
        <f ca="1">OFFSET('A_NPL LU'!I$4, (ROW(G8)-1)*2+1, 0) / OFFSET('A_NPL LU'!I$4, (ROW(G8)-1)*2, 0) * 100%</f>
        <v>2.5306122448979593E-2</v>
      </c>
      <c r="J11" s="219">
        <f ca="1">OFFSET('A_NPL LU'!J$4, (ROW(I8)-1)*2+1, 0) / OFFSET('A_NPL LU'!J$4, (ROW(I8)-1)*2, 0) * 100%</f>
        <v>1.4218009478672985E-2</v>
      </c>
      <c r="K11" s="219">
        <f ca="1">OFFSET('A_NPL LU'!K$4, (ROW(I8)-1)*2+1, 0) / OFFSET('A_NPL LU'!K$4, (ROW(I8)-1)*2, 0) * 100%</f>
        <v>0.44117647058823528</v>
      </c>
      <c r="L11" s="219">
        <f ca="1">OFFSET('A_NPL LU'!L$4, (ROW(K8)-1)*2+1, 0) / OFFSET('A_NPL LU'!L$4, (ROW(K8)-1)*2, 0) * 100%</f>
        <v>2.1630615640599003E-2</v>
      </c>
      <c r="M11" s="219">
        <v>0</v>
      </c>
      <c r="N11" s="219">
        <f ca="1">OFFSET('A_NPL LU'!N$4, (ROW(M8)-1)*2+1, 0) / OFFSET('A_NPL LU'!N$4, (ROW(M8)-1)*2, 0) * 100%</f>
        <v>1.9417475728155338E-2</v>
      </c>
      <c r="O11" s="219">
        <f ca="1">OFFSET('A_NPL LU'!O$4, (ROW(M8)-1)*2+1, 0) / OFFSET('A_NPL LU'!O$4, (ROW(M8)-1)*2, 0) * 100%</f>
        <v>3.4482758620689655E-2</v>
      </c>
      <c r="P11" s="219">
        <f ca="1">OFFSET('A_NPL LU'!P$4, (ROW(O8)-1)*2+1, 0) / OFFSET('A_NPL LU'!P$4, (ROW(O8)-1)*2, 0) * 100%</f>
        <v>1.5873015873015872E-2</v>
      </c>
      <c r="Q11" s="219">
        <f ca="1">OFFSET('A_NPL LU'!Q$4, (ROW(O8)-1)*2+1, 0) / OFFSET('A_NPL LU'!Q$4, (ROW(O8)-1)*2, 0) * 100%</f>
        <v>0</v>
      </c>
      <c r="R11" s="219">
        <v>0</v>
      </c>
      <c r="S11" s="219">
        <v>0</v>
      </c>
    </row>
    <row r="12" spans="1:19">
      <c r="A12" s="128" t="s">
        <v>30</v>
      </c>
      <c r="B12" s="219">
        <f ca="1">OFFSET('A_NPL LU'!B$4, (ROW(A9)-1)*2+1, 0) / OFFSET('A_NPL LU'!B$4, (ROW(A9)-1)*2, 0) * 100%</f>
        <v>2.1340547039374814E-2</v>
      </c>
      <c r="C12" s="219">
        <f ca="1">OFFSET('A_NPL LU'!C$4, (ROW(A9)-1)*2+1, 0) / OFFSET('A_NPL LU'!C$4, (ROW(A9)-1)*2, 0) * 100%</f>
        <v>3.5714285714285712E-2</v>
      </c>
      <c r="D12" s="219">
        <f ca="1">OFFSET('A_NPL LU'!D$4, (ROW(C9)-1)*2+1, 0) / OFFSET('A_NPL LU'!D$4, (ROW(C9)-1)*2, 0) * 100%</f>
        <v>9.5238095238095247E-3</v>
      </c>
      <c r="E12" s="219">
        <f ca="1">OFFSET('A_NPL LU'!E$4, (ROW(C9)-1)*2+1, 0) / OFFSET('A_NPL LU'!E$4, (ROW(C9)-1)*2, 0) * 100%</f>
        <v>2.2075055187637971E-2</v>
      </c>
      <c r="F12" s="219">
        <f ca="1">OFFSET('A_NPL LU'!F$4, (ROW(E9)-1)*2+1, 0) / OFFSET('A_NPL LU'!F$4, (ROW(E9)-1)*2, 0) * 100%</f>
        <v>8.6206896551724137E-3</v>
      </c>
      <c r="G12" s="219">
        <f ca="1">OFFSET('A_NPL LU'!G$4, (ROW(E9)-1)*2+1, 0) / OFFSET('A_NPL LU'!G$4, (ROW(E9)-1)*2, 0) * 100%</f>
        <v>0.16756756756756758</v>
      </c>
      <c r="H12" s="219">
        <f ca="1">OFFSET('A_NPL LU'!H$4, (ROW(G9)-1)*2+1, 0) / OFFSET('A_NPL LU'!H$4, (ROW(G9)-1)*2, 0) * 100%</f>
        <v>4.1878797832156346E-2</v>
      </c>
      <c r="I12" s="219">
        <f ca="1">OFFSET('A_NPL LU'!I$4, (ROW(G9)-1)*2+1, 0) / OFFSET('A_NPL LU'!I$4, (ROW(G9)-1)*2, 0) * 100%</f>
        <v>4.4444444444444446E-2</v>
      </c>
      <c r="J12" s="219">
        <f ca="1">OFFSET('A_NPL LU'!J$4, (ROW(I9)-1)*2+1, 0) / OFFSET('A_NPL LU'!J$4, (ROW(I9)-1)*2, 0) * 100%</f>
        <v>6.3492063492063489E-2</v>
      </c>
      <c r="K12" s="219">
        <v>0</v>
      </c>
      <c r="L12" s="219">
        <f ca="1">OFFSET('A_NPL LU'!L$4, (ROW(K9)-1)*2+1, 0) / OFFSET('A_NPL LU'!L$4, (ROW(K9)-1)*2, 0) * 100%</f>
        <v>7.5812274368231042E-2</v>
      </c>
      <c r="M12" s="219">
        <v>0</v>
      </c>
      <c r="N12" s="219">
        <f ca="1">OFFSET('A_NPL LU'!N$4, (ROW(M9)-1)*2+1, 0) / OFFSET('A_NPL LU'!N$4, (ROW(M9)-1)*2, 0) * 100%</f>
        <v>1.1363636363636364E-2</v>
      </c>
      <c r="O12" s="219">
        <f ca="1">OFFSET('A_NPL LU'!O$4, (ROW(M9)-1)*2+1, 0) / OFFSET('A_NPL LU'!O$4, (ROW(M9)-1)*2, 0) * 100%</f>
        <v>2.4509803921568627E-3</v>
      </c>
      <c r="P12" s="219">
        <f ca="1">OFFSET('A_NPL LU'!P$4, (ROW(O9)-1)*2+1, 0) / OFFSET('A_NPL LU'!P$4, (ROW(O9)-1)*2, 0) * 100%</f>
        <v>2.1712907117008445E-2</v>
      </c>
      <c r="Q12" s="219">
        <f ca="1">OFFSET('A_NPL LU'!Q$4, (ROW(O9)-1)*2+1, 0) / OFFSET('A_NPL LU'!Q$4, (ROW(O9)-1)*2, 0) * 100%</f>
        <v>4.878048780487805E-2</v>
      </c>
      <c r="R12" s="219">
        <v>0</v>
      </c>
      <c r="S12" s="219">
        <v>0</v>
      </c>
    </row>
    <row r="13" spans="1:19">
      <c r="A13" s="128" t="s">
        <v>91</v>
      </c>
      <c r="B13" s="219">
        <f ca="1">OFFSET('A_NPL LU'!B$4, (ROW(A10)-1)*2+1, 0) / OFFSET('A_NPL LU'!B$4, (ROW(A10)-1)*2, 0) * 100%</f>
        <v>9.519647336018849E-3</v>
      </c>
      <c r="C13" s="219">
        <f ca="1">OFFSET('A_NPL LU'!C$4, (ROW(A10)-1)*2+1, 0) / OFFSET('A_NPL LU'!C$4, (ROW(A10)-1)*2, 0) * 100%</f>
        <v>4.9759229534510431E-2</v>
      </c>
      <c r="D13" s="219">
        <f ca="1">OFFSET('A_NPL LU'!D$4, (ROW(C10)-1)*2+1, 0) / OFFSET('A_NPL LU'!D$4, (ROW(C10)-1)*2, 0) * 100%</f>
        <v>4.7311827956989246E-2</v>
      </c>
      <c r="E13" s="219">
        <f ca="1">OFFSET('A_NPL LU'!E$4, (ROW(C10)-1)*2+1, 0) / OFFSET('A_NPL LU'!E$4, (ROW(C10)-1)*2, 0) * 100%</f>
        <v>9.3614006679485877E-3</v>
      </c>
      <c r="F13" s="219">
        <f ca="1">OFFSET('A_NPL LU'!F$4, (ROW(E10)-1)*2+1, 0) / OFFSET('A_NPL LU'!F$4, (ROW(E10)-1)*2, 0) * 100%</f>
        <v>1.6339869281045752E-3</v>
      </c>
      <c r="G13" s="219">
        <f ca="1">OFFSET('A_NPL LU'!G$4, (ROW(E10)-1)*2+1, 0) / OFFSET('A_NPL LU'!G$4, (ROW(E10)-1)*2, 0) * 100%</f>
        <v>5.1642538975501112E-2</v>
      </c>
      <c r="H13" s="219">
        <f ca="1">OFFSET('A_NPL LU'!H$4, (ROW(G10)-1)*2+1, 0) / OFFSET('A_NPL LU'!H$4, (ROW(G10)-1)*2, 0) * 100%</f>
        <v>3.6859238503378938E-2</v>
      </c>
      <c r="I13" s="219">
        <f ca="1">OFFSET('A_NPL LU'!I$4, (ROW(G10)-1)*2+1, 0) / OFFSET('A_NPL LU'!I$4, (ROW(G10)-1)*2, 0) * 100%</f>
        <v>4.0870138431114041E-2</v>
      </c>
      <c r="J13" s="219">
        <f ca="1">OFFSET('A_NPL LU'!J$4, (ROW(I10)-1)*2+1, 0) / OFFSET('A_NPL LU'!J$4, (ROW(I10)-1)*2, 0) * 100%</f>
        <v>1.3195098963242224E-2</v>
      </c>
      <c r="K13" s="219">
        <f ca="1">OFFSET('A_NPL LU'!K$4, (ROW(I10)-1)*2+1, 0) / OFFSET('A_NPL LU'!K$4, (ROW(I10)-1)*2, 0) * 100%</f>
        <v>2.8545941123996433E-2</v>
      </c>
      <c r="L13" s="219">
        <f ca="1">OFFSET('A_NPL LU'!L$4, (ROW(K10)-1)*2+1, 0) / OFFSET('A_NPL LU'!L$4, (ROW(K10)-1)*2, 0) * 100%</f>
        <v>1.5220433869839048E-2</v>
      </c>
      <c r="M13" s="219">
        <f ca="1">OFFSET('A_NPL LU'!M$4, (ROW(K10)-1)*2+1, 0) / OFFSET('A_NPL LU'!M$4, (ROW(K10)-1)*2, 0) * 100%</f>
        <v>0</v>
      </c>
      <c r="N13" s="219">
        <f ca="1">OFFSET('A_NPL LU'!N$4, (ROW(M10)-1)*2+1, 0) / OFFSET('A_NPL LU'!N$4, (ROW(M10)-1)*2, 0) * 100%</f>
        <v>3.7383177570093459E-3</v>
      </c>
      <c r="O13" s="219">
        <f ca="1">OFFSET('A_NPL LU'!O$4, (ROW(M10)-1)*2+1, 0) / OFFSET('A_NPL LU'!O$4, (ROW(M10)-1)*2, 0) * 100%</f>
        <v>4.5379537953795382E-3</v>
      </c>
      <c r="P13" s="219">
        <f ca="1">OFFSET('A_NPL LU'!P$4, (ROW(O10)-1)*2+1, 0) / OFFSET('A_NPL LU'!P$4, (ROW(O10)-1)*2, 0) * 100%</f>
        <v>2.6073274893234435E-2</v>
      </c>
      <c r="Q13" s="219">
        <f ca="1">OFFSET('A_NPL LU'!Q$4, (ROW(O10)-1)*2+1, 0) / OFFSET('A_NPL LU'!Q$4, (ROW(O10)-1)*2, 0) * 100%</f>
        <v>2.8985507246376812E-2</v>
      </c>
      <c r="R13" s="219">
        <v>0</v>
      </c>
      <c r="S13" s="219">
        <v>0</v>
      </c>
    </row>
    <row r="14" spans="1:19">
      <c r="A14" s="128" t="s">
        <v>92</v>
      </c>
      <c r="B14" s="219">
        <f ca="1">OFFSET('A_NPL LU'!B$4, (ROW(A11)-1)*2+1, 0) / OFFSET('A_NPL LU'!B$4, (ROW(A11)-1)*2, 0) * 100%</f>
        <v>2.1419778416085351E-2</v>
      </c>
      <c r="C14" s="219">
        <f ca="1">OFFSET('A_NPL LU'!C$4, (ROW(A11)-1)*2+1, 0) / OFFSET('A_NPL LU'!C$4, (ROW(A11)-1)*2, 0) * 100%</f>
        <v>6.7278287461773695E-2</v>
      </c>
      <c r="D14" s="219">
        <f ca="1">OFFSET('A_NPL LU'!D$4, (ROW(C11)-1)*2+1, 0) / OFFSET('A_NPL LU'!D$4, (ROW(C11)-1)*2, 0) * 100%</f>
        <v>4.6357615894039736E-2</v>
      </c>
      <c r="E14" s="219">
        <f ca="1">OFFSET('A_NPL LU'!E$4, (ROW(C11)-1)*2+1, 0) / OFFSET('A_NPL LU'!E$4, (ROW(C11)-1)*2, 0) * 100%</f>
        <v>2.3023791250959325E-2</v>
      </c>
      <c r="F14" s="219">
        <f ca="1">OFFSET('A_NPL LU'!F$4, (ROW(E11)-1)*2+1, 0) / OFFSET('A_NPL LU'!F$4, (ROW(E11)-1)*2, 0) * 100%</f>
        <v>0</v>
      </c>
      <c r="G14" s="219">
        <f ca="1">OFFSET('A_NPL LU'!G$4, (ROW(E11)-1)*2+1, 0) / OFFSET('A_NPL LU'!G$4, (ROW(E11)-1)*2, 0) * 100%</f>
        <v>0.10785619174434088</v>
      </c>
      <c r="H14" s="219">
        <f ca="1">OFFSET('A_NPL LU'!H$4, (ROW(G11)-1)*2+1, 0) / OFFSET('A_NPL LU'!H$4, (ROW(G11)-1)*2, 0) * 100%</f>
        <v>3.9583935278821147E-2</v>
      </c>
      <c r="I14" s="219">
        <f ca="1">OFFSET('A_NPL LU'!I$4, (ROW(G11)-1)*2+1, 0) / OFFSET('A_NPL LU'!I$4, (ROW(G11)-1)*2, 0) * 100%</f>
        <v>2.6008968609865471E-2</v>
      </c>
      <c r="J14" s="219">
        <f ca="1">OFFSET('A_NPL LU'!J$4, (ROW(I11)-1)*2+1, 0) / OFFSET('A_NPL LU'!J$4, (ROW(I11)-1)*2, 0) * 100%</f>
        <v>1.5459723352318959E-2</v>
      </c>
      <c r="K14" s="219">
        <f ca="1">OFFSET('A_NPL LU'!K$4, (ROW(I11)-1)*2+1, 0) / OFFSET('A_NPL LU'!K$4, (ROW(I11)-1)*2, 0) * 100%</f>
        <v>9.3023255813953487E-2</v>
      </c>
      <c r="L14" s="219">
        <f ca="1">OFFSET('A_NPL LU'!L$4, (ROW(K11)-1)*2+1, 0) / OFFSET('A_NPL LU'!L$4, (ROW(K11)-1)*2, 0) * 100%</f>
        <v>2.5232403718459494E-2</v>
      </c>
      <c r="M14" s="219">
        <v>0</v>
      </c>
      <c r="N14" s="219">
        <f ca="1">OFFSET('A_NPL LU'!N$4, (ROW(M11)-1)*2+1, 0) / OFFSET('A_NPL LU'!N$4, (ROW(M11)-1)*2, 0) * 100%</f>
        <v>0</v>
      </c>
      <c r="O14" s="219">
        <f ca="1">OFFSET('A_NPL LU'!O$4, (ROW(M11)-1)*2+1, 0) / OFFSET('A_NPL LU'!O$4, (ROW(M11)-1)*2, 0) * 100%</f>
        <v>3.0581039755351682E-3</v>
      </c>
      <c r="P14" s="219">
        <f ca="1">OFFSET('A_NPL LU'!P$4, (ROW(O11)-1)*2+1, 0) / OFFSET('A_NPL LU'!P$4, (ROW(O11)-1)*2, 0) * 100%</f>
        <v>3.0006523157208087E-2</v>
      </c>
      <c r="Q14" s="219">
        <f ca="1">OFFSET('A_NPL LU'!Q$4, (ROW(O11)-1)*2+1, 0) / OFFSET('A_NPL LU'!Q$4, (ROW(O11)-1)*2, 0) * 100%</f>
        <v>2.2727272727272728E-2</v>
      </c>
      <c r="R14" s="219">
        <v>0</v>
      </c>
      <c r="S14" s="219">
        <v>0</v>
      </c>
    </row>
    <row r="15" spans="1:19">
      <c r="A15" s="128" t="s">
        <v>36</v>
      </c>
      <c r="B15" s="219">
        <f ca="1">OFFSET('A_NPL LU'!B$4, (ROW(A12)-1)*2+1, 0) / OFFSET('A_NPL LU'!B$4, (ROW(A12)-1)*2, 0) * 100%</f>
        <v>1.836228287841191E-2</v>
      </c>
      <c r="C15" s="219">
        <f ca="1">OFFSET('A_NPL LU'!C$4, (ROW(A12)-1)*2+1, 0) / OFFSET('A_NPL LU'!C$4, (ROW(A12)-1)*2, 0) * 100%</f>
        <v>3.9215686274509803E-2</v>
      </c>
      <c r="D15" s="219">
        <f ca="1">OFFSET('A_NPL LU'!D$4, (ROW(C12)-1)*2+1, 0) / OFFSET('A_NPL LU'!D$4, (ROW(C12)-1)*2, 0) * 100%</f>
        <v>6.3965884861407248E-3</v>
      </c>
      <c r="E15" s="219">
        <f ca="1">OFFSET('A_NPL LU'!E$4, (ROW(C12)-1)*2+1, 0) / OFFSET('A_NPL LU'!E$4, (ROW(C12)-1)*2, 0) * 100%</f>
        <v>1.3505292614673318E-2</v>
      </c>
      <c r="F15" s="219">
        <f ca="1">OFFSET('A_NPL LU'!F$4, (ROW(E12)-1)*2+1, 0) / OFFSET('A_NPL LU'!F$4, (ROW(E12)-1)*2, 0) * 100%</f>
        <v>1.4285714285714285E-2</v>
      </c>
      <c r="G15" s="219">
        <f ca="1">OFFSET('A_NPL LU'!G$4, (ROW(E12)-1)*2+1, 0) / OFFSET('A_NPL LU'!G$4, (ROW(E12)-1)*2, 0) * 100%</f>
        <v>6.5328610783156243E-2</v>
      </c>
      <c r="H15" s="219">
        <f ca="1">OFFSET('A_NPL LU'!H$4, (ROW(G12)-1)*2+1, 0) / OFFSET('A_NPL LU'!H$4, (ROW(G12)-1)*2, 0) * 100%</f>
        <v>4.5993532159540065E-2</v>
      </c>
      <c r="I15" s="219">
        <f ca="1">OFFSET('A_NPL LU'!I$4, (ROW(G12)-1)*2+1, 0) / OFFSET('A_NPL LU'!I$4, (ROW(G12)-1)*2, 0) * 100%</f>
        <v>1.1218765935747067E-2</v>
      </c>
      <c r="J15" s="219">
        <f ca="1">OFFSET('A_NPL LU'!J$4, (ROW(I12)-1)*2+1, 0) / OFFSET('A_NPL LU'!J$4, (ROW(I12)-1)*2, 0) * 100%</f>
        <v>2.0239190432382703E-2</v>
      </c>
      <c r="K15" s="219">
        <f ca="1">OFFSET('A_NPL LU'!K$4, (ROW(I12)-1)*2+1, 0) / OFFSET('A_NPL LU'!K$4, (ROW(I12)-1)*2, 0) * 100%</f>
        <v>0.15960099750623441</v>
      </c>
      <c r="L15" s="219">
        <f ca="1">OFFSET('A_NPL LU'!L$4, (ROW(K12)-1)*2+1, 0) / OFFSET('A_NPL LU'!L$4, (ROW(K12)-1)*2, 0) * 100%</f>
        <v>2.5054466230936819E-2</v>
      </c>
      <c r="M15" s="219">
        <v>0</v>
      </c>
      <c r="N15" s="219">
        <f ca="1">OFFSET('A_NPL LU'!N$4, (ROW(M12)-1)*2+1, 0) / OFFSET('A_NPL LU'!N$4, (ROW(M12)-1)*2, 0) * 100%</f>
        <v>0</v>
      </c>
      <c r="O15" s="219">
        <f ca="1">OFFSET('A_NPL LU'!O$4, (ROW(M12)-1)*2+1, 0) / OFFSET('A_NPL LU'!O$4, (ROW(M12)-1)*2, 0) * 100%</f>
        <v>2.1276595744680851E-3</v>
      </c>
      <c r="P15" s="219">
        <f ca="1">OFFSET('A_NPL LU'!P$4, (ROW(O12)-1)*2+1, 0) / OFFSET('A_NPL LU'!P$4, (ROW(O12)-1)*2, 0) * 100%</f>
        <v>2.1077283372365339E-2</v>
      </c>
      <c r="Q15" s="219">
        <f ca="1">OFFSET('A_NPL LU'!Q$4, (ROW(O12)-1)*2+1, 0) / OFFSET('A_NPL LU'!Q$4, (ROW(O12)-1)*2, 0) * 100%</f>
        <v>2.564102564102564E-2</v>
      </c>
      <c r="R15" s="219">
        <v>0</v>
      </c>
      <c r="S15" s="219">
        <v>0</v>
      </c>
    </row>
    <row r="16" spans="1:19">
      <c r="A16" s="128" t="s">
        <v>93</v>
      </c>
      <c r="B16" s="219">
        <f ca="1">OFFSET('A_NPL LU'!B$4, (ROW(A13)-1)*2+1, 0) / OFFSET('A_NPL LU'!B$4, (ROW(A13)-1)*2, 0) * 100%</f>
        <v>2.0055839925546767E-2</v>
      </c>
      <c r="C16" s="219">
        <f ca="1">OFFSET('A_NPL LU'!C$4, (ROW(A13)-1)*2+1, 0) / OFFSET('A_NPL LU'!C$4, (ROW(A13)-1)*2, 0) * 100%</f>
        <v>6.7567567567567571E-2</v>
      </c>
      <c r="D16" s="219">
        <f ca="1">OFFSET('A_NPL LU'!D$4, (ROW(C13)-1)*2+1, 0) / OFFSET('A_NPL LU'!D$4, (ROW(C13)-1)*2, 0) * 100%</f>
        <v>3.824904377390565E-3</v>
      </c>
      <c r="E16" s="219">
        <f ca="1">OFFSET('A_NPL LU'!E$4, (ROW(C13)-1)*2+1, 0) / OFFSET('A_NPL LU'!E$4, (ROW(C13)-1)*2, 0) * 100%</f>
        <v>2.7656141968195437E-3</v>
      </c>
      <c r="F16" s="219">
        <f ca="1">OFFSET('A_NPL LU'!F$4, (ROW(E13)-1)*2+1, 0) / OFFSET('A_NPL LU'!F$4, (ROW(E13)-1)*2, 0) * 100%</f>
        <v>7.874015748031496E-3</v>
      </c>
      <c r="G16" s="219">
        <f ca="1">OFFSET('A_NPL LU'!G$4, (ROW(E13)-1)*2+1, 0) / OFFSET('A_NPL LU'!G$4, (ROW(E13)-1)*2, 0) * 100%</f>
        <v>7.5699558173784973E-2</v>
      </c>
      <c r="H16" s="219">
        <f ca="1">OFFSET('A_NPL LU'!H$4, (ROW(G13)-1)*2+1, 0) / OFFSET('A_NPL LU'!H$4, (ROW(G13)-1)*2, 0) * 100%</f>
        <v>3.9607615632086916E-2</v>
      </c>
      <c r="I16" s="219">
        <f ca="1">OFFSET('A_NPL LU'!I$4, (ROW(G13)-1)*2+1, 0) / OFFSET('A_NPL LU'!I$4, (ROW(G13)-1)*2, 0) * 100%</f>
        <v>1.665799062988027E-2</v>
      </c>
      <c r="J16" s="219">
        <f ca="1">OFFSET('A_NPL LU'!J$4, (ROW(I13)-1)*2+1, 0) / OFFSET('A_NPL LU'!J$4, (ROW(I13)-1)*2, 0) * 100%</f>
        <v>1.8528049408131755E-2</v>
      </c>
      <c r="K16" s="219">
        <f ca="1">OFFSET('A_NPL LU'!K$4, (ROW(I13)-1)*2+1, 0) / OFFSET('A_NPL LU'!K$4, (ROW(I13)-1)*2, 0) * 100%</f>
        <v>3.7037037037037035E-2</v>
      </c>
      <c r="L16" s="219">
        <f ca="1">OFFSET('A_NPL LU'!L$4, (ROW(K13)-1)*2+1, 0) / OFFSET('A_NPL LU'!L$4, (ROW(K13)-1)*2, 0) * 100%</f>
        <v>1.6380854875863833E-2</v>
      </c>
      <c r="M16" s="219">
        <v>0</v>
      </c>
      <c r="N16" s="219">
        <f ca="1">OFFSET('A_NPL LU'!N$4, (ROW(M13)-1)*2+1, 0) / OFFSET('A_NPL LU'!N$4, (ROW(M13)-1)*2, 0) * 100%</f>
        <v>0</v>
      </c>
      <c r="O16" s="219">
        <f ca="1">OFFSET('A_NPL LU'!O$4, (ROW(M13)-1)*2+1, 0) / OFFSET('A_NPL LU'!O$4, (ROW(M13)-1)*2, 0) * 100%</f>
        <v>3.4188034188034188E-3</v>
      </c>
      <c r="P16" s="219">
        <f ca="1">OFFSET('A_NPL LU'!P$4, (ROW(O13)-1)*2+1, 0) / OFFSET('A_NPL LU'!P$4, (ROW(O13)-1)*2, 0) * 100%</f>
        <v>3.2765399737876802E-2</v>
      </c>
      <c r="Q16" s="219">
        <f ca="1">OFFSET('A_NPL LU'!Q$4, (ROW(O13)-1)*2+1, 0) / OFFSET('A_NPL LU'!Q$4, (ROW(O13)-1)*2, 0) * 100%</f>
        <v>2.3076923076923078E-2</v>
      </c>
      <c r="R16" s="219">
        <v>0</v>
      </c>
      <c r="S16" s="219">
        <v>0</v>
      </c>
    </row>
    <row r="17" spans="1:19">
      <c r="A17" s="129" t="s">
        <v>42</v>
      </c>
      <c r="B17" s="219">
        <f ca="1">OFFSET('A_NPL LU'!B$4, (ROW(A14)-1)*2+1, 0) / OFFSET('A_NPL LU'!B$4, (ROW(A14)-1)*2, 0) * 100%</f>
        <v>2.0024519820187985E-2</v>
      </c>
      <c r="C17" s="219">
        <f ca="1">OFFSET('A_NPL LU'!C$4, (ROW(A14)-1)*2+1, 0) / OFFSET('A_NPL LU'!C$4, (ROW(A14)-1)*2, 0) * 100%</f>
        <v>7.1428571428571425E-2</v>
      </c>
      <c r="D17" s="219">
        <f ca="1">OFFSET('A_NPL LU'!D$4, (ROW(C14)-1)*2+1, 0) / OFFSET('A_NPL LU'!D$4, (ROW(C14)-1)*2, 0) * 100%</f>
        <v>4.807692307692308E-3</v>
      </c>
      <c r="E17" s="219">
        <f ca="1">OFFSET('A_NPL LU'!E$4, (ROW(C14)-1)*2+1, 0) / OFFSET('A_NPL LU'!E$4, (ROW(C14)-1)*2, 0) * 100%</f>
        <v>2.643171806167401E-2</v>
      </c>
      <c r="F17" s="219">
        <f ca="1">OFFSET('A_NPL LU'!F$4, (ROW(E14)-1)*2+1, 0) / OFFSET('A_NPL LU'!F$4, (ROW(E14)-1)*2, 0) * 100%</f>
        <v>0</v>
      </c>
      <c r="G17" s="219">
        <f ca="1">OFFSET('A_NPL LU'!G$4, (ROW(E14)-1)*2+1, 0) / OFFSET('A_NPL LU'!G$4, (ROW(E14)-1)*2, 0) * 100%</f>
        <v>9.0090090090090086E-2</v>
      </c>
      <c r="H17" s="219">
        <f ca="1">OFFSET('A_NPL LU'!H$4, (ROW(G14)-1)*2+1, 0) / OFFSET('A_NPL LU'!H$4, (ROW(G14)-1)*2, 0) * 100%</f>
        <v>2.3876845743009738E-2</v>
      </c>
      <c r="I17" s="219">
        <f ca="1">OFFSET('A_NPL LU'!I$4, (ROW(G14)-1)*2+1, 0) / OFFSET('A_NPL LU'!I$4, (ROW(G14)-1)*2, 0) * 100%</f>
        <v>1.4999999999999999E-2</v>
      </c>
      <c r="J17" s="219">
        <f ca="1">OFFSET('A_NPL LU'!J$4, (ROW(I14)-1)*2+1, 0) / OFFSET('A_NPL LU'!J$4, (ROW(I14)-1)*2, 0) * 100%</f>
        <v>3.3333333333333333E-2</v>
      </c>
      <c r="K17" s="219">
        <f ca="1">OFFSET('A_NPL LU'!K$4, (ROW(I14)-1)*2+1, 0) / OFFSET('A_NPL LU'!K$4, (ROW(I14)-1)*2, 0) * 100%</f>
        <v>0</v>
      </c>
      <c r="L17" s="219">
        <f ca="1">OFFSET('A_NPL LU'!L$4, (ROW(K14)-1)*2+1, 0) / OFFSET('A_NPL LU'!L$4, (ROW(K14)-1)*2, 0) * 100%</f>
        <v>2.8037383177570093E-2</v>
      </c>
      <c r="M17" s="219">
        <v>0</v>
      </c>
      <c r="N17" s="219">
        <f ca="1">OFFSET('A_NPL LU'!N$4, (ROW(M14)-1)*2+1, 0) / OFFSET('A_NPL LU'!N$4, (ROW(M14)-1)*2, 0) * 100%</f>
        <v>0</v>
      </c>
      <c r="O17" s="219">
        <f ca="1">OFFSET('A_NPL LU'!O$4, (ROW(M14)-1)*2+1, 0) / OFFSET('A_NPL LU'!O$4, (ROW(M14)-1)*2, 0) * 100%</f>
        <v>0</v>
      </c>
      <c r="P17" s="219">
        <f ca="1">OFFSET('A_NPL LU'!P$4, (ROW(O14)-1)*2+1, 0) / OFFSET('A_NPL LU'!P$4, (ROW(O14)-1)*2, 0) * 100%</f>
        <v>2.6128266033254157E-2</v>
      </c>
      <c r="Q17" s="219">
        <f ca="1">OFFSET('A_NPL LU'!Q$4, (ROW(O14)-1)*2+1, 0) / OFFSET('A_NPL LU'!Q$4, (ROW(O14)-1)*2, 0) * 100%</f>
        <v>0</v>
      </c>
      <c r="R17" s="219">
        <v>0</v>
      </c>
      <c r="S17" s="219">
        <v>0</v>
      </c>
    </row>
    <row r="18" spans="1:19">
      <c r="A18" s="128" t="s">
        <v>38</v>
      </c>
      <c r="B18" s="219">
        <f ca="1">OFFSET('A_NPL LU'!B$4, (ROW(A15)-1)*2+1, 0) / OFFSET('A_NPL LU'!B$4, (ROW(A15)-1)*2, 0) * 100%</f>
        <v>1.9801980198019802E-2</v>
      </c>
      <c r="C18" s="219">
        <f ca="1">OFFSET('A_NPL LU'!C$4, (ROW(A15)-1)*2+1, 0) / OFFSET('A_NPL LU'!C$4, (ROW(A15)-1)*2, 0) * 100%</f>
        <v>2.1897810218978103E-2</v>
      </c>
      <c r="D18" s="219">
        <v>0</v>
      </c>
      <c r="E18" s="219">
        <f ca="1">OFFSET('A_NPL LU'!E$4, (ROW(C15)-1)*2+1, 0) / OFFSET('A_NPL LU'!E$4, (ROW(C15)-1)*2, 0) * 100%</f>
        <v>0.13278882887630089</v>
      </c>
      <c r="F18" s="219">
        <f ca="1">OFFSET('A_NPL LU'!F$4, (ROW(E15)-1)*2+1, 0) / OFFSET('A_NPL LU'!F$4, (ROW(E15)-1)*2, 0) * 100%</f>
        <v>0</v>
      </c>
      <c r="G18" s="219">
        <f ca="1">OFFSET('A_NPL LU'!G$4, (ROW(E15)-1)*2+1, 0) / OFFSET('A_NPL LU'!G$4, (ROW(E15)-1)*2, 0) * 100%</f>
        <v>0.11748998664886515</v>
      </c>
      <c r="H18" s="219">
        <f ca="1">OFFSET('A_NPL LU'!H$4, (ROW(G15)-1)*2+1, 0) / OFFSET('A_NPL LU'!H$4, (ROW(G15)-1)*2, 0) * 100%</f>
        <v>2.0243965740981053E-2</v>
      </c>
      <c r="I18" s="219">
        <f ca="1">OFFSET('A_NPL LU'!I$4, (ROW(G15)-1)*2+1, 0) / OFFSET('A_NPL LU'!I$4, (ROW(G15)-1)*2, 0) * 100%</f>
        <v>4.1250831669993347E-2</v>
      </c>
      <c r="J18" s="219">
        <f ca="1">OFFSET('A_NPL LU'!J$4, (ROW(I15)-1)*2+1, 0) / OFFSET('A_NPL LU'!J$4, (ROW(I15)-1)*2, 0) * 100%</f>
        <v>3.5620547431571056E-3</v>
      </c>
      <c r="K18" s="219">
        <f ca="1">OFFSET('A_NPL LU'!K$4, (ROW(I15)-1)*2+1, 0) / OFFSET('A_NPL LU'!K$4, (ROW(I15)-1)*2, 0) * 100%</f>
        <v>5.7142857142857141E-2</v>
      </c>
      <c r="L18" s="219">
        <f ca="1">OFFSET('A_NPL LU'!L$4, (ROW(K15)-1)*2+1, 0) / OFFSET('A_NPL LU'!L$4, (ROW(K15)-1)*2, 0) * 100%</f>
        <v>7.0479704797047973E-2</v>
      </c>
      <c r="M18" s="219">
        <v>0</v>
      </c>
      <c r="N18" s="219">
        <f ca="1">OFFSET('A_NPL LU'!N$4, (ROW(M15)-1)*2+1, 0) / OFFSET('A_NPL LU'!N$4, (ROW(M15)-1)*2, 0) * 100%</f>
        <v>6.8259385665529011E-3</v>
      </c>
      <c r="O18" s="219">
        <f ca="1">OFFSET('A_NPL LU'!O$4, (ROW(M15)-1)*2+1, 0) / OFFSET('A_NPL LU'!O$4, (ROW(M15)-1)*2, 0) * 100%</f>
        <v>1.4218009478672985E-2</v>
      </c>
      <c r="P18" s="219">
        <f ca="1">OFFSET('A_NPL LU'!P$4, (ROW(O15)-1)*2+1, 0) / OFFSET('A_NPL LU'!P$4, (ROW(O15)-1)*2, 0) * 100%</f>
        <v>1.9021739130434784E-2</v>
      </c>
      <c r="Q18" s="219">
        <f ca="1">OFFSET('A_NPL LU'!Q$4, (ROW(O15)-1)*2+1, 0) / OFFSET('A_NPL LU'!Q$4, (ROW(O15)-1)*2, 0) * 100%</f>
        <v>0</v>
      </c>
      <c r="R18" s="219">
        <v>0</v>
      </c>
      <c r="S18" s="219">
        <v>0</v>
      </c>
    </row>
    <row r="19" spans="1:19">
      <c r="A19" s="128" t="s">
        <v>44</v>
      </c>
      <c r="B19" s="219">
        <f ca="1">OFFSET('A_NPL LU'!B$4, (ROW(A16)-1)*2+1, 0) / OFFSET('A_NPL LU'!B$4, (ROW(A16)-1)*2, 0) * 100%</f>
        <v>2.3243243243243242E-2</v>
      </c>
      <c r="C19" s="219">
        <f ca="1">OFFSET('A_NPL LU'!C$4, (ROW(A16)-1)*2+1, 0) / OFFSET('A_NPL LU'!C$4, (ROW(A16)-1)*2, 0) * 100%</f>
        <v>8.4858569051580693E-2</v>
      </c>
      <c r="D19" s="219">
        <f ca="1">OFFSET('A_NPL LU'!D$4, (ROW(C16)-1)*2+1, 0) / OFFSET('A_NPL LU'!D$4, (ROW(C16)-1)*2, 0) * 100%</f>
        <v>2.903225806451613E-2</v>
      </c>
      <c r="E19" s="219">
        <f ca="1">OFFSET('A_NPL LU'!E$4, (ROW(C16)-1)*2+1, 0) / OFFSET('A_NPL LU'!E$4, (ROW(C16)-1)*2, 0) * 100%</f>
        <v>4.7822182308037718E-2</v>
      </c>
      <c r="F19" s="219">
        <f ca="1">OFFSET('A_NPL LU'!F$4, (ROW(E16)-1)*2+1, 0) / OFFSET('A_NPL LU'!F$4, (ROW(E16)-1)*2, 0) * 100%</f>
        <v>1.2422360248447204E-2</v>
      </c>
      <c r="G19" s="219">
        <f ca="1">OFFSET('A_NPL LU'!G$4, (ROW(E16)-1)*2+1, 0) / OFFSET('A_NPL LU'!G$4, (ROW(E16)-1)*2, 0) * 100%</f>
        <v>0.11970979443772672</v>
      </c>
      <c r="H19" s="219">
        <f ca="1">OFFSET('A_NPL LU'!H$4, (ROW(G16)-1)*2+1, 0) / OFFSET('A_NPL LU'!H$4, (ROW(G16)-1)*2, 0) * 100%</f>
        <v>3.3069655020874535E-2</v>
      </c>
      <c r="I19" s="219">
        <f ca="1">OFFSET('A_NPL LU'!I$4, (ROW(G16)-1)*2+1, 0) / OFFSET('A_NPL LU'!I$4, (ROW(G16)-1)*2, 0) * 100%</f>
        <v>2.8363047001620744E-2</v>
      </c>
      <c r="J19" s="219">
        <f ca="1">OFFSET('A_NPL LU'!J$4, (ROW(I16)-1)*2+1, 0) / OFFSET('A_NPL LU'!J$4, (ROW(I16)-1)*2, 0) * 100%</f>
        <v>6.018054162487462E-3</v>
      </c>
      <c r="K19" s="219">
        <f ca="1">OFFSET('A_NPL LU'!K$4, (ROW(I16)-1)*2+1, 0) / OFFSET('A_NPL LU'!K$4, (ROW(I16)-1)*2, 0) * 100%</f>
        <v>4.4052863436123352E-3</v>
      </c>
      <c r="L19" s="219">
        <f ca="1">OFFSET('A_NPL LU'!L$4, (ROW(K16)-1)*2+1, 0) / OFFSET('A_NPL LU'!L$4, (ROW(K16)-1)*2, 0) * 100%</f>
        <v>1.9491525423728815E-2</v>
      </c>
      <c r="M19" s="219">
        <v>0</v>
      </c>
      <c r="N19" s="219">
        <f ca="1">OFFSET('A_NPL LU'!N$4, (ROW(M16)-1)*2+1, 0) / OFFSET('A_NPL LU'!N$4, (ROW(M16)-1)*2, 0) * 100%</f>
        <v>1.0443864229765013E-2</v>
      </c>
      <c r="O19" s="219">
        <f ca="1">OFFSET('A_NPL LU'!O$4, (ROW(M16)-1)*2+1, 0) / OFFSET('A_NPL LU'!O$4, (ROW(M16)-1)*2, 0) * 100%</f>
        <v>9.0791180285343717E-3</v>
      </c>
      <c r="P19" s="219">
        <f ca="1">OFFSET('A_NPL LU'!P$4, (ROW(O16)-1)*2+1, 0) / OFFSET('A_NPL LU'!P$4, (ROW(O16)-1)*2, 0) * 100%</f>
        <v>5.3070507960576191E-2</v>
      </c>
      <c r="Q19" s="219">
        <f ca="1">OFFSET('A_NPL LU'!Q$4, (ROW(O16)-1)*2+1, 0) / OFFSET('A_NPL LU'!Q$4, (ROW(O16)-1)*2, 0) * 100%</f>
        <v>3.2258064516129031E-2</v>
      </c>
      <c r="R19" s="219">
        <v>0</v>
      </c>
      <c r="S19" s="219">
        <v>0</v>
      </c>
    </row>
    <row r="20" spans="1:19">
      <c r="A20" s="128" t="s">
        <v>94</v>
      </c>
      <c r="B20" s="219">
        <f ca="1">OFFSET('A_NPL LU'!B$4, (ROW(A17)-1)*2+1, 0) / OFFSET('A_NPL LU'!B$4, (ROW(A17)-1)*2, 0) * 100%</f>
        <v>6.8946497517926092E-3</v>
      </c>
      <c r="C20" s="219">
        <f ca="1">OFFSET('A_NPL LU'!C$4, (ROW(A17)-1)*2+1, 0) / OFFSET('A_NPL LU'!C$4, (ROW(A17)-1)*2, 0) * 100%</f>
        <v>5.9171597633136092E-2</v>
      </c>
      <c r="D20" s="219">
        <f ca="1">OFFSET('A_NPL LU'!D$4, (ROW(C17)-1)*2+1, 0) / OFFSET('A_NPL LU'!D$4, (ROW(C17)-1)*2, 0) * 100%</f>
        <v>4.0127585142504373E-3</v>
      </c>
      <c r="E20" s="219">
        <f ca="1">OFFSET('A_NPL LU'!E$4, (ROW(C17)-1)*2+1, 0) / OFFSET('A_NPL LU'!E$4, (ROW(C17)-1)*2, 0) * 100%</f>
        <v>2.9537366548042704E-2</v>
      </c>
      <c r="F20" s="219">
        <f ca="1">OFFSET('A_NPL LU'!F$4, (ROW(E17)-1)*2+1, 0) / OFFSET('A_NPL LU'!F$4, (ROW(E17)-1)*2, 0) * 100%</f>
        <v>3.629764065335753E-3</v>
      </c>
      <c r="G20" s="219">
        <f ca="1">OFFSET('A_NPL LU'!G$4, (ROW(E17)-1)*2+1, 0) / OFFSET('A_NPL LU'!G$4, (ROW(E17)-1)*2, 0) * 100%</f>
        <v>0.11016144349477683</v>
      </c>
      <c r="H20" s="219">
        <f ca="1">OFFSET('A_NPL LU'!H$4, (ROW(G17)-1)*2+1, 0) / OFFSET('A_NPL LU'!H$4, (ROW(G17)-1)*2, 0) * 100%</f>
        <v>4.2886597938144332E-2</v>
      </c>
      <c r="I20" s="219">
        <f ca="1">OFFSET('A_NPL LU'!I$4, (ROW(G17)-1)*2+1, 0) / OFFSET('A_NPL LU'!I$4, (ROW(G17)-1)*2, 0) * 100%</f>
        <v>2.1454112038140644E-2</v>
      </c>
      <c r="J20" s="219">
        <f ca="1">OFFSET('A_NPL LU'!J$4, (ROW(I17)-1)*2+1, 0) / OFFSET('A_NPL LU'!J$4, (ROW(I17)-1)*2, 0) * 100%</f>
        <v>6.2785388127853878E-3</v>
      </c>
      <c r="K20" s="219">
        <f ca="1">OFFSET('A_NPL LU'!K$4, (ROW(I17)-1)*2+1, 0) / OFFSET('A_NPL LU'!K$4, (ROW(I17)-1)*2, 0) * 100%</f>
        <v>2.136752136752137E-3</v>
      </c>
      <c r="L20" s="219">
        <f ca="1">OFFSET('A_NPL LU'!L$4, (ROW(K17)-1)*2+1, 0) / OFFSET('A_NPL LU'!L$4, (ROW(K17)-1)*2, 0) * 100%</f>
        <v>1.4853857211308098E-2</v>
      </c>
      <c r="M20" s="219">
        <v>0</v>
      </c>
      <c r="N20" s="219">
        <f ca="1">OFFSET('A_NPL LU'!N$4, (ROW(M17)-1)*2+1, 0) / OFFSET('A_NPL LU'!N$4, (ROW(M17)-1)*2, 0) * 100%</f>
        <v>6.1855670103092786E-2</v>
      </c>
      <c r="O20" s="219">
        <f ca="1">OFFSET('A_NPL LU'!O$4, (ROW(M17)-1)*2+1, 0) / OFFSET('A_NPL LU'!O$4, (ROW(M17)-1)*2, 0) * 100%</f>
        <v>5.6497175141242938E-3</v>
      </c>
      <c r="P20" s="219">
        <f ca="1">OFFSET('A_NPL LU'!P$4, (ROW(O17)-1)*2+1, 0) / OFFSET('A_NPL LU'!P$4, (ROW(O17)-1)*2, 0) * 100%</f>
        <v>2.5227043390514632E-2</v>
      </c>
      <c r="Q20" s="219">
        <f ca="1">OFFSET('A_NPL LU'!Q$4, (ROW(O17)-1)*2+1, 0) / OFFSET('A_NPL LU'!Q$4, (ROW(O17)-1)*2, 0) * 100%</f>
        <v>9.5238095238095233E-2</v>
      </c>
      <c r="R20" s="219">
        <v>0</v>
      </c>
      <c r="S20" s="219">
        <v>0</v>
      </c>
    </row>
    <row r="21" spans="1:19">
      <c r="A21" s="128" t="s">
        <v>95</v>
      </c>
      <c r="B21" s="219">
        <f ca="1">OFFSET('A_NPL LU'!B$4, (ROW(A18)-1)*2+1, 0) / OFFSET('A_NPL LU'!B$4, (ROW(A18)-1)*2, 0) * 100%</f>
        <v>7.988698913731794E-3</v>
      </c>
      <c r="C21" s="219">
        <f ca="1">OFFSET('A_NPL LU'!C$4, (ROW(A18)-1)*2+1, 0) / OFFSET('A_NPL LU'!C$4, (ROW(A18)-1)*2, 0) * 100%</f>
        <v>7.4786324786324784E-2</v>
      </c>
      <c r="D21" s="219">
        <f ca="1">OFFSET('A_NPL LU'!D$4, (ROW(C18)-1)*2+1, 0) / OFFSET('A_NPL LU'!D$4, (ROW(C18)-1)*2, 0) * 100%</f>
        <v>5.5248618784530384E-3</v>
      </c>
      <c r="E21" s="219">
        <f ca="1">OFFSET('A_NPL LU'!E$4, (ROW(C18)-1)*2+1, 0) / OFFSET('A_NPL LU'!E$4, (ROW(C18)-1)*2, 0) * 100%</f>
        <v>6.1249999999999999E-2</v>
      </c>
      <c r="F21" s="219">
        <f ca="1">OFFSET('A_NPL LU'!F$4, (ROW(E18)-1)*2+1, 0) / OFFSET('A_NPL LU'!F$4, (ROW(E18)-1)*2, 0) * 100%</f>
        <v>6.5789473684210523E-3</v>
      </c>
      <c r="G21" s="219">
        <f ca="1">OFFSET('A_NPL LU'!G$4, (ROW(E18)-1)*2+1, 0) / OFFSET('A_NPL LU'!G$4, (ROW(E18)-1)*2, 0) * 100%</f>
        <v>0.11743772241992882</v>
      </c>
      <c r="H21" s="219">
        <f ca="1">OFFSET('A_NPL LU'!H$4, (ROW(G18)-1)*2+1, 0) / OFFSET('A_NPL LU'!H$4, (ROW(G18)-1)*2, 0) * 100%</f>
        <v>5.9728435758574679E-2</v>
      </c>
      <c r="I21" s="219">
        <f ca="1">OFFSET('A_NPL LU'!I$4, (ROW(G18)-1)*2+1, 0) / OFFSET('A_NPL LU'!I$4, (ROW(G18)-1)*2, 0) * 100%</f>
        <v>3.0343897505057317E-2</v>
      </c>
      <c r="J21" s="219">
        <f ca="1">OFFSET('A_NPL LU'!J$4, (ROW(I18)-1)*2+1, 0) / OFFSET('A_NPL LU'!J$4, (ROW(I18)-1)*2, 0) * 100%</f>
        <v>7.716590669940372E-3</v>
      </c>
      <c r="K21" s="219">
        <f ca="1">OFFSET('A_NPL LU'!K$4, (ROW(I18)-1)*2+1, 0) / OFFSET('A_NPL LU'!K$4, (ROW(I18)-1)*2, 0) * 100%</f>
        <v>9.8039215686274508E-3</v>
      </c>
      <c r="L21" s="219">
        <f ca="1">OFFSET('A_NPL LU'!L$4, (ROW(K18)-1)*2+1, 0) / OFFSET('A_NPL LU'!L$4, (ROW(K18)-1)*2, 0) * 100%</f>
        <v>2.2931206380857428E-2</v>
      </c>
      <c r="M21" s="219">
        <v>0</v>
      </c>
      <c r="N21" s="219">
        <f ca="1">OFFSET('A_NPL LU'!N$4, (ROW(M18)-1)*2+1, 0) / OFFSET('A_NPL LU'!N$4, (ROW(M18)-1)*2, 0) * 100%</f>
        <v>0</v>
      </c>
      <c r="O21" s="219">
        <f ca="1">OFFSET('A_NPL LU'!O$4, (ROW(M18)-1)*2+1, 0) / OFFSET('A_NPL LU'!O$4, (ROW(M18)-1)*2, 0) * 100%</f>
        <v>3.8167938931297711E-2</v>
      </c>
      <c r="P21" s="219">
        <f ca="1">OFFSET('A_NPL LU'!P$4, (ROW(O18)-1)*2+1, 0) / OFFSET('A_NPL LU'!P$4, (ROW(O18)-1)*2, 0) * 100%</f>
        <v>3.9783001808318265E-2</v>
      </c>
      <c r="Q21" s="219">
        <f ca="1">OFFSET('A_NPL LU'!Q$4, (ROW(O18)-1)*2+1, 0) / OFFSET('A_NPL LU'!Q$4, (ROW(O18)-1)*2, 0) * 100%</f>
        <v>0</v>
      </c>
      <c r="R21" s="219">
        <v>0</v>
      </c>
      <c r="S21" s="219">
        <v>0</v>
      </c>
    </row>
    <row r="22" spans="1:19">
      <c r="A22" s="128" t="s">
        <v>96</v>
      </c>
      <c r="B22" s="219">
        <f ca="1">OFFSET('A_NPL LU'!B$4, (ROW(A19)-1)*2+1, 0) / OFFSET('A_NPL LU'!B$4, (ROW(A19)-1)*2, 0) * 100%</f>
        <v>2.07508017355216E-3</v>
      </c>
      <c r="C22" s="219">
        <f ca="1">OFFSET('A_NPL LU'!C$4, (ROW(A19)-1)*2+1, 0) / OFFSET('A_NPL LU'!C$4, (ROW(A19)-1)*2, 0) * 100%</f>
        <v>2.7463651050080775E-2</v>
      </c>
      <c r="D22" s="219">
        <f ca="1">OFFSET('A_NPL LU'!D$4, (ROW(C19)-1)*2+1, 0) / OFFSET('A_NPL LU'!D$4, (ROW(C19)-1)*2, 0) * 100%</f>
        <v>5.7371581054036025E-3</v>
      </c>
      <c r="E22" s="219">
        <f ca="1">OFFSET('A_NPL LU'!E$4, (ROW(C19)-1)*2+1, 0) / OFFSET('A_NPL LU'!E$4, (ROW(C19)-1)*2, 0) * 100%</f>
        <v>8.7032201914708437E-3</v>
      </c>
      <c r="F22" s="219">
        <f ca="1">OFFSET('A_NPL LU'!F$4, (ROW(E19)-1)*2+1, 0) / OFFSET('A_NPL LU'!F$4, (ROW(E19)-1)*2, 0) * 100%</f>
        <v>1.7709563164108619E-3</v>
      </c>
      <c r="G22" s="219">
        <f ca="1">OFFSET('A_NPL LU'!G$4, (ROW(E19)-1)*2+1, 0) / OFFSET('A_NPL LU'!G$4, (ROW(E19)-1)*2, 0) * 100%</f>
        <v>8.7898537960190246E-2</v>
      </c>
      <c r="H22" s="219">
        <f ca="1">OFFSET('A_NPL LU'!H$4, (ROW(G19)-1)*2+1, 0) / OFFSET('A_NPL LU'!H$4, (ROW(G19)-1)*2, 0) * 100%</f>
        <v>3.6701592375540167E-2</v>
      </c>
      <c r="I22" s="219">
        <f ca="1">OFFSET('A_NPL LU'!I$4, (ROW(G19)-1)*2+1, 0) / OFFSET('A_NPL LU'!I$4, (ROW(G19)-1)*2, 0) * 100%</f>
        <v>1.0638297872340425E-2</v>
      </c>
      <c r="J22" s="219">
        <f ca="1">OFFSET('A_NPL LU'!J$4, (ROW(I19)-1)*2+1, 0) / OFFSET('A_NPL LU'!J$4, (ROW(I19)-1)*2, 0) * 100%</f>
        <v>1.02883865939205E-2</v>
      </c>
      <c r="K22" s="219">
        <f ca="1">OFFSET('A_NPL LU'!K$4, (ROW(I19)-1)*2+1, 0) / OFFSET('A_NPL LU'!K$4, (ROW(I19)-1)*2, 0) * 100%</f>
        <v>6.8571428571428575E-2</v>
      </c>
      <c r="L22" s="219">
        <f ca="1">OFFSET('A_NPL LU'!L$4, (ROW(K19)-1)*2+1, 0) / OFFSET('A_NPL LU'!L$4, (ROW(K19)-1)*2, 0) * 100%</f>
        <v>3.1791907514450865E-2</v>
      </c>
      <c r="M22" s="219">
        <v>0</v>
      </c>
      <c r="N22" s="219">
        <f ca="1">OFFSET('A_NPL LU'!N$4, (ROW(M19)-1)*2+1, 0) / OFFSET('A_NPL LU'!N$4, (ROW(M19)-1)*2, 0) * 100%</f>
        <v>8.9285714285714281E-3</v>
      </c>
      <c r="O22" s="219">
        <f ca="1">OFFSET('A_NPL LU'!O$4, (ROW(M19)-1)*2+1, 0) / OFFSET('A_NPL LU'!O$4, (ROW(M19)-1)*2, 0) * 100%</f>
        <v>8.4388185654008432E-3</v>
      </c>
      <c r="P22" s="219">
        <f ca="1">OFFSET('A_NPL LU'!P$4, (ROW(O19)-1)*2+1, 0) / OFFSET('A_NPL LU'!P$4, (ROW(O19)-1)*2, 0) * 100%</f>
        <v>2.4139155129570464E-2</v>
      </c>
      <c r="Q22" s="219">
        <f ca="1">OFFSET('A_NPL LU'!Q$4, (ROW(O19)-1)*2+1, 0) / OFFSET('A_NPL LU'!Q$4, (ROW(O19)-1)*2, 0) * 100%</f>
        <v>0</v>
      </c>
      <c r="R22" s="219">
        <v>0</v>
      </c>
      <c r="S22" s="219">
        <v>0</v>
      </c>
    </row>
    <row r="23" spans="1:19">
      <c r="A23" s="128" t="s">
        <v>52</v>
      </c>
      <c r="B23" s="219">
        <f ca="1">OFFSET('A_NPL LU'!B$4, (ROW(A20)-1)*2+1, 0) / OFFSET('A_NPL LU'!B$4, (ROW(A20)-1)*2, 0) * 100%</f>
        <v>6.4226519337016574E-3</v>
      </c>
      <c r="C23" s="219">
        <f ca="1">OFFSET('A_NPL LU'!C$4, (ROW(A20)-1)*2+1, 0) / OFFSET('A_NPL LU'!C$4, (ROW(A20)-1)*2, 0) * 100%</f>
        <v>3.7267080745341616E-2</v>
      </c>
      <c r="D23" s="219">
        <f ca="1">OFFSET('A_NPL LU'!D$4, (ROW(C20)-1)*2+1, 0) / OFFSET('A_NPL LU'!D$4, (ROW(C20)-1)*2, 0) * 100%</f>
        <v>5.5555555555555558E-3</v>
      </c>
      <c r="E23" s="219">
        <f ca="1">OFFSET('A_NPL LU'!E$4, (ROW(C20)-1)*2+1, 0) / OFFSET('A_NPL LU'!E$4, (ROW(C20)-1)*2, 0) * 100%</f>
        <v>9.0252707581227436E-3</v>
      </c>
      <c r="F23" s="219">
        <f ca="1">OFFSET('A_NPL LU'!F$4, (ROW(E20)-1)*2+1, 0) / OFFSET('A_NPL LU'!F$4, (ROW(E20)-1)*2, 0) * 100%</f>
        <v>3.0534351145038167E-2</v>
      </c>
      <c r="G23" s="219">
        <f ca="1">OFFSET('A_NPL LU'!G$4, (ROW(E20)-1)*2+1, 0) / OFFSET('A_NPL LU'!G$4, (ROW(E20)-1)*2, 0) * 100%</f>
        <v>0.17627494456762749</v>
      </c>
      <c r="H23" s="219">
        <f ca="1">OFFSET('A_NPL LU'!H$4, (ROW(G20)-1)*2+1, 0) / OFFSET('A_NPL LU'!H$4, (ROW(G20)-1)*2, 0) * 100%</f>
        <v>2.1863220247711361E-2</v>
      </c>
      <c r="I23" s="219">
        <f ca="1">OFFSET('A_NPL LU'!I$4, (ROW(G20)-1)*2+1, 0) / OFFSET('A_NPL LU'!I$4, (ROW(G20)-1)*2, 0) * 100%</f>
        <v>9.4722598105548041E-3</v>
      </c>
      <c r="J23" s="219">
        <f ca="1">OFFSET('A_NPL LU'!J$4, (ROW(I20)-1)*2+1, 0) / OFFSET('A_NPL LU'!J$4, (ROW(I20)-1)*2, 0) * 100%</f>
        <v>2.2556390977443608E-2</v>
      </c>
      <c r="K23" s="219">
        <f ca="1">OFFSET('A_NPL LU'!K$4, (ROW(I20)-1)*2+1, 0) / OFFSET('A_NPL LU'!K$4, (ROW(I20)-1)*2, 0) * 100%</f>
        <v>0</v>
      </c>
      <c r="L23" s="219">
        <f ca="1">OFFSET('A_NPL LU'!L$4, (ROW(K20)-1)*2+1, 0) / OFFSET('A_NPL LU'!L$4, (ROW(K20)-1)*2, 0) * 100%</f>
        <v>2.2222222222222223E-2</v>
      </c>
      <c r="M23" s="219">
        <v>0</v>
      </c>
      <c r="N23" s="219">
        <v>0</v>
      </c>
      <c r="O23" s="219">
        <f ca="1">OFFSET('A_NPL LU'!O$4, (ROW(M20)-1)*2+1, 0) / OFFSET('A_NPL LU'!O$4, (ROW(M20)-1)*2, 0) * 100%</f>
        <v>0</v>
      </c>
      <c r="P23" s="219">
        <f ca="1">OFFSET('A_NPL LU'!P$4, (ROW(O20)-1)*2+1, 0) / OFFSET('A_NPL LU'!P$4, (ROW(O20)-1)*2, 0) * 100%</f>
        <v>2.0646319569120289E-2</v>
      </c>
      <c r="Q23" s="219">
        <f ca="1">OFFSET('A_NPL LU'!Q$4, (ROW(O20)-1)*2+1, 0) / OFFSET('A_NPL LU'!Q$4, (ROW(O20)-1)*2, 0) * 100%</f>
        <v>0</v>
      </c>
      <c r="R23" s="219">
        <v>0</v>
      </c>
      <c r="S23" s="219">
        <v>0</v>
      </c>
    </row>
    <row r="24" spans="1:19">
      <c r="A24" s="128" t="s">
        <v>97</v>
      </c>
      <c r="B24" s="219">
        <f ca="1">OFFSET('A_NPL LU'!B$4, (ROW(A21)-1)*2+1, 0) / OFFSET('A_NPL LU'!B$4, (ROW(A21)-1)*2, 0) * 100%</f>
        <v>1.4315352697095435E-2</v>
      </c>
      <c r="C24" s="219">
        <f ca="1">OFFSET('A_NPL LU'!C$4, (ROW(A21)-1)*2+1, 0) / OFFSET('A_NPL LU'!C$4, (ROW(A21)-1)*2, 0) * 100%</f>
        <v>3.1986531986531987E-2</v>
      </c>
      <c r="D24" s="219">
        <f ca="1">OFFSET('A_NPL LU'!D$4, (ROW(C21)-1)*2+1, 0) / OFFSET('A_NPL LU'!D$4, (ROW(C21)-1)*2, 0) * 100%</f>
        <v>2.2140849868006471E-3</v>
      </c>
      <c r="E24" s="219">
        <f ca="1">OFFSET('A_NPL LU'!E$4, (ROW(C21)-1)*2+1, 0) / OFFSET('A_NPL LU'!E$4, (ROW(C21)-1)*2, 0) * 100%</f>
        <v>5.597629239380968E-3</v>
      </c>
      <c r="F24" s="219">
        <f ca="1">OFFSET('A_NPL LU'!F$4, (ROW(E21)-1)*2+1, 0) / OFFSET('A_NPL LU'!F$4, (ROW(E21)-1)*2, 0) * 100%</f>
        <v>0</v>
      </c>
      <c r="G24" s="219">
        <f ca="1">OFFSET('A_NPL LU'!G$4, (ROW(E21)-1)*2+1, 0) / OFFSET('A_NPL LU'!G$4, (ROW(E21)-1)*2, 0) * 100%</f>
        <v>9.0464547677261614E-2</v>
      </c>
      <c r="H24" s="219">
        <f ca="1">OFFSET('A_NPL LU'!H$4, (ROW(G21)-1)*2+1, 0) / OFFSET('A_NPL LU'!H$4, (ROW(G21)-1)*2, 0) * 100%</f>
        <v>3.2900432900432902E-2</v>
      </c>
      <c r="I24" s="219">
        <f ca="1">OFFSET('A_NPL LU'!I$4, (ROW(G21)-1)*2+1, 0) / OFFSET('A_NPL LU'!I$4, (ROW(G21)-1)*2, 0) * 100%</f>
        <v>1.466275659824047E-2</v>
      </c>
      <c r="J24" s="219">
        <f ca="1">OFFSET('A_NPL LU'!J$4, (ROW(I21)-1)*2+1, 0) / OFFSET('A_NPL LU'!J$4, (ROW(I21)-1)*2, 0) * 100%</f>
        <v>7.0821529745042494E-3</v>
      </c>
      <c r="K24" s="219">
        <f ca="1">OFFSET('A_NPL LU'!K$4, (ROW(I21)-1)*2+1, 0) / OFFSET('A_NPL LU'!K$4, (ROW(I21)-1)*2, 0) * 100%</f>
        <v>0</v>
      </c>
      <c r="L24" s="219">
        <f ca="1">OFFSET('A_NPL LU'!L$4, (ROW(K21)-1)*2+1, 0) / OFFSET('A_NPL LU'!L$4, (ROW(K21)-1)*2, 0) * 100%</f>
        <v>1.2178619756427604E-2</v>
      </c>
      <c r="M24" s="219">
        <v>0</v>
      </c>
      <c r="N24" s="219">
        <v>0</v>
      </c>
      <c r="O24" s="219">
        <f ca="1">OFFSET('A_NPL LU'!O$4, (ROW(M21)-1)*2+1, 0) / OFFSET('A_NPL LU'!O$4, (ROW(M21)-1)*2, 0) * 100%</f>
        <v>0</v>
      </c>
      <c r="P24" s="219">
        <f ca="1">OFFSET('A_NPL LU'!P$4, (ROW(O21)-1)*2+1, 0) / OFFSET('A_NPL LU'!P$4, (ROW(O21)-1)*2, 0) * 100%</f>
        <v>3.5479632063074903E-2</v>
      </c>
      <c r="Q24" s="219">
        <f ca="1">OFFSET('A_NPL LU'!Q$4, (ROW(O21)-1)*2+1, 0) / OFFSET('A_NPL LU'!Q$4, (ROW(O21)-1)*2, 0) * 100%</f>
        <v>4.1666666666666664E-2</v>
      </c>
      <c r="R24" s="219">
        <v>0</v>
      </c>
      <c r="S24" s="219">
        <v>0</v>
      </c>
    </row>
    <row r="25" spans="1:19">
      <c r="A25" s="128" t="s">
        <v>98</v>
      </c>
      <c r="B25" s="219">
        <f ca="1">OFFSET('A_NPL LU'!B$4, (ROW(A22)-1)*2+1, 0) / OFFSET('A_NPL LU'!B$4, (ROW(A22)-1)*2, 0) * 100%</f>
        <v>1.6516516516516516E-2</v>
      </c>
      <c r="C25" s="219">
        <f ca="1">OFFSET('A_NPL LU'!C$4, (ROW(A22)-1)*2+1, 0) / OFFSET('A_NPL LU'!C$4, (ROW(A22)-1)*2, 0) * 100%</f>
        <v>3.6173250832936696E-2</v>
      </c>
      <c r="D25" s="219">
        <f ca="1">OFFSET('A_NPL LU'!D$4, (ROW(C22)-1)*2+1, 0) / OFFSET('A_NPL LU'!D$4, (ROW(C22)-1)*2, 0) * 100%</f>
        <v>5.9109874826147428E-3</v>
      </c>
      <c r="E25" s="219">
        <f ca="1">OFFSET('A_NPL LU'!E$4, (ROW(C22)-1)*2+1, 0) / OFFSET('A_NPL LU'!E$4, (ROW(C22)-1)*2, 0) * 100%</f>
        <v>4.7238372093023256E-2</v>
      </c>
      <c r="F25" s="219">
        <f ca="1">OFFSET('A_NPL LU'!F$4, (ROW(E22)-1)*2+1, 0) / OFFSET('A_NPL LU'!F$4, (ROW(E22)-1)*2, 0) * 100%</f>
        <v>9.0684253915910961E-3</v>
      </c>
      <c r="G25" s="219">
        <f ca="1">OFFSET('A_NPL LU'!G$4, (ROW(E22)-1)*2+1, 0) / OFFSET('A_NPL LU'!G$4, (ROW(E22)-1)*2, 0) * 100%</f>
        <v>4.5294324991187872E-2</v>
      </c>
      <c r="H25" s="219">
        <f ca="1">OFFSET('A_NPL LU'!H$4, (ROW(G22)-1)*2+1, 0) / OFFSET('A_NPL LU'!H$4, (ROW(G22)-1)*2, 0) * 100%</f>
        <v>4.7240423713449532E-2</v>
      </c>
      <c r="I25" s="219">
        <f ca="1">OFFSET('A_NPL LU'!I$4, (ROW(G22)-1)*2+1, 0) / OFFSET('A_NPL LU'!I$4, (ROW(G22)-1)*2, 0) * 100%</f>
        <v>6.8012422360248445E-2</v>
      </c>
      <c r="J25" s="219">
        <f ca="1">OFFSET('A_NPL LU'!J$4, (ROW(I22)-1)*2+1, 0) / OFFSET('A_NPL LU'!J$4, (ROW(I22)-1)*2, 0) * 100%</f>
        <v>4.4230769230769233E-2</v>
      </c>
      <c r="K25" s="219">
        <f ca="1">OFFSET('A_NPL LU'!K$4, (ROW(I22)-1)*2+1, 0) / OFFSET('A_NPL LU'!K$4, (ROW(I22)-1)*2, 0) * 100%</f>
        <v>5.736137667304015E-2</v>
      </c>
      <c r="L25" s="219">
        <f ca="1">OFFSET('A_NPL LU'!L$4, (ROW(K22)-1)*2+1, 0) / OFFSET('A_NPL LU'!L$4, (ROW(K22)-1)*2, 0) * 100%</f>
        <v>5.3859348198970841E-2</v>
      </c>
      <c r="M25" s="219">
        <v>0</v>
      </c>
      <c r="N25" s="219">
        <f ca="1">OFFSET('A_NPL LU'!N$4, (ROW(M22)-1)*2+1, 0) / OFFSET('A_NPL LU'!N$4, (ROW(M22)-1)*2, 0) * 100%</f>
        <v>0</v>
      </c>
      <c r="O25" s="219">
        <f ca="1">OFFSET('A_NPL LU'!O$4, (ROW(M22)-1)*2+1, 0) / OFFSET('A_NPL LU'!O$4, (ROW(M22)-1)*2, 0) * 100%</f>
        <v>4.1948579161028419E-2</v>
      </c>
      <c r="P25" s="219">
        <f ca="1">OFFSET('A_NPL LU'!P$4, (ROW(O22)-1)*2+1, 0) / OFFSET('A_NPL LU'!P$4, (ROW(O22)-1)*2, 0) * 100%</f>
        <v>4.0993489269351341E-2</v>
      </c>
      <c r="Q25" s="219">
        <f ca="1">OFFSET('A_NPL LU'!Q$4, (ROW(O22)-1)*2+1, 0) / OFFSET('A_NPL LU'!Q$4, (ROW(O22)-1)*2, 0) * 100%</f>
        <v>3.0927835051546393E-2</v>
      </c>
      <c r="R25" s="219">
        <v>0</v>
      </c>
      <c r="S25" s="219">
        <v>0</v>
      </c>
    </row>
    <row r="26" spans="1:19">
      <c r="A26" s="128" t="s">
        <v>99</v>
      </c>
      <c r="B26" s="219">
        <f ca="1">OFFSET('A_NPL LU'!B$4, (ROW(A23)-1)*2+1, 0) / OFFSET('A_NPL LU'!B$4, (ROW(A23)-1)*2, 0) * 100%</f>
        <v>3.0573248407643312E-2</v>
      </c>
      <c r="C26" s="219">
        <f ca="1">OFFSET('A_NPL LU'!C$4, (ROW(A23)-1)*2+1, 0) / OFFSET('A_NPL LU'!C$4, (ROW(A23)-1)*2, 0) * 100%</f>
        <v>4.3731778425655975E-2</v>
      </c>
      <c r="D26" s="219">
        <f ca="1">OFFSET('A_NPL LU'!D$4, (ROW(C23)-1)*2+1, 0) / OFFSET('A_NPL LU'!D$4, (ROW(C23)-1)*2, 0) * 100%</f>
        <v>6.3078216989066445E-4</v>
      </c>
      <c r="E26" s="219">
        <f ca="1">OFFSET('A_NPL LU'!E$4, (ROW(C23)-1)*2+1, 0) / OFFSET('A_NPL LU'!E$4, (ROW(C23)-1)*2, 0) * 100%</f>
        <v>4.8531289910600253E-2</v>
      </c>
      <c r="F26" s="219">
        <f ca="1">OFFSET('A_NPL LU'!F$4, (ROW(E23)-1)*2+1, 0) / OFFSET('A_NPL LU'!F$4, (ROW(E23)-1)*2, 0) * 100%</f>
        <v>0</v>
      </c>
      <c r="G26" s="219">
        <f ca="1">OFFSET('A_NPL LU'!G$4, (ROW(E23)-1)*2+1, 0) / OFFSET('A_NPL LU'!G$4, (ROW(E23)-1)*2, 0) * 100%</f>
        <v>0.1012582384661474</v>
      </c>
      <c r="H26" s="219">
        <f ca="1">OFFSET('A_NPL LU'!H$4, (ROW(G23)-1)*2+1, 0) / OFFSET('A_NPL LU'!H$4, (ROW(G23)-1)*2, 0) * 100%</f>
        <v>2.7077716563122727E-2</v>
      </c>
      <c r="I26" s="219">
        <f ca="1">OFFSET('A_NPL LU'!I$4, (ROW(G23)-1)*2+1, 0) / OFFSET('A_NPL LU'!I$4, (ROW(G23)-1)*2, 0) * 100%</f>
        <v>2.7027027027027029E-2</v>
      </c>
      <c r="J26" s="219">
        <f ca="1">OFFSET('A_NPL LU'!J$4, (ROW(I23)-1)*2+1, 0) / OFFSET('A_NPL LU'!J$4, (ROW(I23)-1)*2, 0) * 100%</f>
        <v>2.843601895734597E-2</v>
      </c>
      <c r="K26" s="219">
        <v>0</v>
      </c>
      <c r="L26" s="219">
        <f ca="1">OFFSET('A_NPL LU'!L$4, (ROW(K23)-1)*2+1, 0) / OFFSET('A_NPL LU'!L$4, (ROW(K23)-1)*2, 0) * 100%</f>
        <v>8.1669691470054439E-3</v>
      </c>
      <c r="M26" s="219">
        <v>0</v>
      </c>
      <c r="N26" s="219">
        <f ca="1">OFFSET('A_NPL LU'!N$4, (ROW(M23)-1)*2+1, 0) / OFFSET('A_NPL LU'!N$4, (ROW(M23)-1)*2, 0) * 100%</f>
        <v>0.16</v>
      </c>
      <c r="O26" s="219">
        <f ca="1">OFFSET('A_NPL LU'!O$4, (ROW(M23)-1)*2+1, 0) / OFFSET('A_NPL LU'!O$4, (ROW(M23)-1)*2, 0) * 100%</f>
        <v>9.433962264150943E-3</v>
      </c>
      <c r="P26" s="219">
        <f ca="1">OFFSET('A_NPL LU'!P$4, (ROW(O23)-1)*2+1, 0) / OFFSET('A_NPL LU'!P$4, (ROW(O23)-1)*2, 0) * 100%</f>
        <v>3.2216494845360821E-2</v>
      </c>
      <c r="Q26" s="219">
        <f ca="1">OFFSET('A_NPL LU'!Q$4, (ROW(O23)-1)*2+1, 0) / OFFSET('A_NPL LU'!Q$4, (ROW(O23)-1)*2, 0) * 100%</f>
        <v>1.7094017094017096E-2</v>
      </c>
      <c r="R26" s="219">
        <v>0</v>
      </c>
      <c r="S26" s="219">
        <v>0</v>
      </c>
    </row>
    <row r="27" spans="1:19">
      <c r="A27" s="128" t="s">
        <v>66</v>
      </c>
      <c r="B27" s="219">
        <f ca="1">OFFSET('A_NPL LU'!B$4, (ROW(A24)-1)*2+1, 0) / OFFSET('A_NPL LU'!B$4, (ROW(A24)-1)*2, 0) * 100%</f>
        <v>0.16738816738816739</v>
      </c>
      <c r="C27" s="219">
        <f ca="1">OFFSET('A_NPL LU'!C$4, (ROW(A24)-1)*2+1, 0) / OFFSET('A_NPL LU'!C$4, (ROW(A24)-1)*2, 0) * 100%</f>
        <v>0.1111111111111111</v>
      </c>
      <c r="D27" s="219">
        <f ca="1">OFFSET('A_NPL LU'!D$4, (ROW(C24)-1)*2+1, 0) / OFFSET('A_NPL LU'!D$4, (ROW(C24)-1)*2, 0) * 100%</f>
        <v>2.7777777777777776E-2</v>
      </c>
      <c r="E27" s="219">
        <f ca="1">OFFSET('A_NPL LU'!E$4, (ROW(C24)-1)*2+1, 0) / OFFSET('A_NPL LU'!E$4, (ROW(C24)-1)*2, 0) * 100%</f>
        <v>9.5238095238095233E-2</v>
      </c>
      <c r="F27" s="219">
        <f ca="1">OFFSET('A_NPL LU'!F$4, (ROW(E24)-1)*2+1, 0) / OFFSET('A_NPL LU'!F$4, (ROW(E24)-1)*2, 0) * 100%</f>
        <v>0</v>
      </c>
      <c r="G27" s="219">
        <f ca="1">OFFSET('A_NPL LU'!G$4, (ROW(E24)-1)*2+1, 0) / OFFSET('A_NPL LU'!G$4, (ROW(E24)-1)*2, 0) * 100%</f>
        <v>0.35915492957746481</v>
      </c>
      <c r="H27" s="219">
        <f ca="1">OFFSET('A_NPL LU'!H$4, (ROW(G24)-1)*2+1, 0) / OFFSET('A_NPL LU'!H$4, (ROW(G24)-1)*2, 0) * 100%</f>
        <v>7.4762808349146115E-2</v>
      </c>
      <c r="I27" s="219">
        <f ca="1">OFFSET('A_NPL LU'!I$4, (ROW(G24)-1)*2+1, 0) / OFFSET('A_NPL LU'!I$4, (ROW(G24)-1)*2, 0) * 100%</f>
        <v>0.15189873417721519</v>
      </c>
      <c r="J27" s="219">
        <f ca="1">OFFSET('A_NPL LU'!J$4, (ROW(I24)-1)*2+1, 0) / OFFSET('A_NPL LU'!J$4, (ROW(I24)-1)*2, 0) * 100%</f>
        <v>7.0175438596491224E-2</v>
      </c>
      <c r="K27" s="219">
        <v>0</v>
      </c>
      <c r="L27" s="219">
        <f ca="1">OFFSET('A_NPL LU'!L$4, (ROW(K24)-1)*2+1, 0) / OFFSET('A_NPL LU'!L$4, (ROW(K24)-1)*2, 0) * 100%</f>
        <v>0.13855421686746988</v>
      </c>
      <c r="M27" s="219">
        <v>0</v>
      </c>
      <c r="N27" s="219">
        <v>0</v>
      </c>
      <c r="O27" s="219">
        <f ca="1">OFFSET('A_NPL LU'!O$4, (ROW(M24)-1)*2+1, 0) / OFFSET('A_NPL LU'!O$4, (ROW(M24)-1)*2, 0) * 100%</f>
        <v>0</v>
      </c>
      <c r="P27" s="219">
        <f ca="1">OFFSET('A_NPL LU'!P$4, (ROW(O24)-1)*2+1, 0) / OFFSET('A_NPL LU'!P$4, (ROW(O24)-1)*2, 0) * 100%</f>
        <v>7.5657894736842105E-2</v>
      </c>
      <c r="Q27" s="219">
        <f ca="1">OFFSET('A_NPL LU'!Q$4, (ROW(O24)-1)*2+1, 0) / OFFSET('A_NPL LU'!Q$4, (ROW(O24)-1)*2, 0) * 100%</f>
        <v>0</v>
      </c>
      <c r="R27" s="219">
        <v>0</v>
      </c>
      <c r="S27" s="219">
        <v>0</v>
      </c>
    </row>
    <row r="28" spans="1:19">
      <c r="A28" s="128" t="s">
        <v>100</v>
      </c>
      <c r="B28" s="219">
        <f ca="1">OFFSET('A_NPL LU'!B$4, (ROW(A25)-1)*2+1, 0) / OFFSET('A_NPL LU'!B$4, (ROW(A25)-1)*2, 0) * 100%</f>
        <v>1.8518518518518517E-2</v>
      </c>
      <c r="C28" s="219">
        <f ca="1">OFFSET('A_NPL LU'!C$4, (ROW(A25)-1)*2+1, 0) / OFFSET('A_NPL LU'!C$4, (ROW(A25)-1)*2, 0) * 100%</f>
        <v>5.7692307692307696E-2</v>
      </c>
      <c r="D28" s="219">
        <f ca="1">OFFSET('A_NPL LU'!D$4, (ROW(C25)-1)*2+1, 0) / OFFSET('A_NPL LU'!D$4, (ROW(C25)-1)*2, 0) * 100%</f>
        <v>0</v>
      </c>
      <c r="E28" s="219">
        <f ca="1">OFFSET('A_NPL LU'!E$4, (ROW(C25)-1)*2+1, 0) / OFFSET('A_NPL LU'!E$4, (ROW(C25)-1)*2, 0) * 100%</f>
        <v>0.12455516014234876</v>
      </c>
      <c r="F28" s="219">
        <f ca="1">OFFSET('A_NPL LU'!F$4, (ROW(E25)-1)*2+1, 0) / OFFSET('A_NPL LU'!F$4, (ROW(E25)-1)*2, 0) * 100%</f>
        <v>0</v>
      </c>
      <c r="G28" s="219">
        <f ca="1">OFFSET('A_NPL LU'!G$4, (ROW(E25)-1)*2+1, 0) / OFFSET('A_NPL LU'!G$4, (ROW(E25)-1)*2, 0) * 100%</f>
        <v>0.13903743315508021</v>
      </c>
      <c r="H28" s="219">
        <f ca="1">OFFSET('A_NPL LU'!H$4, (ROW(G25)-1)*2+1, 0) / OFFSET('A_NPL LU'!H$4, (ROW(G25)-1)*2, 0) * 100%</f>
        <v>4.4635544635544637E-2</v>
      </c>
      <c r="I28" s="219">
        <f ca="1">OFFSET('A_NPL LU'!I$4, (ROW(G25)-1)*2+1, 0) / OFFSET('A_NPL LU'!I$4, (ROW(G25)-1)*2, 0) * 100%</f>
        <v>4.0404040404040407E-2</v>
      </c>
      <c r="J28" s="219">
        <f ca="1">OFFSET('A_NPL LU'!J$4, (ROW(I25)-1)*2+1, 0) / OFFSET('A_NPL LU'!J$4, (ROW(I25)-1)*2, 0) * 100%</f>
        <v>2.0833333333333332E-2</v>
      </c>
      <c r="K28" s="219">
        <f ca="1">OFFSET('A_NPL LU'!K$4, (ROW(I25)-1)*2+1, 0) / OFFSET('A_NPL LU'!K$4, (ROW(I25)-1)*2, 0) * 100%</f>
        <v>0.42857142857142855</v>
      </c>
      <c r="L28" s="219">
        <f ca="1">OFFSET('A_NPL LU'!L$4, (ROW(K25)-1)*2+1, 0) / OFFSET('A_NPL LU'!L$4, (ROW(K25)-1)*2, 0) * 100%</f>
        <v>8.6956521739130432E-2</v>
      </c>
      <c r="M28" s="219">
        <v>0</v>
      </c>
      <c r="N28" s="219">
        <f ca="1">OFFSET('A_NPL LU'!N$4, (ROW(M25)-1)*2+1, 0) / OFFSET('A_NPL LU'!N$4, (ROW(M25)-1)*2, 0) * 100%</f>
        <v>0</v>
      </c>
      <c r="O28" s="219">
        <f ca="1">OFFSET('A_NPL LU'!O$4, (ROW(M25)-1)*2+1, 0) / OFFSET('A_NPL LU'!O$4, (ROW(M25)-1)*2, 0) * 100%</f>
        <v>2.5000000000000001E-2</v>
      </c>
      <c r="P28" s="219">
        <f ca="1">OFFSET('A_NPL LU'!P$4, (ROW(O25)-1)*2+1, 0) / OFFSET('A_NPL LU'!P$4, (ROW(O25)-1)*2, 0) * 100%</f>
        <v>2.4024024024024024E-2</v>
      </c>
      <c r="Q28" s="219">
        <f ca="1">OFFSET('A_NPL LU'!Q$4, (ROW(O25)-1)*2+1, 0) / OFFSET('A_NPL LU'!Q$4, (ROW(O25)-1)*2, 0) * 100%</f>
        <v>0</v>
      </c>
      <c r="R28" s="219">
        <v>0</v>
      </c>
      <c r="S28" s="219">
        <v>0</v>
      </c>
    </row>
    <row r="29" spans="1:19">
      <c r="A29" s="128" t="s">
        <v>62</v>
      </c>
      <c r="B29" s="219">
        <f ca="1">OFFSET('A_NPL LU'!B$4, (ROW(A26)-1)*2+1, 0) / OFFSET('A_NPL LU'!B$4, (ROW(A26)-1)*2, 0) * 100%</f>
        <v>9.6294134811788744E-3</v>
      </c>
      <c r="C29" s="219">
        <f ca="1">OFFSET('A_NPL LU'!C$4, (ROW(A26)-1)*2+1, 0) / OFFSET('A_NPL LU'!C$4, (ROW(A26)-1)*2, 0) * 100%</f>
        <v>2.9668411867364748E-2</v>
      </c>
      <c r="D29" s="219">
        <f ca="1">OFFSET('A_NPL LU'!D$4, (ROW(C26)-1)*2+1, 0) / OFFSET('A_NPL LU'!D$4, (ROW(C26)-1)*2, 0) * 100%</f>
        <v>5.5639858371269602E-3</v>
      </c>
      <c r="E29" s="219">
        <f ca="1">OFFSET('A_NPL LU'!E$4, (ROW(C26)-1)*2+1, 0) / OFFSET('A_NPL LU'!E$4, (ROW(C26)-1)*2, 0) * 100%</f>
        <v>2.826379542395693E-2</v>
      </c>
      <c r="F29" s="219">
        <f ca="1">OFFSET('A_NPL LU'!F$4, (ROW(E26)-1)*2+1, 0) / OFFSET('A_NPL LU'!F$4, (ROW(E26)-1)*2, 0) * 100%</f>
        <v>6.25E-2</v>
      </c>
      <c r="G29" s="219">
        <f ca="1">OFFSET('A_NPL LU'!G$4, (ROW(E26)-1)*2+1, 0) / OFFSET('A_NPL LU'!G$4, (ROW(E26)-1)*2, 0) * 100%</f>
        <v>9.0629800307219663E-2</v>
      </c>
      <c r="H29" s="219">
        <f ca="1">OFFSET('A_NPL LU'!H$4, (ROW(G26)-1)*2+1, 0) / OFFSET('A_NPL LU'!H$4, (ROW(G26)-1)*2, 0) * 100%</f>
        <v>3.5099699535645998E-2</v>
      </c>
      <c r="I29" s="219">
        <f ca="1">OFFSET('A_NPL LU'!I$4, (ROW(G26)-1)*2+1, 0) / OFFSET('A_NPL LU'!I$4, (ROW(G26)-1)*2, 0) * 100%</f>
        <v>2.3608768971332208E-2</v>
      </c>
      <c r="J29" s="219">
        <f ca="1">OFFSET('A_NPL LU'!J$4, (ROW(I26)-1)*2+1, 0) / OFFSET('A_NPL LU'!J$4, (ROW(I26)-1)*2, 0) * 100%</f>
        <v>3.7383177570093455E-2</v>
      </c>
      <c r="K29" s="219">
        <v>0</v>
      </c>
      <c r="L29" s="219">
        <f ca="1">OFFSET('A_NPL LU'!L$4, (ROW(K26)-1)*2+1, 0) / OFFSET('A_NPL LU'!L$4, (ROW(K26)-1)*2, 0) * 100%</f>
        <v>1.9586507072905331E-2</v>
      </c>
      <c r="M29" s="219">
        <v>0</v>
      </c>
      <c r="N29" s="219">
        <f ca="1">OFFSET('A_NPL LU'!N$4, (ROW(M26)-1)*2+1, 0) / OFFSET('A_NPL LU'!N$4, (ROW(M26)-1)*2, 0) * 100%</f>
        <v>0</v>
      </c>
      <c r="O29" s="219">
        <f ca="1">OFFSET('A_NPL LU'!O$4, (ROW(M26)-1)*2+1, 0) / OFFSET('A_NPL LU'!O$4, (ROW(M26)-1)*2, 0) * 100%</f>
        <v>2.3255813953488372E-2</v>
      </c>
      <c r="P29" s="219">
        <f ca="1">OFFSET('A_NPL LU'!P$4, (ROW(O26)-1)*2+1, 0) / OFFSET('A_NPL LU'!P$4, (ROW(O26)-1)*2, 0) * 100%</f>
        <v>2.0853080568720379E-2</v>
      </c>
      <c r="Q29" s="219">
        <f ca="1">OFFSET('A_NPL LU'!Q$4, (ROW(O26)-1)*2+1, 0) / OFFSET('A_NPL LU'!Q$4, (ROW(O26)-1)*2, 0) * 100%</f>
        <v>0</v>
      </c>
      <c r="R29" s="219">
        <v>0</v>
      </c>
      <c r="S29" s="219">
        <v>0</v>
      </c>
    </row>
    <row r="30" spans="1:19">
      <c r="A30" s="128" t="s">
        <v>101</v>
      </c>
      <c r="B30" s="219">
        <f ca="1">OFFSET('A_NPL LU'!B$4, (ROW(A27)-1)*2+1, 0) / OFFSET('A_NPL LU'!B$4, (ROW(A27)-1)*2, 0) * 100%</f>
        <v>7.2050121823877475E-2</v>
      </c>
      <c r="C30" s="219">
        <f ca="1">OFFSET('A_NPL LU'!C$4, (ROW(A27)-1)*2+1, 0) / OFFSET('A_NPL LU'!C$4, (ROW(A27)-1)*2, 0) * 100%</f>
        <v>3.4482758620689655E-2</v>
      </c>
      <c r="D30" s="219">
        <f ca="1">OFFSET('A_NPL LU'!D$4, (ROW(C27)-1)*2+1, 0) / OFFSET('A_NPL LU'!D$4, (ROW(C27)-1)*2, 0) * 100%</f>
        <v>0</v>
      </c>
      <c r="E30" s="219">
        <f ca="1">OFFSET('A_NPL LU'!E$4, (ROW(C27)-1)*2+1, 0) / OFFSET('A_NPL LU'!E$4, (ROW(C27)-1)*2, 0) * 100%</f>
        <v>2.1071115013169446E-2</v>
      </c>
      <c r="F30" s="219">
        <f ca="1">OFFSET('A_NPL LU'!F$4, (ROW(E27)-1)*2+1, 0) / OFFSET('A_NPL LU'!F$4, (ROW(E27)-1)*2, 0) * 100%</f>
        <v>0</v>
      </c>
      <c r="G30" s="219">
        <f ca="1">OFFSET('A_NPL LU'!G$4, (ROW(E27)-1)*2+1, 0) / OFFSET('A_NPL LU'!G$4, (ROW(E27)-1)*2, 0) * 100%</f>
        <v>0.11584875301689461</v>
      </c>
      <c r="H30" s="219">
        <f ca="1">OFFSET('A_NPL LU'!H$4, (ROW(G27)-1)*2+1, 0) / OFFSET('A_NPL LU'!H$4, (ROW(G27)-1)*2, 0) * 100%</f>
        <v>2.6967528893780957E-2</v>
      </c>
      <c r="I30" s="219">
        <f ca="1">OFFSET('A_NPL LU'!I$4, (ROW(G27)-1)*2+1, 0) / OFFSET('A_NPL LU'!I$4, (ROW(G27)-1)*2, 0) * 100%</f>
        <v>2.75E-2</v>
      </c>
      <c r="J30" s="219">
        <f ca="1">OFFSET('A_NPL LU'!J$4, (ROW(I27)-1)*2+1, 0) / OFFSET('A_NPL LU'!J$4, (ROW(I27)-1)*2, 0) * 100%</f>
        <v>1.4218009478672985E-2</v>
      </c>
      <c r="K30" s="219">
        <f ca="1">OFFSET('A_NPL LU'!K$4, (ROW(I27)-1)*2+1, 0) / OFFSET('A_NPL LU'!K$4, (ROW(I27)-1)*2, 0) * 100%</f>
        <v>5.7471264367816091E-2</v>
      </c>
      <c r="L30" s="219">
        <f ca="1">OFFSET('A_NPL LU'!L$4, (ROW(K27)-1)*2+1, 0) / OFFSET('A_NPL LU'!L$4, (ROW(K27)-1)*2, 0) * 100%</f>
        <v>4.5643153526970952E-2</v>
      </c>
      <c r="M30" s="219">
        <v>0</v>
      </c>
      <c r="N30" s="219">
        <f ca="1">OFFSET('A_NPL LU'!N$4, (ROW(M27)-1)*2+1, 0) / OFFSET('A_NPL LU'!N$4, (ROW(M27)-1)*2, 0) * 100%</f>
        <v>0.11881188118811881</v>
      </c>
      <c r="O30" s="219">
        <f ca="1">OFFSET('A_NPL LU'!O$4, (ROW(M27)-1)*2+1, 0) / OFFSET('A_NPL LU'!O$4, (ROW(M27)-1)*2, 0) * 100%</f>
        <v>3.1128404669260701E-2</v>
      </c>
      <c r="P30" s="219">
        <f ca="1">OFFSET('A_NPL LU'!P$4, (ROW(O27)-1)*2+1, 0) / OFFSET('A_NPL LU'!P$4, (ROW(O27)-1)*2, 0) * 100%</f>
        <v>3.2786885245901641E-2</v>
      </c>
      <c r="Q30" s="219">
        <f ca="1">OFFSET('A_NPL LU'!Q$4, (ROW(O27)-1)*2+1, 0) / OFFSET('A_NPL LU'!Q$4, (ROW(O27)-1)*2, 0) * 100%</f>
        <v>2.5000000000000001E-2</v>
      </c>
      <c r="R30" s="219">
        <v>0</v>
      </c>
      <c r="S30" s="219">
        <v>0</v>
      </c>
    </row>
    <row r="31" spans="1:19">
      <c r="A31" s="128" t="s">
        <v>70</v>
      </c>
      <c r="B31" s="219">
        <f ca="1">OFFSET('A_NPL LU'!B$4, (ROW(A28)-1)*2+1, 0) / OFFSET('A_NPL LU'!B$4, (ROW(A28)-1)*2, 0) * 100%</f>
        <v>1.1703056768558952E-2</v>
      </c>
      <c r="C31" s="219">
        <f ca="1">OFFSET('A_NPL LU'!C$4, (ROW(A28)-1)*2+1, 0) / OFFSET('A_NPL LU'!C$4, (ROW(A28)-1)*2, 0) * 100%</f>
        <v>1.282051282051282E-2</v>
      </c>
      <c r="D31" s="219">
        <f ca="1">OFFSET('A_NPL LU'!D$4, (ROW(C28)-1)*2+1, 0) / OFFSET('A_NPL LU'!D$4, (ROW(C28)-1)*2, 0) * 100%</f>
        <v>0.21212121212121213</v>
      </c>
      <c r="E31" s="219">
        <f ca="1">OFFSET('A_NPL LU'!E$4, (ROW(C28)-1)*2+1, 0) / OFFSET('A_NPL LU'!E$4, (ROW(C28)-1)*2, 0) * 100%</f>
        <v>1.4188317670904735E-2</v>
      </c>
      <c r="F31" s="219">
        <f ca="1">OFFSET('A_NPL LU'!F$4, (ROW(E28)-1)*2+1, 0) / OFFSET('A_NPL LU'!F$4, (ROW(E28)-1)*2, 0) * 100%</f>
        <v>0</v>
      </c>
      <c r="G31" s="219">
        <f ca="1">OFFSET('A_NPL LU'!G$4, (ROW(E28)-1)*2+1, 0) / OFFSET('A_NPL LU'!G$4, (ROW(E28)-1)*2, 0) * 100%</f>
        <v>2.3955147808358817E-2</v>
      </c>
      <c r="H31" s="219">
        <f ca="1">OFFSET('A_NPL LU'!H$4, (ROW(G28)-1)*2+1, 0) / OFFSET('A_NPL LU'!H$4, (ROW(G28)-1)*2, 0) * 100%</f>
        <v>2.2590513329075201E-2</v>
      </c>
      <c r="I31" s="219">
        <f ca="1">OFFSET('A_NPL LU'!I$4, (ROW(G28)-1)*2+1, 0) / OFFSET('A_NPL LU'!I$4, (ROW(G28)-1)*2, 0) * 100%</f>
        <v>9.4202277982358487E-3</v>
      </c>
      <c r="J31" s="219">
        <f ca="1">OFFSET('A_NPL LU'!J$4, (ROW(I28)-1)*2+1, 0) / OFFSET('A_NPL LU'!J$4, (ROW(I28)-1)*2, 0) * 100%</f>
        <v>4.8387096774193551E-3</v>
      </c>
      <c r="K31" s="219">
        <f ca="1">OFFSET('A_NPL LU'!K$4, (ROW(I28)-1)*2+1, 0) / OFFSET('A_NPL LU'!K$4, (ROW(I28)-1)*2, 0) * 100%</f>
        <v>3.8461538461538464E-2</v>
      </c>
      <c r="L31" s="219">
        <f ca="1">OFFSET('A_NPL LU'!L$4, (ROW(K28)-1)*2+1, 0) / OFFSET('A_NPL LU'!L$4, (ROW(K28)-1)*2, 0) * 100%</f>
        <v>2.2646536412078151E-2</v>
      </c>
      <c r="M31" s="219">
        <v>0</v>
      </c>
      <c r="N31" s="219">
        <f ca="1">OFFSET('A_NPL LU'!N$4, (ROW(M28)-1)*2+1, 0) / OFFSET('A_NPL LU'!N$4, (ROW(M28)-1)*2, 0) * 100%</f>
        <v>1.9157088122605363E-3</v>
      </c>
      <c r="O31" s="219">
        <f ca="1">OFFSET('A_NPL LU'!O$4, (ROW(M28)-1)*2+1, 0) / OFFSET('A_NPL LU'!O$4, (ROW(M28)-1)*2, 0) * 100%</f>
        <v>5.270092226613966E-3</v>
      </c>
      <c r="P31" s="219">
        <f ca="1">OFFSET('A_NPL LU'!P$4, (ROW(O28)-1)*2+1, 0) / OFFSET('A_NPL LU'!P$4, (ROW(O28)-1)*2, 0) * 100%</f>
        <v>8.7243574628625316E-3</v>
      </c>
      <c r="Q31" s="219">
        <f ca="1">OFFSET('A_NPL LU'!Q$4, (ROW(O28)-1)*2+1, 0) / OFFSET('A_NPL LU'!Q$4, (ROW(O28)-1)*2, 0) * 100%</f>
        <v>8.130081300813009E-3</v>
      </c>
      <c r="R31" s="219">
        <v>0</v>
      </c>
      <c r="S31" s="219">
        <v>0</v>
      </c>
    </row>
    <row r="32" spans="1:19">
      <c r="A32" s="128" t="s">
        <v>102</v>
      </c>
      <c r="B32" s="219">
        <f ca="1">OFFSET('A_NPL LU'!B$4, (ROW(A29)-1)*2+1, 0) / OFFSET('A_NPL LU'!B$4, (ROW(A29)-1)*2, 0) * 100%</f>
        <v>4.9113233287858118E-2</v>
      </c>
      <c r="C32" s="219">
        <f ca="1">OFFSET('A_NPL LU'!C$4, (ROW(A29)-1)*2+1, 0) / OFFSET('A_NPL LU'!C$4, (ROW(A29)-1)*2, 0) * 100%</f>
        <v>0.13256484149855907</v>
      </c>
      <c r="D32" s="219">
        <f ca="1">OFFSET('A_NPL LU'!D$4, (ROW(C29)-1)*2+1, 0) / OFFSET('A_NPL LU'!D$4, (ROW(C29)-1)*2, 0) * 100%</f>
        <v>7.6923076923076927E-2</v>
      </c>
      <c r="E32" s="219">
        <f ca="1">OFFSET('A_NPL LU'!E$4, (ROW(C29)-1)*2+1, 0) / OFFSET('A_NPL LU'!E$4, (ROW(C29)-1)*2, 0) * 100%</f>
        <v>7.5067024128686322E-2</v>
      </c>
      <c r="F32" s="219">
        <f ca="1">OFFSET('A_NPL LU'!F$4, (ROW(E29)-1)*2+1, 0) / OFFSET('A_NPL LU'!F$4, (ROW(E29)-1)*2, 0) * 100%</f>
        <v>0.14000000000000001</v>
      </c>
      <c r="G32" s="219">
        <f ca="1">OFFSET('A_NPL LU'!G$4, (ROW(E29)-1)*2+1, 0) / OFFSET('A_NPL LU'!G$4, (ROW(E29)-1)*2, 0) * 100%</f>
        <v>0.1672514619883041</v>
      </c>
      <c r="H32" s="219">
        <f ca="1">OFFSET('A_NPL LU'!H$4, (ROW(G29)-1)*2+1, 0) / OFFSET('A_NPL LU'!H$4, (ROW(G29)-1)*2, 0) * 100%</f>
        <v>7.1116165150454866E-2</v>
      </c>
      <c r="I32" s="219">
        <f ca="1">OFFSET('A_NPL LU'!I$4, (ROW(G29)-1)*2+1, 0) / OFFSET('A_NPL LU'!I$4, (ROW(G29)-1)*2, 0) * 100%</f>
        <v>4.2904290429042903E-2</v>
      </c>
      <c r="J32" s="219">
        <f ca="1">OFFSET('A_NPL LU'!J$4, (ROW(I29)-1)*2+1, 0) / OFFSET('A_NPL LU'!J$4, (ROW(I29)-1)*2, 0) * 100%</f>
        <v>6.0194174757281553E-2</v>
      </c>
      <c r="K32" s="219">
        <f ca="1">OFFSET('A_NPL LU'!K$4, (ROW(I29)-1)*2+1, 0) / OFFSET('A_NPL LU'!K$4, (ROW(I29)-1)*2, 0) * 100%</f>
        <v>0</v>
      </c>
      <c r="L32" s="219">
        <f ca="1">OFFSET('A_NPL LU'!L$4, (ROW(K29)-1)*2+1, 0) / OFFSET('A_NPL LU'!L$4, (ROW(K29)-1)*2, 0) * 100%</f>
        <v>6.5217391304347824E-2</v>
      </c>
      <c r="M32" s="219">
        <v>0</v>
      </c>
      <c r="N32" s="219">
        <f ca="1">OFFSET('A_NPL LU'!N$4, (ROW(M29)-1)*2+1, 0) / OFFSET('A_NPL LU'!N$4, (ROW(M29)-1)*2, 0) * 100%</f>
        <v>0</v>
      </c>
      <c r="O32" s="219">
        <f ca="1">OFFSET('A_NPL LU'!O$4, (ROW(M29)-1)*2+1, 0) / OFFSET('A_NPL LU'!O$4, (ROW(M29)-1)*2, 0) * 100%</f>
        <v>0.10227272727272728</v>
      </c>
      <c r="P32" s="219">
        <f ca="1">OFFSET('A_NPL LU'!P$4, (ROW(O29)-1)*2+1, 0) / OFFSET('A_NPL LU'!P$4, (ROW(O29)-1)*2, 0) * 100%</f>
        <v>5.6537102473498232E-2</v>
      </c>
      <c r="Q32" s="219">
        <f ca="1">OFFSET('A_NPL LU'!Q$4, (ROW(O29)-1)*2+1, 0) / OFFSET('A_NPL LU'!Q$4, (ROW(O29)-1)*2, 0) * 100%</f>
        <v>6.741573033707865E-2</v>
      </c>
      <c r="R32" s="219">
        <v>0</v>
      </c>
      <c r="S32" s="219">
        <v>0</v>
      </c>
    </row>
    <row r="33" spans="1:19">
      <c r="A33" s="128" t="s">
        <v>74</v>
      </c>
      <c r="B33" s="219">
        <f ca="1">OFFSET('A_NPL LU'!B$4, (ROW(A30)-1)*2+1, 0) / OFFSET('A_NPL LU'!B$4, (ROW(A30)-1)*2, 0) * 100%</f>
        <v>3.5955056179775284E-2</v>
      </c>
      <c r="C33" s="219">
        <f ca="1">OFFSET('A_NPL LU'!C$4, (ROW(A30)-1)*2+1, 0) / OFFSET('A_NPL LU'!C$4, (ROW(A30)-1)*2, 0) * 100%</f>
        <v>5.7777777777777775E-2</v>
      </c>
      <c r="D33" s="219">
        <f ca="1">OFFSET('A_NPL LU'!D$4, (ROW(C30)-1)*2+1, 0) / OFFSET('A_NPL LU'!D$4, (ROW(C30)-1)*2, 0) * 100%</f>
        <v>0</v>
      </c>
      <c r="E33" s="219">
        <f ca="1">OFFSET('A_NPL LU'!E$4, (ROW(C30)-1)*2+1, 0) / OFFSET('A_NPL LU'!E$4, (ROW(C30)-1)*2, 0) * 100%</f>
        <v>1.7241379310344827E-2</v>
      </c>
      <c r="F33" s="219">
        <f ca="1">OFFSET('A_NPL LU'!F$4, (ROW(E30)-1)*2+1, 0) / OFFSET('A_NPL LU'!F$4, (ROW(E30)-1)*2, 0) * 100%</f>
        <v>0</v>
      </c>
      <c r="G33" s="219">
        <f ca="1">OFFSET('A_NPL LU'!G$4, (ROW(E30)-1)*2+1, 0) / OFFSET('A_NPL LU'!G$4, (ROW(E30)-1)*2, 0) * 100%</f>
        <v>0.21236559139784947</v>
      </c>
      <c r="H33" s="219">
        <f ca="1">OFFSET('A_NPL LU'!H$4, (ROW(G30)-1)*2+1, 0) / OFFSET('A_NPL LU'!H$4, (ROW(G30)-1)*2, 0) * 100%</f>
        <v>3.4034034034034037E-2</v>
      </c>
      <c r="I33" s="219">
        <f ca="1">OFFSET('A_NPL LU'!I$4, (ROW(G30)-1)*2+1, 0) / OFFSET('A_NPL LU'!I$4, (ROW(G30)-1)*2, 0) * 100%</f>
        <v>3.3783783783783786E-2</v>
      </c>
      <c r="J33" s="219">
        <f ca="1">OFFSET('A_NPL LU'!J$4, (ROW(I30)-1)*2+1, 0) / OFFSET('A_NPL LU'!J$4, (ROW(I30)-1)*2, 0) * 100%</f>
        <v>2.5974025974025976E-2</v>
      </c>
      <c r="K33" s="219">
        <f ca="1">OFFSET('A_NPL LU'!K$4, (ROW(I30)-1)*2+1, 0) / OFFSET('A_NPL LU'!K$4, (ROW(I30)-1)*2, 0) * 100%</f>
        <v>0</v>
      </c>
      <c r="L33" s="219">
        <f ca="1">OFFSET('A_NPL LU'!L$4, (ROW(K30)-1)*2+1, 0) / OFFSET('A_NPL LU'!L$4, (ROW(K30)-1)*2, 0) * 100%</f>
        <v>4.1353383458646614E-2</v>
      </c>
      <c r="M33" s="219">
        <v>0</v>
      </c>
      <c r="N33" s="219">
        <f ca="1">OFFSET('A_NPL LU'!N$4, (ROW(M30)-1)*2+1, 0) / OFFSET('A_NPL LU'!N$4, (ROW(M30)-1)*2, 0) * 100%</f>
        <v>0</v>
      </c>
      <c r="O33" s="219">
        <f ca="1">OFFSET('A_NPL LU'!O$4, (ROW(M30)-1)*2+1, 0) / OFFSET('A_NPL LU'!O$4, (ROW(M30)-1)*2, 0) * 100%</f>
        <v>0</v>
      </c>
      <c r="P33" s="219">
        <f ca="1">OFFSET('A_NPL LU'!P$4, (ROW(O30)-1)*2+1, 0) / OFFSET('A_NPL LU'!P$4, (ROW(O30)-1)*2, 0) * 100%</f>
        <v>2.5943396226415096E-2</v>
      </c>
      <c r="Q33" s="219">
        <f ca="1">OFFSET('A_NPL LU'!Q$4, (ROW(O30)-1)*2+1, 0) / OFFSET('A_NPL LU'!Q$4, (ROW(O30)-1)*2, 0) * 100%</f>
        <v>8.948545861297539E-3</v>
      </c>
      <c r="R33" s="219">
        <v>0</v>
      </c>
      <c r="S33" s="219">
        <v>0</v>
      </c>
    </row>
    <row r="34" spans="1:19">
      <c r="A34" s="128" t="s">
        <v>76</v>
      </c>
      <c r="B34" s="219">
        <f ca="1">OFFSET('A_NPL LU'!B$4, (ROW(A31)-1)*2+1, 0) / OFFSET('A_NPL LU'!B$4, (ROW(A31)-1)*2, 0) * 100%</f>
        <v>1.3947453778786896E-2</v>
      </c>
      <c r="C34" s="219">
        <f ca="1">OFFSET('A_NPL LU'!C$4, (ROW(A31)-1)*2+1, 0) / OFFSET('A_NPL LU'!C$4, (ROW(A31)-1)*2, 0) * 100%</f>
        <v>7.575757575757576E-2</v>
      </c>
      <c r="D34" s="219">
        <f ca="1">OFFSET('A_NPL LU'!D$4, (ROW(C31)-1)*2+1, 0) / OFFSET('A_NPL LU'!D$4, (ROW(C31)-1)*2, 0) * 100%</f>
        <v>7.1428571428571425E-2</v>
      </c>
      <c r="E34" s="219">
        <f ca="1">OFFSET('A_NPL LU'!E$4, (ROW(C31)-1)*2+1, 0) / OFFSET('A_NPL LU'!E$4, (ROW(C31)-1)*2, 0) * 100%</f>
        <v>3.9647577092511016E-2</v>
      </c>
      <c r="F34" s="219">
        <f ca="1">OFFSET('A_NPL LU'!F$4, (ROW(E31)-1)*2+1, 0) / OFFSET('A_NPL LU'!F$4, (ROW(E31)-1)*2, 0) * 100%</f>
        <v>2.0833333333333332E-2</v>
      </c>
      <c r="G34" s="219">
        <f ca="1">OFFSET('A_NPL LU'!G$4, (ROW(E31)-1)*2+1, 0) / OFFSET('A_NPL LU'!G$4, (ROW(E31)-1)*2, 0) * 100%</f>
        <v>4.4815178279358846E-2</v>
      </c>
      <c r="H34" s="219">
        <f ca="1">OFFSET('A_NPL LU'!H$4, (ROW(G31)-1)*2+1, 0) / OFFSET('A_NPL LU'!H$4, (ROW(G31)-1)*2, 0) * 100%</f>
        <v>4.0746814683991418E-2</v>
      </c>
      <c r="I34" s="219">
        <f ca="1">OFFSET('A_NPL LU'!I$4, (ROW(G31)-1)*2+1, 0) / OFFSET('A_NPL LU'!I$4, (ROW(G31)-1)*2, 0) * 100%</f>
        <v>2.9880478087649404E-2</v>
      </c>
      <c r="J34" s="219">
        <f ca="1">OFFSET('A_NPL LU'!J$4, (ROW(I31)-1)*2+1, 0) / OFFSET('A_NPL LU'!J$4, (ROW(I31)-1)*2, 0) * 100%</f>
        <v>8.3333333333333329E-2</v>
      </c>
      <c r="K34" s="219">
        <f ca="1">OFFSET('A_NPL LU'!K$4, (ROW(I31)-1)*2+1, 0) / OFFSET('A_NPL LU'!K$4, (ROW(I31)-1)*2, 0) * 100%</f>
        <v>0</v>
      </c>
      <c r="L34" s="219">
        <f ca="1">OFFSET('A_NPL LU'!L$4, (ROW(K31)-1)*2+1, 0) / OFFSET('A_NPL LU'!L$4, (ROW(K31)-1)*2, 0) * 100%</f>
        <v>5.5214723926380369E-2</v>
      </c>
      <c r="M34" s="219">
        <f ca="1">OFFSET('A_NPL LU'!M$4, (ROW(K31)-1)*2+1, 0) / OFFSET('A_NPL LU'!M$4, (ROW(K31)-1)*2, 0) * 100%</f>
        <v>0.23411371237458195</v>
      </c>
      <c r="N34" s="219">
        <f ca="1">OFFSET('A_NPL LU'!N$4, (ROW(M31)-1)*2+1, 0) / OFFSET('A_NPL LU'!N$4, (ROW(M31)-1)*2, 0) * 100%</f>
        <v>0</v>
      </c>
      <c r="O34" s="219">
        <f ca="1">OFFSET('A_NPL LU'!O$4, (ROW(M31)-1)*2+1, 0) / OFFSET('A_NPL LU'!O$4, (ROW(M31)-1)*2, 0) * 100%</f>
        <v>2.2988505747126436E-2</v>
      </c>
      <c r="P34" s="219">
        <f ca="1">OFFSET('A_NPL LU'!P$4, (ROW(O31)-1)*2+1, 0) / OFFSET('A_NPL LU'!P$4, (ROW(O31)-1)*2, 0) * 100%</f>
        <v>4.6384720327421552E-2</v>
      </c>
      <c r="Q34" s="219">
        <f ca="1">OFFSET('A_NPL LU'!Q$4, (ROW(O31)-1)*2+1, 0) / OFFSET('A_NPL LU'!Q$4, (ROW(O31)-1)*2, 0) * 100%</f>
        <v>3.125E-2</v>
      </c>
      <c r="R34" s="219">
        <v>0</v>
      </c>
      <c r="S34" s="219">
        <v>0</v>
      </c>
    </row>
    <row r="35" spans="1:19">
      <c r="A35" s="128" t="s">
        <v>103</v>
      </c>
      <c r="B35" s="219">
        <f ca="1">OFFSET('A_NPL LU'!B$4, (ROW(A32)-1)*2+1, 0) / OFFSET('A_NPL LU'!B$4, (ROW(A32)-1)*2, 0) * 100%</f>
        <v>2.1897810218978103E-2</v>
      </c>
      <c r="C35" s="219">
        <f ca="1">OFFSET('A_NPL LU'!C$4, (ROW(A32)-1)*2+1, 0) / OFFSET('A_NPL LU'!C$4, (ROW(A32)-1)*2, 0) * 100%</f>
        <v>1.9801980198019802E-2</v>
      </c>
      <c r="D35" s="219">
        <f ca="1">OFFSET('A_NPL LU'!D$4, (ROW(C32)-1)*2+1, 0) / OFFSET('A_NPL LU'!D$4, (ROW(C32)-1)*2, 0) * 100%</f>
        <v>7.4714903657097913E-3</v>
      </c>
      <c r="E35" s="219">
        <f ca="1">OFFSET('A_NPL LU'!E$4, (ROW(C32)-1)*2+1, 0) / OFFSET('A_NPL LU'!E$4, (ROW(C32)-1)*2, 0) * 100%</f>
        <v>4.4247787610619468E-2</v>
      </c>
      <c r="F35" s="219">
        <f ca="1">OFFSET('A_NPL LU'!F$4, (ROW(E32)-1)*2+1, 0) / OFFSET('A_NPL LU'!F$4, (ROW(E32)-1)*2, 0) * 100%</f>
        <v>0</v>
      </c>
      <c r="G35" s="219">
        <f ca="1">OFFSET('A_NPL LU'!G$4, (ROW(E32)-1)*2+1, 0) / OFFSET('A_NPL LU'!G$4, (ROW(E32)-1)*2, 0) * 100%</f>
        <v>0.10067114093959731</v>
      </c>
      <c r="H35" s="219">
        <f ca="1">OFFSET('A_NPL LU'!H$4, (ROW(G32)-1)*2+1, 0) / OFFSET('A_NPL LU'!H$4, (ROW(G32)-1)*2, 0) * 100%</f>
        <v>2.6281775096940973E-2</v>
      </c>
      <c r="I35" s="219">
        <f ca="1">OFFSET('A_NPL LU'!I$4, (ROW(G32)-1)*2+1, 0) / OFFSET('A_NPL LU'!I$4, (ROW(G32)-1)*2, 0) * 100%</f>
        <v>1.5479876160990712E-2</v>
      </c>
      <c r="J35" s="219">
        <f ca="1">OFFSET('A_NPL LU'!J$4, (ROW(I32)-1)*2+1, 0) / OFFSET('A_NPL LU'!J$4, (ROW(I32)-1)*2, 0) * 100%</f>
        <v>8.130081300813009E-3</v>
      </c>
      <c r="K35" s="219">
        <f ca="1">OFFSET('A_NPL LU'!K$4, (ROW(I32)-1)*2+1, 0) / OFFSET('A_NPL LU'!K$4, (ROW(I32)-1)*2, 0) * 100%</f>
        <v>0</v>
      </c>
      <c r="L35" s="219">
        <f ca="1">OFFSET('A_NPL LU'!L$4, (ROW(K32)-1)*2+1, 0) / OFFSET('A_NPL LU'!L$4, (ROW(K32)-1)*2, 0) * 100%</f>
        <v>1.8518518518518517E-2</v>
      </c>
      <c r="M35" s="219">
        <f ca="1">OFFSET('A_NPL LU'!M$4, (ROW(K32)-1)*2+1, 0) / OFFSET('A_NPL LU'!M$4, (ROW(K32)-1)*2, 0) * 100%</f>
        <v>0</v>
      </c>
      <c r="N35" s="219">
        <v>0</v>
      </c>
      <c r="O35" s="219">
        <f ca="1">OFFSET('A_NPL LU'!O$4, (ROW(M32)-1)*2+1, 0) / OFFSET('A_NPL LU'!O$4, (ROW(M32)-1)*2, 0) * 100%</f>
        <v>0</v>
      </c>
      <c r="P35" s="219">
        <f ca="1">OFFSET('A_NPL LU'!P$4, (ROW(O32)-1)*2+1, 0) / OFFSET('A_NPL LU'!P$4, (ROW(O32)-1)*2, 0) * 100%</f>
        <v>1.6528925619834711E-2</v>
      </c>
      <c r="Q35" s="219">
        <f ca="1">OFFSET('A_NPL LU'!Q$4, (ROW(O32)-1)*2+1, 0) / OFFSET('A_NPL LU'!Q$4, (ROW(O32)-1)*2, 0) * 100%</f>
        <v>0</v>
      </c>
      <c r="R35" s="219">
        <v>0</v>
      </c>
      <c r="S35" s="219">
        <v>0</v>
      </c>
    </row>
    <row r="36" spans="1:19">
      <c r="A36" s="128" t="s">
        <v>80</v>
      </c>
      <c r="B36" s="219">
        <f ca="1">OFFSET('A_NPL LU'!B$4, (ROW(A33)-1)*2+1, 0) / OFFSET('A_NPL LU'!B$4, (ROW(A33)-1)*2, 0) * 100%</f>
        <v>8.4848484848484857E-3</v>
      </c>
      <c r="C36" s="219">
        <f ca="1">OFFSET('A_NPL LU'!C$4, (ROW(A33)-1)*2+1, 0) / OFFSET('A_NPL LU'!C$4, (ROW(A33)-1)*2, 0) * 100%</f>
        <v>5.2631578947368418E-2</v>
      </c>
      <c r="D36" s="219">
        <f ca="1">OFFSET('A_NPL LU'!D$4, (ROW(C33)-1)*2+1, 0) / OFFSET('A_NPL LU'!D$4, (ROW(C33)-1)*2, 0) * 100%</f>
        <v>0</v>
      </c>
      <c r="E36" s="219">
        <f ca="1">OFFSET('A_NPL LU'!E$4, (ROW(C33)-1)*2+1, 0) / OFFSET('A_NPL LU'!E$4, (ROW(C33)-1)*2, 0) * 100%</f>
        <v>2.9045643153526972E-2</v>
      </c>
      <c r="F36" s="219">
        <f ca="1">OFFSET('A_NPL LU'!F$4, (ROW(E33)-1)*2+1, 0) / OFFSET('A_NPL LU'!F$4, (ROW(E33)-1)*2, 0) * 100%</f>
        <v>8.3333333333333329E-2</v>
      </c>
      <c r="G36" s="219">
        <f ca="1">OFFSET('A_NPL LU'!G$4, (ROW(E33)-1)*2+1, 0) / OFFSET('A_NPL LU'!G$4, (ROW(E33)-1)*2, 0) * 100%</f>
        <v>6.4327485380116955E-2</v>
      </c>
      <c r="H36" s="219">
        <f ca="1">OFFSET('A_NPL LU'!H$4, (ROW(G33)-1)*2+1, 0) / OFFSET('A_NPL LU'!H$4, (ROW(G33)-1)*2, 0) * 100%</f>
        <v>3.3166458072590742E-2</v>
      </c>
      <c r="I36" s="219">
        <f ca="1">OFFSET('A_NPL LU'!I$4, (ROW(G33)-1)*2+1, 0) / OFFSET('A_NPL LU'!I$4, (ROW(G33)-1)*2, 0) * 100%</f>
        <v>5.4279749478079335E-2</v>
      </c>
      <c r="J36" s="219">
        <f ca="1">OFFSET('A_NPL LU'!J$4, (ROW(I33)-1)*2+1, 0) / OFFSET('A_NPL LU'!J$4, (ROW(I33)-1)*2, 0) * 100%</f>
        <v>2.2284122562674095E-2</v>
      </c>
      <c r="K36" s="219">
        <f ca="1">OFFSET('A_NPL LU'!K$4, (ROW(I33)-1)*2+1, 0) / OFFSET('A_NPL LU'!K$4, (ROW(I33)-1)*2, 0) * 100%</f>
        <v>0.17391304347826086</v>
      </c>
      <c r="L36" s="219">
        <f ca="1">OFFSET('A_NPL LU'!L$4, (ROW(K33)-1)*2+1, 0) / OFFSET('A_NPL LU'!L$4, (ROW(K33)-1)*2, 0) * 100%</f>
        <v>1.8691588785046728E-2</v>
      </c>
      <c r="M36" s="219">
        <f ca="1">OFFSET('A_NPL LU'!M$4, (ROW(K33)-1)*2+1, 0) / OFFSET('A_NPL LU'!M$4, (ROW(K33)-1)*2, 0) * 100%</f>
        <v>0</v>
      </c>
      <c r="N36" s="219">
        <v>0</v>
      </c>
      <c r="O36" s="219">
        <f ca="1">OFFSET('A_NPL LU'!O$4, (ROW(M33)-1)*2+1, 0) / OFFSET('A_NPL LU'!O$4, (ROW(M33)-1)*2, 0) * 100%</f>
        <v>5.8823529411764705E-2</v>
      </c>
      <c r="P36" s="219">
        <f ca="1">OFFSET('A_NPL LU'!P$4, (ROW(O33)-1)*2+1, 0) / OFFSET('A_NPL LU'!P$4, (ROW(O33)-1)*2, 0) * 100%</f>
        <v>4.4444444444444446E-2</v>
      </c>
      <c r="Q36" s="219">
        <f ca="1">OFFSET('A_NPL LU'!Q$4, (ROW(O33)-1)*2+1, 0) / OFFSET('A_NPL LU'!Q$4, (ROW(O33)-1)*2, 0) * 100%</f>
        <v>5.2631578947368418E-2</v>
      </c>
      <c r="R36" s="219">
        <v>0</v>
      </c>
      <c r="S36" s="219">
        <v>0</v>
      </c>
    </row>
    <row r="37" spans="1:19">
      <c r="A37" s="128" t="s">
        <v>251</v>
      </c>
      <c r="B37" s="219">
        <v>0</v>
      </c>
      <c r="C37" s="219">
        <v>0</v>
      </c>
      <c r="D37" s="219">
        <v>0</v>
      </c>
      <c r="E37" s="219">
        <f ca="1">OFFSET('A_NPL LU'!E$4, (ROW(C34)-1)*2+1, 0) / OFFSET('A_NPL LU'!E$4, (ROW(C34)-1)*2, 0) * 100%</f>
        <v>2.176278563656148E-3</v>
      </c>
      <c r="F37" s="219">
        <v>0</v>
      </c>
      <c r="G37" s="219">
        <v>0</v>
      </c>
      <c r="H37" s="219">
        <v>0</v>
      </c>
      <c r="I37" s="219">
        <v>0</v>
      </c>
      <c r="J37" s="219">
        <v>0</v>
      </c>
      <c r="K37" s="219">
        <f ca="1">OFFSET('A_NPL LU'!K$4, (ROW(I34)-1)*2+1, 0) / OFFSET('A_NPL LU'!K$4, (ROW(I34)-1)*2, 0) * 100%</f>
        <v>2.6136096067812573E-2</v>
      </c>
      <c r="L37" s="219">
        <v>0</v>
      </c>
      <c r="M37" s="219">
        <v>0</v>
      </c>
      <c r="N37" s="219">
        <v>0</v>
      </c>
      <c r="O37" s="219">
        <v>0</v>
      </c>
      <c r="P37" s="219">
        <v>0</v>
      </c>
      <c r="Q37" s="219">
        <v>0</v>
      </c>
      <c r="R37" s="219">
        <v>0</v>
      </c>
      <c r="S37" s="219">
        <v>0</v>
      </c>
    </row>
    <row r="43" spans="1:19" ht="13">
      <c r="B43" s="247" t="s">
        <v>376</v>
      </c>
      <c r="C43" s="248" t="s">
        <v>234</v>
      </c>
      <c r="D43" s="248" t="s">
        <v>357</v>
      </c>
    </row>
    <row r="44" spans="1:19">
      <c r="B44" s="249" t="s">
        <v>314</v>
      </c>
      <c r="C44" s="205" t="s">
        <v>224</v>
      </c>
      <c r="D44" s="205"/>
    </row>
    <row r="45" spans="1:19">
      <c r="B45" s="249" t="s">
        <v>314</v>
      </c>
      <c r="C45" s="205" t="s">
        <v>225</v>
      </c>
      <c r="D45" s="205"/>
    </row>
    <row r="46" spans="1:19">
      <c r="B46" s="249" t="s">
        <v>314</v>
      </c>
      <c r="C46" s="205" t="s">
        <v>226</v>
      </c>
      <c r="D46" s="205"/>
    </row>
    <row r="47" spans="1:19">
      <c r="B47" s="249" t="s">
        <v>314</v>
      </c>
      <c r="C47" s="205" t="s">
        <v>85</v>
      </c>
      <c r="D47" s="205"/>
    </row>
    <row r="48" spans="1:19">
      <c r="B48" s="249" t="s">
        <v>314</v>
      </c>
      <c r="C48" s="205" t="s">
        <v>7</v>
      </c>
      <c r="D48" s="205"/>
    </row>
    <row r="49" spans="2:4">
      <c r="B49" s="249" t="s">
        <v>314</v>
      </c>
      <c r="C49" s="205" t="s">
        <v>227</v>
      </c>
      <c r="D49" s="205"/>
    </row>
    <row r="50" spans="2:4">
      <c r="B50" s="249" t="s">
        <v>314</v>
      </c>
      <c r="C50" s="205" t="s">
        <v>228</v>
      </c>
      <c r="D50" s="205"/>
    </row>
    <row r="51" spans="2:4">
      <c r="B51" s="249" t="s">
        <v>314</v>
      </c>
      <c r="C51" s="205" t="s">
        <v>229</v>
      </c>
      <c r="D51" s="205"/>
    </row>
    <row r="52" spans="2:4">
      <c r="B52" s="249" t="s">
        <v>314</v>
      </c>
      <c r="C52" s="205" t="s">
        <v>356</v>
      </c>
      <c r="D52" s="205"/>
    </row>
    <row r="53" spans="2:4">
      <c r="B53" s="249" t="s">
        <v>314</v>
      </c>
      <c r="C53" s="205" t="s">
        <v>231</v>
      </c>
      <c r="D53" s="205"/>
    </row>
    <row r="54" spans="2:4">
      <c r="B54" s="250" t="s">
        <v>197</v>
      </c>
      <c r="C54" s="205" t="s">
        <v>224</v>
      </c>
      <c r="D54" s="205"/>
    </row>
    <row r="55" spans="2:4">
      <c r="B55" s="250" t="s">
        <v>197</v>
      </c>
      <c r="C55" s="205" t="s">
        <v>225</v>
      </c>
      <c r="D55" s="205"/>
    </row>
    <row r="56" spans="2:4">
      <c r="B56" s="250" t="s">
        <v>197</v>
      </c>
      <c r="C56" s="205" t="s">
        <v>226</v>
      </c>
      <c r="D56" s="205"/>
    </row>
    <row r="57" spans="2:4">
      <c r="B57" s="250" t="s">
        <v>197</v>
      </c>
      <c r="C57" s="205" t="s">
        <v>85</v>
      </c>
      <c r="D57" s="205"/>
    </row>
    <row r="58" spans="2:4">
      <c r="B58" s="250" t="s">
        <v>197</v>
      </c>
      <c r="C58" s="205" t="s">
        <v>7</v>
      </c>
      <c r="D58" s="205"/>
    </row>
    <row r="59" spans="2:4">
      <c r="B59" s="250" t="s">
        <v>197</v>
      </c>
      <c r="C59" s="205" t="s">
        <v>227</v>
      </c>
      <c r="D59" s="205"/>
    </row>
    <row r="60" spans="2:4">
      <c r="B60" s="250" t="s">
        <v>197</v>
      </c>
      <c r="C60" s="205" t="s">
        <v>228</v>
      </c>
      <c r="D60" s="205"/>
    </row>
    <row r="61" spans="2:4">
      <c r="B61" s="250" t="s">
        <v>197</v>
      </c>
      <c r="C61" s="205" t="s">
        <v>229</v>
      </c>
      <c r="D61" s="205"/>
    </row>
    <row r="62" spans="2:4">
      <c r="B62" s="250" t="s">
        <v>197</v>
      </c>
      <c r="C62" s="205" t="s">
        <v>356</v>
      </c>
      <c r="D62" s="205"/>
    </row>
    <row r="63" spans="2:4">
      <c r="B63" s="250" t="s">
        <v>197</v>
      </c>
      <c r="C63" s="205" t="s">
        <v>231</v>
      </c>
      <c r="D63" s="205"/>
    </row>
    <row r="64" spans="2:4">
      <c r="B64" s="250" t="s">
        <v>198</v>
      </c>
      <c r="C64" s="205" t="s">
        <v>224</v>
      </c>
      <c r="D64" s="205"/>
    </row>
    <row r="65" spans="2:4">
      <c r="B65" s="250" t="s">
        <v>198</v>
      </c>
      <c r="C65" s="205" t="s">
        <v>225</v>
      </c>
      <c r="D65" s="205"/>
    </row>
    <row r="66" spans="2:4">
      <c r="B66" s="250" t="s">
        <v>198</v>
      </c>
      <c r="C66" s="205" t="s">
        <v>226</v>
      </c>
      <c r="D66" s="205"/>
    </row>
    <row r="67" spans="2:4">
      <c r="B67" s="250" t="s">
        <v>198</v>
      </c>
      <c r="C67" s="205" t="s">
        <v>85</v>
      </c>
      <c r="D67" s="205"/>
    </row>
    <row r="68" spans="2:4">
      <c r="B68" s="250" t="s">
        <v>198</v>
      </c>
      <c r="C68" s="205" t="s">
        <v>7</v>
      </c>
      <c r="D68" s="205"/>
    </row>
    <row r="69" spans="2:4">
      <c r="B69" s="250" t="s">
        <v>198</v>
      </c>
      <c r="C69" s="205" t="s">
        <v>227</v>
      </c>
      <c r="D69" s="205"/>
    </row>
    <row r="70" spans="2:4">
      <c r="B70" s="250" t="s">
        <v>198</v>
      </c>
      <c r="C70" s="205" t="s">
        <v>228</v>
      </c>
      <c r="D70" s="205"/>
    </row>
    <row r="71" spans="2:4">
      <c r="B71" s="250" t="s">
        <v>198</v>
      </c>
      <c r="C71" s="205" t="s">
        <v>229</v>
      </c>
      <c r="D71" s="205"/>
    </row>
    <row r="72" spans="2:4">
      <c r="B72" s="250" t="s">
        <v>198</v>
      </c>
      <c r="C72" s="205" t="s">
        <v>356</v>
      </c>
      <c r="D72" s="205"/>
    </row>
    <row r="73" spans="2:4">
      <c r="B73" s="250" t="s">
        <v>198</v>
      </c>
      <c r="C73" s="205" t="s">
        <v>231</v>
      </c>
      <c r="D73" s="205"/>
    </row>
    <row r="74" spans="2:4">
      <c r="B74" s="250" t="s">
        <v>241</v>
      </c>
      <c r="C74" s="205" t="s">
        <v>224</v>
      </c>
      <c r="D74" s="205"/>
    </row>
    <row r="75" spans="2:4">
      <c r="B75" s="250" t="s">
        <v>241</v>
      </c>
      <c r="C75" s="205" t="s">
        <v>225</v>
      </c>
      <c r="D75" s="205"/>
    </row>
    <row r="76" spans="2:4">
      <c r="B76" s="250" t="s">
        <v>241</v>
      </c>
      <c r="C76" s="205" t="s">
        <v>226</v>
      </c>
      <c r="D76" s="205"/>
    </row>
    <row r="77" spans="2:4">
      <c r="B77" s="250" t="s">
        <v>241</v>
      </c>
      <c r="C77" s="205" t="s">
        <v>85</v>
      </c>
      <c r="D77" s="205"/>
    </row>
    <row r="78" spans="2:4">
      <c r="B78" s="250" t="s">
        <v>241</v>
      </c>
      <c r="C78" s="205" t="s">
        <v>7</v>
      </c>
      <c r="D78" s="205"/>
    </row>
    <row r="79" spans="2:4">
      <c r="B79" s="250" t="s">
        <v>241</v>
      </c>
      <c r="C79" s="205" t="s">
        <v>227</v>
      </c>
      <c r="D79" s="205"/>
    </row>
    <row r="80" spans="2:4">
      <c r="B80" s="250" t="s">
        <v>241</v>
      </c>
      <c r="C80" s="205" t="s">
        <v>228</v>
      </c>
      <c r="D80" s="205"/>
    </row>
    <row r="81" spans="2:4">
      <c r="B81" s="250" t="s">
        <v>241</v>
      </c>
      <c r="C81" s="205" t="s">
        <v>229</v>
      </c>
      <c r="D81" s="205"/>
    </row>
    <row r="82" spans="2:4">
      <c r="B82" s="250" t="s">
        <v>241</v>
      </c>
      <c r="C82" s="205" t="s">
        <v>356</v>
      </c>
      <c r="D82" s="205"/>
    </row>
    <row r="83" spans="2:4">
      <c r="B83" s="250" t="s">
        <v>241</v>
      </c>
      <c r="C83" s="205" t="s">
        <v>231</v>
      </c>
    </row>
    <row r="84" spans="2:4">
      <c r="B84" s="250" t="s">
        <v>315</v>
      </c>
      <c r="C84" s="205" t="s">
        <v>224</v>
      </c>
      <c r="D84" s="205"/>
    </row>
    <row r="85" spans="2:4">
      <c r="B85" s="250" t="s">
        <v>315</v>
      </c>
      <c r="C85" s="205" t="s">
        <v>225</v>
      </c>
      <c r="D85" s="205"/>
    </row>
    <row r="86" spans="2:4">
      <c r="B86" s="250" t="s">
        <v>315</v>
      </c>
      <c r="C86" s="205" t="s">
        <v>226</v>
      </c>
      <c r="D86" s="205"/>
    </row>
    <row r="87" spans="2:4">
      <c r="B87" s="250" t="s">
        <v>315</v>
      </c>
      <c r="C87" s="205" t="s">
        <v>85</v>
      </c>
      <c r="D87" s="205"/>
    </row>
    <row r="88" spans="2:4">
      <c r="B88" s="250" t="s">
        <v>315</v>
      </c>
      <c r="C88" s="205" t="s">
        <v>7</v>
      </c>
      <c r="D88" s="205"/>
    </row>
    <row r="89" spans="2:4">
      <c r="B89" s="250" t="s">
        <v>315</v>
      </c>
      <c r="C89" s="205" t="s">
        <v>227</v>
      </c>
      <c r="D89" s="205"/>
    </row>
    <row r="90" spans="2:4">
      <c r="B90" s="250" t="s">
        <v>315</v>
      </c>
      <c r="C90" s="205" t="s">
        <v>228</v>
      </c>
      <c r="D90" s="205"/>
    </row>
    <row r="91" spans="2:4">
      <c r="B91" s="250" t="s">
        <v>315</v>
      </c>
      <c r="C91" s="205" t="s">
        <v>229</v>
      </c>
      <c r="D91" s="205"/>
    </row>
    <row r="92" spans="2:4">
      <c r="B92" s="250" t="s">
        <v>315</v>
      </c>
      <c r="C92" s="205" t="s">
        <v>356</v>
      </c>
      <c r="D92" s="205"/>
    </row>
    <row r="93" spans="2:4">
      <c r="B93" s="250" t="s">
        <v>315</v>
      </c>
      <c r="C93" s="205" t="s">
        <v>231</v>
      </c>
      <c r="D93" s="205"/>
    </row>
    <row r="94" spans="2:4">
      <c r="B94" s="250" t="s">
        <v>243</v>
      </c>
      <c r="C94" s="205" t="s">
        <v>224</v>
      </c>
      <c r="D94" s="205"/>
    </row>
    <row r="95" spans="2:4">
      <c r="B95" s="250" t="s">
        <v>243</v>
      </c>
      <c r="C95" s="205" t="s">
        <v>225</v>
      </c>
      <c r="D95" s="205"/>
    </row>
    <row r="96" spans="2:4">
      <c r="B96" s="250" t="s">
        <v>243</v>
      </c>
      <c r="C96" s="205" t="s">
        <v>226</v>
      </c>
      <c r="D96" s="205"/>
    </row>
    <row r="97" spans="2:4">
      <c r="B97" s="250" t="s">
        <v>243</v>
      </c>
      <c r="C97" s="205" t="s">
        <v>85</v>
      </c>
      <c r="D97" s="205"/>
    </row>
    <row r="98" spans="2:4">
      <c r="B98" s="250" t="s">
        <v>243</v>
      </c>
      <c r="C98" s="205" t="s">
        <v>7</v>
      </c>
      <c r="D98" s="205"/>
    </row>
    <row r="99" spans="2:4">
      <c r="B99" s="250" t="s">
        <v>243</v>
      </c>
      <c r="C99" s="205" t="s">
        <v>227</v>
      </c>
      <c r="D99" s="205"/>
    </row>
    <row r="100" spans="2:4">
      <c r="B100" s="250" t="s">
        <v>243</v>
      </c>
      <c r="C100" s="205" t="s">
        <v>228</v>
      </c>
      <c r="D100" s="205"/>
    </row>
    <row r="101" spans="2:4">
      <c r="B101" s="250" t="s">
        <v>243</v>
      </c>
      <c r="C101" s="205" t="s">
        <v>229</v>
      </c>
      <c r="D101" s="205"/>
    </row>
    <row r="102" spans="2:4">
      <c r="B102" s="250" t="s">
        <v>243</v>
      </c>
      <c r="C102" s="205" t="s">
        <v>356</v>
      </c>
      <c r="D102" s="205"/>
    </row>
    <row r="103" spans="2:4">
      <c r="B103" s="250" t="s">
        <v>243</v>
      </c>
      <c r="C103" s="205" t="s">
        <v>231</v>
      </c>
      <c r="D103" s="205"/>
    </row>
    <row r="104" spans="2:4">
      <c r="B104" s="250" t="s">
        <v>316</v>
      </c>
      <c r="C104" s="205" t="s">
        <v>224</v>
      </c>
      <c r="D104" s="205"/>
    </row>
    <row r="105" spans="2:4">
      <c r="B105" s="250" t="s">
        <v>316</v>
      </c>
      <c r="C105" s="205" t="s">
        <v>225</v>
      </c>
      <c r="D105" s="205"/>
    </row>
    <row r="106" spans="2:4">
      <c r="B106" s="250" t="s">
        <v>316</v>
      </c>
      <c r="C106" s="205" t="s">
        <v>226</v>
      </c>
      <c r="D106" s="205"/>
    </row>
    <row r="107" spans="2:4">
      <c r="B107" s="250" t="s">
        <v>316</v>
      </c>
      <c r="C107" s="205" t="s">
        <v>85</v>
      </c>
      <c r="D107" s="205"/>
    </row>
    <row r="108" spans="2:4">
      <c r="B108" s="250" t="s">
        <v>316</v>
      </c>
      <c r="C108" s="205" t="s">
        <v>7</v>
      </c>
      <c r="D108" s="205"/>
    </row>
    <row r="109" spans="2:4">
      <c r="B109" s="250" t="s">
        <v>316</v>
      </c>
      <c r="C109" s="205" t="s">
        <v>227</v>
      </c>
      <c r="D109" s="205"/>
    </row>
    <row r="110" spans="2:4">
      <c r="B110" s="250" t="s">
        <v>316</v>
      </c>
      <c r="C110" s="205" t="s">
        <v>228</v>
      </c>
      <c r="D110" s="205"/>
    </row>
    <row r="111" spans="2:4">
      <c r="B111" s="250" t="s">
        <v>316</v>
      </c>
      <c r="C111" s="205" t="s">
        <v>229</v>
      </c>
      <c r="D111" s="205"/>
    </row>
    <row r="112" spans="2:4">
      <c r="B112" s="250" t="s">
        <v>316</v>
      </c>
      <c r="C112" s="205" t="s">
        <v>356</v>
      </c>
      <c r="D112" s="205"/>
    </row>
    <row r="113" spans="2:4">
      <c r="B113" s="250" t="s">
        <v>316</v>
      </c>
      <c r="C113" s="205" t="s">
        <v>231</v>
      </c>
      <c r="D113" s="205"/>
    </row>
    <row r="114" spans="2:4">
      <c r="B114" s="250" t="s">
        <v>317</v>
      </c>
      <c r="C114" s="205" t="s">
        <v>224</v>
      </c>
      <c r="D114" s="205"/>
    </row>
    <row r="115" spans="2:4">
      <c r="B115" s="250" t="s">
        <v>317</v>
      </c>
      <c r="C115" s="205" t="s">
        <v>225</v>
      </c>
      <c r="D115" s="205"/>
    </row>
    <row r="116" spans="2:4">
      <c r="B116" s="250" t="s">
        <v>317</v>
      </c>
      <c r="C116" s="205" t="s">
        <v>226</v>
      </c>
      <c r="D116" s="205"/>
    </row>
    <row r="117" spans="2:4">
      <c r="B117" s="250" t="s">
        <v>317</v>
      </c>
      <c r="C117" s="205" t="s">
        <v>85</v>
      </c>
      <c r="D117" s="205"/>
    </row>
    <row r="118" spans="2:4">
      <c r="B118" s="250" t="s">
        <v>317</v>
      </c>
      <c r="C118" s="205" t="s">
        <v>7</v>
      </c>
      <c r="D118" s="205"/>
    </row>
    <row r="119" spans="2:4">
      <c r="B119" s="250" t="s">
        <v>317</v>
      </c>
      <c r="C119" s="205" t="s">
        <v>227</v>
      </c>
      <c r="D119" s="205"/>
    </row>
    <row r="120" spans="2:4">
      <c r="B120" s="250" t="s">
        <v>317</v>
      </c>
      <c r="C120" s="205" t="s">
        <v>228</v>
      </c>
      <c r="D120" s="205"/>
    </row>
    <row r="121" spans="2:4">
      <c r="B121" s="250" t="s">
        <v>317</v>
      </c>
      <c r="C121" s="205" t="s">
        <v>229</v>
      </c>
      <c r="D121" s="205"/>
    </row>
    <row r="122" spans="2:4">
      <c r="B122" s="250" t="s">
        <v>317</v>
      </c>
      <c r="C122" s="205" t="s">
        <v>356</v>
      </c>
      <c r="D122" s="205"/>
    </row>
    <row r="123" spans="2:4">
      <c r="B123" s="250" t="s">
        <v>317</v>
      </c>
      <c r="C123" s="205" t="s">
        <v>231</v>
      </c>
      <c r="D123" s="205"/>
    </row>
    <row r="124" spans="2:4">
      <c r="B124" s="250" t="s">
        <v>318</v>
      </c>
      <c r="C124" s="205" t="s">
        <v>224</v>
      </c>
      <c r="D124" s="205"/>
    </row>
    <row r="125" spans="2:4">
      <c r="B125" s="250" t="s">
        <v>318</v>
      </c>
      <c r="C125" s="205" t="s">
        <v>225</v>
      </c>
      <c r="D125" s="205"/>
    </row>
    <row r="126" spans="2:4">
      <c r="B126" s="250" t="s">
        <v>318</v>
      </c>
      <c r="C126" s="205" t="s">
        <v>226</v>
      </c>
      <c r="D126" s="205"/>
    </row>
    <row r="127" spans="2:4">
      <c r="B127" s="250" t="s">
        <v>318</v>
      </c>
      <c r="C127" s="205" t="s">
        <v>85</v>
      </c>
      <c r="D127" s="205"/>
    </row>
    <row r="128" spans="2:4">
      <c r="B128" s="250" t="s">
        <v>318</v>
      </c>
      <c r="C128" s="205" t="s">
        <v>7</v>
      </c>
      <c r="D128" s="205"/>
    </row>
    <row r="129" spans="2:4">
      <c r="B129" s="250" t="s">
        <v>318</v>
      </c>
      <c r="C129" s="205" t="s">
        <v>227</v>
      </c>
      <c r="D129" s="205"/>
    </row>
    <row r="130" spans="2:4">
      <c r="B130" s="250" t="s">
        <v>318</v>
      </c>
      <c r="C130" s="205" t="s">
        <v>228</v>
      </c>
      <c r="D130" s="205"/>
    </row>
    <row r="131" spans="2:4">
      <c r="B131" s="250" t="s">
        <v>318</v>
      </c>
      <c r="C131" s="205" t="s">
        <v>229</v>
      </c>
      <c r="D131" s="205"/>
    </row>
    <row r="132" spans="2:4">
      <c r="B132" s="250" t="s">
        <v>318</v>
      </c>
      <c r="C132" s="205" t="s">
        <v>356</v>
      </c>
      <c r="D132" s="205"/>
    </row>
    <row r="133" spans="2:4">
      <c r="B133" s="250" t="s">
        <v>318</v>
      </c>
      <c r="C133" s="205" t="s">
        <v>231</v>
      </c>
      <c r="D133" s="205"/>
    </row>
    <row r="134" spans="2:4">
      <c r="B134" s="250" t="s">
        <v>205</v>
      </c>
      <c r="C134" s="205" t="s">
        <v>224</v>
      </c>
      <c r="D134" s="205"/>
    </row>
    <row r="135" spans="2:4">
      <c r="B135" s="250" t="s">
        <v>205</v>
      </c>
      <c r="C135" s="205" t="s">
        <v>225</v>
      </c>
      <c r="D135" s="205"/>
    </row>
    <row r="136" spans="2:4">
      <c r="B136" s="250" t="s">
        <v>205</v>
      </c>
      <c r="C136" s="205" t="s">
        <v>226</v>
      </c>
      <c r="D136" s="205"/>
    </row>
    <row r="137" spans="2:4">
      <c r="B137" s="250" t="s">
        <v>205</v>
      </c>
      <c r="C137" s="205" t="s">
        <v>85</v>
      </c>
      <c r="D137" s="205"/>
    </row>
    <row r="138" spans="2:4">
      <c r="B138" s="250" t="s">
        <v>205</v>
      </c>
      <c r="C138" s="205" t="s">
        <v>7</v>
      </c>
      <c r="D138" s="205"/>
    </row>
    <row r="139" spans="2:4">
      <c r="B139" s="250" t="s">
        <v>205</v>
      </c>
      <c r="C139" s="205" t="s">
        <v>227</v>
      </c>
      <c r="D139" s="205"/>
    </row>
    <row r="140" spans="2:4">
      <c r="B140" s="250" t="s">
        <v>205</v>
      </c>
      <c r="C140" s="205" t="s">
        <v>228</v>
      </c>
      <c r="D140" s="205"/>
    </row>
    <row r="141" spans="2:4">
      <c r="B141" s="250" t="s">
        <v>205</v>
      </c>
      <c r="C141" s="205" t="s">
        <v>229</v>
      </c>
      <c r="D141" s="205"/>
    </row>
    <row r="142" spans="2:4">
      <c r="B142" s="250" t="s">
        <v>205</v>
      </c>
      <c r="C142" s="205" t="s">
        <v>356</v>
      </c>
      <c r="D142" s="205"/>
    </row>
    <row r="143" spans="2:4">
      <c r="B143" s="250" t="s">
        <v>205</v>
      </c>
      <c r="C143" s="205" t="s">
        <v>231</v>
      </c>
      <c r="D143" s="205"/>
    </row>
    <row r="144" spans="2:4">
      <c r="B144" s="250" t="s">
        <v>319</v>
      </c>
      <c r="C144" s="205" t="s">
        <v>224</v>
      </c>
      <c r="D144" s="205"/>
    </row>
    <row r="145" spans="2:4">
      <c r="B145" s="250" t="s">
        <v>319</v>
      </c>
      <c r="C145" s="205" t="s">
        <v>225</v>
      </c>
      <c r="D145" s="205"/>
    </row>
    <row r="146" spans="2:4">
      <c r="B146" s="250" t="s">
        <v>319</v>
      </c>
      <c r="C146" s="205" t="s">
        <v>226</v>
      </c>
      <c r="D146" s="205"/>
    </row>
    <row r="147" spans="2:4">
      <c r="B147" s="250" t="s">
        <v>319</v>
      </c>
      <c r="C147" s="205" t="s">
        <v>85</v>
      </c>
      <c r="D147" s="205"/>
    </row>
    <row r="148" spans="2:4">
      <c r="B148" s="250" t="s">
        <v>319</v>
      </c>
      <c r="C148" s="205" t="s">
        <v>7</v>
      </c>
      <c r="D148" s="205"/>
    </row>
    <row r="149" spans="2:4">
      <c r="B149" s="250" t="s">
        <v>319</v>
      </c>
      <c r="C149" s="205" t="s">
        <v>227</v>
      </c>
      <c r="D149" s="205"/>
    </row>
    <row r="150" spans="2:4">
      <c r="B150" s="250" t="s">
        <v>319</v>
      </c>
      <c r="C150" s="205" t="s">
        <v>228</v>
      </c>
      <c r="D150" s="205"/>
    </row>
    <row r="151" spans="2:4">
      <c r="B151" s="250" t="s">
        <v>319</v>
      </c>
      <c r="C151" s="205" t="s">
        <v>229</v>
      </c>
      <c r="D151" s="205"/>
    </row>
    <row r="152" spans="2:4">
      <c r="B152" s="250" t="s">
        <v>319</v>
      </c>
      <c r="C152" s="205" t="s">
        <v>356</v>
      </c>
      <c r="D152" s="205"/>
    </row>
    <row r="153" spans="2:4">
      <c r="B153" s="250" t="s">
        <v>319</v>
      </c>
      <c r="C153" s="205" t="s">
        <v>231</v>
      </c>
      <c r="D153" s="205"/>
    </row>
    <row r="154" spans="2:4">
      <c r="B154" s="250" t="s">
        <v>320</v>
      </c>
      <c r="C154" s="205" t="s">
        <v>224</v>
      </c>
      <c r="D154" s="205"/>
    </row>
    <row r="155" spans="2:4">
      <c r="B155" s="250" t="s">
        <v>320</v>
      </c>
      <c r="C155" s="205" t="s">
        <v>225</v>
      </c>
      <c r="D155" s="205"/>
    </row>
    <row r="156" spans="2:4">
      <c r="B156" s="250" t="s">
        <v>320</v>
      </c>
      <c r="C156" s="205" t="s">
        <v>226</v>
      </c>
      <c r="D156" s="205"/>
    </row>
    <row r="157" spans="2:4">
      <c r="B157" s="250" t="s">
        <v>320</v>
      </c>
      <c r="C157" s="205" t="s">
        <v>85</v>
      </c>
      <c r="D157" s="205"/>
    </row>
    <row r="158" spans="2:4">
      <c r="B158" s="250" t="s">
        <v>320</v>
      </c>
      <c r="C158" s="205" t="s">
        <v>7</v>
      </c>
      <c r="D158" s="205"/>
    </row>
    <row r="159" spans="2:4">
      <c r="B159" s="250" t="s">
        <v>320</v>
      </c>
      <c r="C159" s="205" t="s">
        <v>227</v>
      </c>
      <c r="D159" s="205"/>
    </row>
    <row r="160" spans="2:4">
      <c r="B160" s="250" t="s">
        <v>320</v>
      </c>
      <c r="C160" s="205" t="s">
        <v>228</v>
      </c>
      <c r="D160" s="205"/>
    </row>
    <row r="161" spans="2:4">
      <c r="B161" s="250" t="s">
        <v>320</v>
      </c>
      <c r="C161" s="205" t="s">
        <v>229</v>
      </c>
      <c r="D161" s="205"/>
    </row>
    <row r="162" spans="2:4">
      <c r="B162" s="250" t="s">
        <v>320</v>
      </c>
      <c r="C162" s="205" t="s">
        <v>356</v>
      </c>
      <c r="D162" s="205"/>
    </row>
    <row r="163" spans="2:4">
      <c r="B163" s="250" t="s">
        <v>320</v>
      </c>
      <c r="C163" s="205" t="s">
        <v>231</v>
      </c>
      <c r="D163" s="205"/>
    </row>
    <row r="164" spans="2:4">
      <c r="B164" s="250" t="s">
        <v>321</v>
      </c>
      <c r="C164" s="205" t="s">
        <v>224</v>
      </c>
      <c r="D164" s="205"/>
    </row>
    <row r="165" spans="2:4">
      <c r="B165" s="250" t="s">
        <v>321</v>
      </c>
      <c r="C165" s="205" t="s">
        <v>225</v>
      </c>
      <c r="D165" s="205"/>
    </row>
    <row r="166" spans="2:4">
      <c r="B166" s="250" t="s">
        <v>321</v>
      </c>
      <c r="C166" s="205" t="s">
        <v>226</v>
      </c>
      <c r="D166" s="205"/>
    </row>
    <row r="167" spans="2:4">
      <c r="B167" s="250" t="s">
        <v>321</v>
      </c>
      <c r="C167" s="205" t="s">
        <v>85</v>
      </c>
      <c r="D167" s="205"/>
    </row>
    <row r="168" spans="2:4">
      <c r="B168" s="250" t="s">
        <v>321</v>
      </c>
      <c r="C168" s="205" t="s">
        <v>7</v>
      </c>
      <c r="D168" s="205"/>
    </row>
    <row r="169" spans="2:4">
      <c r="B169" s="250" t="s">
        <v>321</v>
      </c>
      <c r="C169" s="205" t="s">
        <v>227</v>
      </c>
      <c r="D169" s="205"/>
    </row>
    <row r="170" spans="2:4">
      <c r="B170" s="250" t="s">
        <v>321</v>
      </c>
      <c r="C170" s="205" t="s">
        <v>228</v>
      </c>
      <c r="D170" s="205"/>
    </row>
    <row r="171" spans="2:4">
      <c r="B171" s="250" t="s">
        <v>321</v>
      </c>
      <c r="C171" s="205" t="s">
        <v>229</v>
      </c>
      <c r="D171" s="205"/>
    </row>
    <row r="172" spans="2:4">
      <c r="B172" s="250" t="s">
        <v>321</v>
      </c>
      <c r="C172" s="205" t="s">
        <v>356</v>
      </c>
      <c r="D172" s="205"/>
    </row>
    <row r="173" spans="2:4">
      <c r="B173" s="250" t="s">
        <v>321</v>
      </c>
      <c r="C173" s="205" t="s">
        <v>231</v>
      </c>
      <c r="D173" s="205"/>
    </row>
    <row r="174" spans="2:4">
      <c r="B174" s="250" t="s">
        <v>246</v>
      </c>
      <c r="C174" s="205" t="s">
        <v>224</v>
      </c>
      <c r="D174" s="205"/>
    </row>
    <row r="175" spans="2:4">
      <c r="B175" s="250" t="s">
        <v>246</v>
      </c>
      <c r="C175" s="205" t="s">
        <v>225</v>
      </c>
      <c r="D175" s="205"/>
    </row>
    <row r="176" spans="2:4">
      <c r="B176" s="250" t="s">
        <v>246</v>
      </c>
      <c r="C176" s="205" t="s">
        <v>226</v>
      </c>
      <c r="D176" s="205"/>
    </row>
    <row r="177" spans="2:4">
      <c r="B177" s="250" t="s">
        <v>246</v>
      </c>
      <c r="C177" s="205" t="s">
        <v>85</v>
      </c>
      <c r="D177" s="205"/>
    </row>
    <row r="178" spans="2:4">
      <c r="B178" s="250" t="s">
        <v>246</v>
      </c>
      <c r="C178" s="205" t="s">
        <v>7</v>
      </c>
      <c r="D178" s="205"/>
    </row>
    <row r="179" spans="2:4">
      <c r="B179" s="250" t="s">
        <v>246</v>
      </c>
      <c r="C179" s="205" t="s">
        <v>227</v>
      </c>
      <c r="D179" s="205"/>
    </row>
    <row r="180" spans="2:4">
      <c r="B180" s="250" t="s">
        <v>246</v>
      </c>
      <c r="C180" s="205" t="s">
        <v>228</v>
      </c>
      <c r="D180" s="205"/>
    </row>
    <row r="181" spans="2:4">
      <c r="B181" s="250" t="s">
        <v>246</v>
      </c>
      <c r="C181" s="205" t="s">
        <v>229</v>
      </c>
      <c r="D181" s="205"/>
    </row>
    <row r="182" spans="2:4">
      <c r="B182" s="250" t="s">
        <v>246</v>
      </c>
      <c r="C182" s="205" t="s">
        <v>356</v>
      </c>
      <c r="D182" s="205"/>
    </row>
    <row r="183" spans="2:4">
      <c r="B183" s="250" t="s">
        <v>246</v>
      </c>
      <c r="C183" s="205" t="s">
        <v>231</v>
      </c>
      <c r="D183" s="205"/>
    </row>
    <row r="184" spans="2:4">
      <c r="B184" s="249" t="s">
        <v>322</v>
      </c>
      <c r="C184" s="205" t="s">
        <v>224</v>
      </c>
      <c r="D184" s="205"/>
    </row>
    <row r="185" spans="2:4">
      <c r="B185" s="249" t="s">
        <v>322</v>
      </c>
      <c r="C185" s="205" t="s">
        <v>225</v>
      </c>
      <c r="D185" s="205"/>
    </row>
    <row r="186" spans="2:4">
      <c r="B186" s="249" t="s">
        <v>322</v>
      </c>
      <c r="C186" s="205" t="s">
        <v>226</v>
      </c>
      <c r="D186" s="205"/>
    </row>
    <row r="187" spans="2:4">
      <c r="B187" s="249" t="s">
        <v>322</v>
      </c>
      <c r="C187" s="205" t="s">
        <v>85</v>
      </c>
      <c r="D187" s="205"/>
    </row>
    <row r="188" spans="2:4">
      <c r="B188" s="249" t="s">
        <v>322</v>
      </c>
      <c r="C188" s="205" t="s">
        <v>7</v>
      </c>
      <c r="D188" s="205"/>
    </row>
    <row r="189" spans="2:4">
      <c r="B189" s="249" t="s">
        <v>322</v>
      </c>
      <c r="C189" s="205" t="s">
        <v>227</v>
      </c>
      <c r="D189" s="205"/>
    </row>
    <row r="190" spans="2:4">
      <c r="B190" s="249" t="s">
        <v>322</v>
      </c>
      <c r="C190" s="205" t="s">
        <v>228</v>
      </c>
      <c r="D190" s="205"/>
    </row>
    <row r="191" spans="2:4">
      <c r="B191" s="249" t="s">
        <v>322</v>
      </c>
      <c r="C191" s="205" t="s">
        <v>229</v>
      </c>
      <c r="D191" s="205"/>
    </row>
    <row r="192" spans="2:4">
      <c r="B192" s="249" t="s">
        <v>322</v>
      </c>
      <c r="C192" s="205" t="s">
        <v>356</v>
      </c>
      <c r="D192" s="205"/>
    </row>
    <row r="193" spans="2:4">
      <c r="B193" s="249" t="s">
        <v>322</v>
      </c>
      <c r="C193" s="205" t="s">
        <v>231</v>
      </c>
      <c r="D193" s="205"/>
    </row>
    <row r="194" spans="2:4">
      <c r="B194" s="250" t="s">
        <v>211</v>
      </c>
      <c r="C194" s="205" t="s">
        <v>224</v>
      </c>
      <c r="D194" s="205"/>
    </row>
    <row r="195" spans="2:4">
      <c r="B195" s="250" t="s">
        <v>211</v>
      </c>
      <c r="C195" s="205" t="s">
        <v>225</v>
      </c>
      <c r="D195" s="205"/>
    </row>
    <row r="196" spans="2:4">
      <c r="B196" s="250" t="s">
        <v>211</v>
      </c>
      <c r="C196" s="205" t="s">
        <v>226</v>
      </c>
      <c r="D196" s="205"/>
    </row>
    <row r="197" spans="2:4">
      <c r="B197" s="250" t="s">
        <v>211</v>
      </c>
      <c r="C197" s="205" t="s">
        <v>85</v>
      </c>
      <c r="D197" s="205"/>
    </row>
    <row r="198" spans="2:4">
      <c r="B198" s="250" t="s">
        <v>211</v>
      </c>
      <c r="C198" s="205" t="s">
        <v>7</v>
      </c>
      <c r="D198" s="205"/>
    </row>
    <row r="199" spans="2:4">
      <c r="B199" s="250" t="s">
        <v>211</v>
      </c>
      <c r="C199" s="205" t="s">
        <v>227</v>
      </c>
      <c r="D199" s="205"/>
    </row>
    <row r="200" spans="2:4">
      <c r="B200" s="250" t="s">
        <v>211</v>
      </c>
      <c r="C200" s="205" t="s">
        <v>228</v>
      </c>
      <c r="D200" s="205"/>
    </row>
    <row r="201" spans="2:4">
      <c r="B201" s="250" t="s">
        <v>211</v>
      </c>
      <c r="C201" s="205" t="s">
        <v>229</v>
      </c>
      <c r="D201" s="205"/>
    </row>
    <row r="202" spans="2:4">
      <c r="B202" s="250" t="s">
        <v>211</v>
      </c>
      <c r="C202" s="205" t="s">
        <v>356</v>
      </c>
      <c r="D202" s="205"/>
    </row>
    <row r="203" spans="2:4">
      <c r="B203" s="250" t="s">
        <v>211</v>
      </c>
      <c r="C203" s="205" t="s">
        <v>231</v>
      </c>
      <c r="D203" s="205"/>
    </row>
    <row r="204" spans="2:4">
      <c r="B204" s="250" t="s">
        <v>323</v>
      </c>
      <c r="C204" s="205" t="s">
        <v>224</v>
      </c>
      <c r="D204" s="205"/>
    </row>
    <row r="205" spans="2:4">
      <c r="B205" s="250" t="s">
        <v>323</v>
      </c>
      <c r="C205" s="205" t="s">
        <v>225</v>
      </c>
      <c r="D205" s="205"/>
    </row>
    <row r="206" spans="2:4">
      <c r="B206" s="250" t="s">
        <v>323</v>
      </c>
      <c r="C206" s="205" t="s">
        <v>226</v>
      </c>
      <c r="D206" s="205"/>
    </row>
    <row r="207" spans="2:4">
      <c r="B207" s="250" t="s">
        <v>323</v>
      </c>
      <c r="C207" s="205" t="s">
        <v>85</v>
      </c>
      <c r="D207" s="205"/>
    </row>
    <row r="208" spans="2:4">
      <c r="B208" s="250" t="s">
        <v>323</v>
      </c>
      <c r="C208" s="205" t="s">
        <v>7</v>
      </c>
      <c r="D208" s="205"/>
    </row>
    <row r="209" spans="2:4">
      <c r="B209" s="250" t="s">
        <v>323</v>
      </c>
      <c r="C209" s="205" t="s">
        <v>227</v>
      </c>
      <c r="D209" s="205"/>
    </row>
    <row r="210" spans="2:4">
      <c r="B210" s="250" t="s">
        <v>323</v>
      </c>
      <c r="C210" s="205" t="s">
        <v>228</v>
      </c>
      <c r="D210" s="205"/>
    </row>
    <row r="211" spans="2:4">
      <c r="B211" s="250" t="s">
        <v>323</v>
      </c>
      <c r="C211" s="205" t="s">
        <v>229</v>
      </c>
      <c r="D211" s="205"/>
    </row>
    <row r="212" spans="2:4">
      <c r="B212" s="250" t="s">
        <v>323</v>
      </c>
      <c r="C212" s="205" t="s">
        <v>356</v>
      </c>
      <c r="D212" s="205"/>
    </row>
    <row r="213" spans="2:4">
      <c r="B213" s="250" t="s">
        <v>323</v>
      </c>
      <c r="C213" s="205" t="s">
        <v>231</v>
      </c>
      <c r="D213" s="205"/>
    </row>
    <row r="214" spans="2:4">
      <c r="B214" s="249" t="s">
        <v>324</v>
      </c>
      <c r="C214" s="205" t="s">
        <v>224</v>
      </c>
      <c r="D214" s="205"/>
    </row>
    <row r="215" spans="2:4">
      <c r="B215" s="249" t="s">
        <v>324</v>
      </c>
      <c r="C215" s="205" t="s">
        <v>225</v>
      </c>
      <c r="D215" s="205"/>
    </row>
    <row r="216" spans="2:4">
      <c r="B216" s="249" t="s">
        <v>324</v>
      </c>
      <c r="C216" s="205" t="s">
        <v>226</v>
      </c>
      <c r="D216" s="205"/>
    </row>
    <row r="217" spans="2:4">
      <c r="B217" s="249" t="s">
        <v>324</v>
      </c>
      <c r="C217" s="205" t="s">
        <v>85</v>
      </c>
      <c r="D217" s="205"/>
    </row>
    <row r="218" spans="2:4">
      <c r="B218" s="249" t="s">
        <v>324</v>
      </c>
      <c r="C218" s="205" t="s">
        <v>7</v>
      </c>
      <c r="D218" s="205"/>
    </row>
    <row r="219" spans="2:4">
      <c r="B219" s="249" t="s">
        <v>324</v>
      </c>
      <c r="C219" s="205" t="s">
        <v>227</v>
      </c>
      <c r="D219" s="205"/>
    </row>
    <row r="220" spans="2:4">
      <c r="B220" s="249" t="s">
        <v>324</v>
      </c>
      <c r="C220" s="205" t="s">
        <v>228</v>
      </c>
      <c r="D220" s="205"/>
    </row>
    <row r="221" spans="2:4">
      <c r="B221" s="249" t="s">
        <v>324</v>
      </c>
      <c r="C221" s="205" t="s">
        <v>229</v>
      </c>
      <c r="D221" s="205"/>
    </row>
    <row r="222" spans="2:4">
      <c r="B222" s="249" t="s">
        <v>324</v>
      </c>
      <c r="C222" s="205" t="s">
        <v>356</v>
      </c>
      <c r="D222" s="205"/>
    </row>
    <row r="223" spans="2:4">
      <c r="B223" s="249" t="s">
        <v>324</v>
      </c>
      <c r="C223" s="205" t="s">
        <v>231</v>
      </c>
      <c r="D223" s="205"/>
    </row>
    <row r="224" spans="2:4">
      <c r="B224" s="250" t="s">
        <v>325</v>
      </c>
      <c r="C224" s="205" t="s">
        <v>224</v>
      </c>
      <c r="D224" s="205"/>
    </row>
    <row r="225" spans="2:4">
      <c r="B225" s="250" t="s">
        <v>325</v>
      </c>
      <c r="C225" s="205" t="s">
        <v>225</v>
      </c>
      <c r="D225" s="205"/>
    </row>
    <row r="226" spans="2:4">
      <c r="B226" s="250" t="s">
        <v>325</v>
      </c>
      <c r="C226" s="205" t="s">
        <v>226</v>
      </c>
      <c r="D226" s="205"/>
    </row>
    <row r="227" spans="2:4">
      <c r="B227" s="250" t="s">
        <v>325</v>
      </c>
      <c r="C227" s="205" t="s">
        <v>85</v>
      </c>
      <c r="D227" s="205"/>
    </row>
    <row r="228" spans="2:4">
      <c r="B228" s="250" t="s">
        <v>325</v>
      </c>
      <c r="C228" s="205" t="s">
        <v>7</v>
      </c>
      <c r="D228" s="205"/>
    </row>
    <row r="229" spans="2:4">
      <c r="B229" s="250" t="s">
        <v>325</v>
      </c>
      <c r="C229" s="205" t="s">
        <v>227</v>
      </c>
      <c r="D229" s="205"/>
    </row>
    <row r="230" spans="2:4">
      <c r="B230" s="250" t="s">
        <v>325</v>
      </c>
      <c r="C230" s="205" t="s">
        <v>228</v>
      </c>
      <c r="D230" s="205"/>
    </row>
    <row r="231" spans="2:4">
      <c r="B231" s="250" t="s">
        <v>325</v>
      </c>
      <c r="C231" s="205" t="s">
        <v>229</v>
      </c>
      <c r="D231" s="205"/>
    </row>
    <row r="232" spans="2:4">
      <c r="B232" s="250" t="s">
        <v>325</v>
      </c>
      <c r="C232" s="205" t="s">
        <v>356</v>
      </c>
      <c r="D232" s="205"/>
    </row>
    <row r="233" spans="2:4">
      <c r="B233" s="250" t="s">
        <v>325</v>
      </c>
      <c r="C233" s="205" t="s">
        <v>231</v>
      </c>
      <c r="D233" s="205"/>
    </row>
    <row r="234" spans="2:4">
      <c r="B234" s="250" t="s">
        <v>326</v>
      </c>
      <c r="C234" s="205" t="s">
        <v>224</v>
      </c>
      <c r="D234" s="205"/>
    </row>
    <row r="235" spans="2:4">
      <c r="B235" s="250" t="s">
        <v>326</v>
      </c>
      <c r="C235" s="205" t="s">
        <v>225</v>
      </c>
      <c r="D235" s="205"/>
    </row>
    <row r="236" spans="2:4">
      <c r="B236" s="250" t="s">
        <v>326</v>
      </c>
      <c r="C236" s="205" t="s">
        <v>226</v>
      </c>
      <c r="D236" s="205"/>
    </row>
    <row r="237" spans="2:4">
      <c r="B237" s="250" t="s">
        <v>326</v>
      </c>
      <c r="C237" s="205" t="s">
        <v>85</v>
      </c>
      <c r="D237" s="205"/>
    </row>
    <row r="238" spans="2:4">
      <c r="B238" s="250" t="s">
        <v>326</v>
      </c>
      <c r="C238" s="205" t="s">
        <v>7</v>
      </c>
      <c r="D238" s="205"/>
    </row>
    <row r="239" spans="2:4">
      <c r="B239" s="250" t="s">
        <v>326</v>
      </c>
      <c r="C239" s="205" t="s">
        <v>227</v>
      </c>
      <c r="D239" s="205"/>
    </row>
    <row r="240" spans="2:4">
      <c r="B240" s="250" t="s">
        <v>326</v>
      </c>
      <c r="C240" s="205" t="s">
        <v>228</v>
      </c>
      <c r="D240" s="205"/>
    </row>
    <row r="241" spans="2:4">
      <c r="B241" s="250" t="s">
        <v>326</v>
      </c>
      <c r="C241" s="205" t="s">
        <v>229</v>
      </c>
      <c r="D241" s="205"/>
    </row>
    <row r="242" spans="2:4">
      <c r="B242" s="250" t="s">
        <v>326</v>
      </c>
      <c r="C242" s="205" t="s">
        <v>356</v>
      </c>
      <c r="D242" s="205"/>
    </row>
    <row r="243" spans="2:4">
      <c r="B243" s="250" t="s">
        <v>326</v>
      </c>
      <c r="C243" s="205" t="s">
        <v>231</v>
      </c>
      <c r="D243" s="205"/>
    </row>
  </sheetData>
  <mergeCells count="1">
    <mergeCell ref="A1:S1"/>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8BFF-BD53-4E3B-B79A-25A70C8DF45D}">
  <sheetPr>
    <outlinePr summaryBelow="0" summaryRight="0"/>
  </sheetPr>
  <dimension ref="A1:Z75"/>
  <sheetViews>
    <sheetView zoomScale="49" zoomScaleNormal="48" workbookViewId="0">
      <selection activeCell="Q3" sqref="Q3:R36"/>
    </sheetView>
  </sheetViews>
  <sheetFormatPr defaultColWidth="12.54296875" defaultRowHeight="15.75" customHeight="1"/>
  <cols>
    <col min="2" max="2" width="22.7265625" customWidth="1"/>
    <col min="15" max="15" width="19.453125" bestFit="1" customWidth="1"/>
    <col min="16" max="16" width="12.453125" bestFit="1" customWidth="1"/>
    <col min="17" max="17" width="27.90625" customWidth="1"/>
  </cols>
  <sheetData>
    <row r="1" spans="1:26" ht="15.75" customHeight="1">
      <c r="A1" s="337" t="s">
        <v>256</v>
      </c>
      <c r="B1" s="338"/>
      <c r="C1" s="338"/>
      <c r="D1" s="338"/>
      <c r="E1" s="338"/>
      <c r="F1" s="338"/>
      <c r="G1" s="338"/>
      <c r="H1" s="338"/>
      <c r="I1" s="338"/>
      <c r="J1" s="338"/>
      <c r="K1" s="338"/>
      <c r="L1" s="338"/>
      <c r="M1" s="338"/>
      <c r="N1" s="100"/>
      <c r="O1" s="100"/>
      <c r="P1" s="100"/>
      <c r="Q1" s="100"/>
      <c r="R1" s="100"/>
      <c r="S1" s="100"/>
      <c r="T1" s="100"/>
      <c r="U1" s="100"/>
      <c r="V1" s="100"/>
      <c r="W1" s="100"/>
      <c r="X1" s="100"/>
      <c r="Y1" s="100"/>
      <c r="Z1" s="100"/>
    </row>
    <row r="2" spans="1:26" ht="14">
      <c r="B2" s="172" t="s">
        <v>148</v>
      </c>
      <c r="C2" s="161" t="s">
        <v>3</v>
      </c>
      <c r="D2" s="161" t="s">
        <v>4</v>
      </c>
      <c r="E2" s="161" t="s">
        <v>5</v>
      </c>
      <c r="F2" s="161" t="s">
        <v>6</v>
      </c>
      <c r="G2" s="161" t="s">
        <v>7</v>
      </c>
      <c r="H2" s="161" t="s">
        <v>8</v>
      </c>
      <c r="I2" s="161" t="s">
        <v>9</v>
      </c>
      <c r="J2" s="161" t="s">
        <v>10</v>
      </c>
      <c r="K2" s="161" t="s">
        <v>11</v>
      </c>
      <c r="L2" s="161" t="s">
        <v>12</v>
      </c>
      <c r="M2" s="162" t="s">
        <v>2</v>
      </c>
      <c r="N2" s="91"/>
      <c r="O2" s="91"/>
      <c r="P2" s="91"/>
      <c r="Q2" s="91"/>
      <c r="R2" s="91"/>
      <c r="S2" s="92"/>
    </row>
    <row r="3" spans="1:26" ht="14">
      <c r="A3" s="93">
        <v>1</v>
      </c>
      <c r="B3" s="94" t="s">
        <v>14</v>
      </c>
      <c r="C3" s="32">
        <v>372</v>
      </c>
      <c r="D3" s="32">
        <v>372</v>
      </c>
      <c r="E3" s="32">
        <v>372</v>
      </c>
      <c r="F3" s="32">
        <v>373</v>
      </c>
      <c r="G3" s="32">
        <v>373</v>
      </c>
      <c r="H3" s="32">
        <v>373</v>
      </c>
      <c r="I3" s="32">
        <v>374</v>
      </c>
      <c r="J3" s="32">
        <v>374</v>
      </c>
      <c r="K3" s="32">
        <v>372</v>
      </c>
      <c r="L3" s="32">
        <v>373</v>
      </c>
      <c r="M3" s="16">
        <f t="shared" ref="M3:M36" si="0">SUM(C3:L3)</f>
        <v>3728</v>
      </c>
      <c r="Q3" s="172" t="s">
        <v>148</v>
      </c>
      <c r="R3" s="162" t="s">
        <v>2</v>
      </c>
      <c r="S3" s="91"/>
    </row>
    <row r="4" spans="1:26" ht="15.75" customHeight="1">
      <c r="A4" s="93">
        <v>2</v>
      </c>
      <c r="B4" s="94" t="s">
        <v>16</v>
      </c>
      <c r="C4" s="32">
        <v>96</v>
      </c>
      <c r="D4" s="32">
        <v>96</v>
      </c>
      <c r="E4" s="32">
        <v>96</v>
      </c>
      <c r="F4" s="32">
        <v>96</v>
      </c>
      <c r="G4" s="32">
        <v>96</v>
      </c>
      <c r="H4" s="32">
        <v>96</v>
      </c>
      <c r="I4" s="32">
        <v>96</v>
      </c>
      <c r="J4" s="32">
        <v>96</v>
      </c>
      <c r="K4" s="32">
        <v>96</v>
      </c>
      <c r="L4" s="32">
        <v>96</v>
      </c>
      <c r="M4" s="16">
        <f t="shared" si="0"/>
        <v>960</v>
      </c>
      <c r="Q4" s="94" t="s">
        <v>14</v>
      </c>
      <c r="R4" s="16">
        <f>SUM(C3:L3)</f>
        <v>3728</v>
      </c>
      <c r="S4" s="32"/>
    </row>
    <row r="5" spans="1:26" ht="15.75" customHeight="1">
      <c r="A5" s="93">
        <v>3</v>
      </c>
      <c r="B5" s="94" t="s">
        <v>18</v>
      </c>
      <c r="C5" s="32">
        <v>444</v>
      </c>
      <c r="D5" s="32">
        <v>444</v>
      </c>
      <c r="E5" s="32">
        <v>444</v>
      </c>
      <c r="F5" s="32">
        <v>444</v>
      </c>
      <c r="G5" s="32">
        <v>445</v>
      </c>
      <c r="H5" s="32">
        <v>446</v>
      </c>
      <c r="I5" s="32">
        <v>446</v>
      </c>
      <c r="J5" s="32">
        <v>446</v>
      </c>
      <c r="K5" s="32">
        <v>446</v>
      </c>
      <c r="L5" s="32">
        <v>447</v>
      </c>
      <c r="M5" s="16">
        <f t="shared" si="0"/>
        <v>4452</v>
      </c>
      <c r="Q5" s="94" t="s">
        <v>16</v>
      </c>
      <c r="R5" s="16">
        <f t="shared" ref="R5:R36" si="1">SUM(C4:L4)</f>
        <v>960</v>
      </c>
      <c r="S5" s="32"/>
    </row>
    <row r="6" spans="1:26" ht="15.75" customHeight="1">
      <c r="A6" s="93">
        <v>4</v>
      </c>
      <c r="B6" s="94" t="s">
        <v>216</v>
      </c>
      <c r="C6" s="32">
        <v>59</v>
      </c>
      <c r="D6" s="32">
        <v>59</v>
      </c>
      <c r="E6" s="32">
        <v>59</v>
      </c>
      <c r="F6" s="32">
        <v>59</v>
      </c>
      <c r="G6" s="32">
        <v>59</v>
      </c>
      <c r="H6" s="32">
        <v>59</v>
      </c>
      <c r="I6" s="32">
        <v>59</v>
      </c>
      <c r="J6" s="32">
        <v>59</v>
      </c>
      <c r="K6" s="32">
        <v>58</v>
      </c>
      <c r="L6" s="32">
        <v>58</v>
      </c>
      <c r="M6" s="16">
        <f t="shared" si="0"/>
        <v>588</v>
      </c>
      <c r="Q6" s="94" t="s">
        <v>18</v>
      </c>
      <c r="R6" s="16">
        <f t="shared" si="1"/>
        <v>4452</v>
      </c>
      <c r="S6" s="32"/>
    </row>
    <row r="7" spans="1:26" ht="15.75" customHeight="1">
      <c r="A7" s="93">
        <v>5</v>
      </c>
      <c r="B7" s="94" t="s">
        <v>22</v>
      </c>
      <c r="C7" s="32">
        <v>318</v>
      </c>
      <c r="D7" s="32">
        <v>318</v>
      </c>
      <c r="E7" s="32">
        <v>318</v>
      </c>
      <c r="F7" s="32">
        <v>318</v>
      </c>
      <c r="G7" s="32">
        <v>318</v>
      </c>
      <c r="H7" s="32">
        <v>318</v>
      </c>
      <c r="I7" s="32">
        <v>317</v>
      </c>
      <c r="J7" s="32">
        <v>317</v>
      </c>
      <c r="K7" s="32">
        <v>315</v>
      </c>
      <c r="L7" s="32">
        <v>315</v>
      </c>
      <c r="M7" s="16">
        <f t="shared" si="0"/>
        <v>3172</v>
      </c>
      <c r="Q7" s="94" t="s">
        <v>216</v>
      </c>
      <c r="R7" s="16">
        <f t="shared" si="1"/>
        <v>588</v>
      </c>
      <c r="S7" s="32"/>
    </row>
    <row r="8" spans="1:26" ht="15.75" customHeight="1">
      <c r="A8" s="93">
        <v>6</v>
      </c>
      <c r="B8" s="94" t="s">
        <v>24</v>
      </c>
      <c r="C8" s="32">
        <v>383</v>
      </c>
      <c r="D8" s="32">
        <v>383</v>
      </c>
      <c r="E8" s="32">
        <v>383</v>
      </c>
      <c r="F8" s="32">
        <v>380</v>
      </c>
      <c r="G8" s="32">
        <v>380</v>
      </c>
      <c r="H8" s="32">
        <v>380</v>
      </c>
      <c r="I8" s="32">
        <v>379</v>
      </c>
      <c r="J8" s="32">
        <v>379</v>
      </c>
      <c r="K8" s="32">
        <v>377</v>
      </c>
      <c r="L8" s="32">
        <v>377</v>
      </c>
      <c r="M8" s="16">
        <f t="shared" si="0"/>
        <v>3801</v>
      </c>
      <c r="Q8" s="94" t="s">
        <v>22</v>
      </c>
      <c r="R8" s="16">
        <f t="shared" si="1"/>
        <v>3172</v>
      </c>
      <c r="S8" s="32"/>
    </row>
    <row r="9" spans="1:26" ht="15.75" customHeight="1">
      <c r="A9" s="93">
        <v>7</v>
      </c>
      <c r="B9" s="94" t="s">
        <v>26</v>
      </c>
      <c r="C9" s="32">
        <v>32</v>
      </c>
      <c r="D9" s="32">
        <v>32</v>
      </c>
      <c r="E9" s="32">
        <v>32</v>
      </c>
      <c r="F9" s="32">
        <v>32</v>
      </c>
      <c r="G9" s="32">
        <v>32</v>
      </c>
      <c r="H9" s="32">
        <v>32</v>
      </c>
      <c r="I9" s="32">
        <v>32</v>
      </c>
      <c r="J9" s="32">
        <v>32</v>
      </c>
      <c r="K9" s="32">
        <v>32</v>
      </c>
      <c r="L9" s="32">
        <v>32</v>
      </c>
      <c r="M9" s="16">
        <f t="shared" si="0"/>
        <v>320</v>
      </c>
      <c r="Q9" s="94" t="s">
        <v>24</v>
      </c>
      <c r="R9" s="16">
        <f t="shared" si="1"/>
        <v>3801</v>
      </c>
      <c r="S9" s="32"/>
    </row>
    <row r="10" spans="1:26" ht="15.75" customHeight="1">
      <c r="A10" s="93">
        <v>8</v>
      </c>
      <c r="B10" s="94" t="s">
        <v>28</v>
      </c>
      <c r="C10" s="32">
        <v>58</v>
      </c>
      <c r="D10" s="32">
        <v>58</v>
      </c>
      <c r="E10" s="32">
        <v>58</v>
      </c>
      <c r="F10" s="32">
        <v>58</v>
      </c>
      <c r="G10" s="32">
        <v>58</v>
      </c>
      <c r="H10" s="32">
        <v>58</v>
      </c>
      <c r="I10" s="32">
        <v>58</v>
      </c>
      <c r="J10" s="32">
        <v>58</v>
      </c>
      <c r="K10" s="32">
        <v>57</v>
      </c>
      <c r="L10" s="32">
        <v>57</v>
      </c>
      <c r="M10" s="16">
        <f t="shared" si="0"/>
        <v>578</v>
      </c>
      <c r="Q10" s="94" t="s">
        <v>26</v>
      </c>
      <c r="R10" s="16">
        <f t="shared" si="1"/>
        <v>320</v>
      </c>
      <c r="S10" s="32"/>
    </row>
    <row r="11" spans="1:26" ht="15.75" customHeight="1">
      <c r="A11" s="93">
        <v>9</v>
      </c>
      <c r="B11" s="94" t="s">
        <v>30</v>
      </c>
      <c r="C11" s="32">
        <v>52</v>
      </c>
      <c r="D11" s="32">
        <v>52</v>
      </c>
      <c r="E11" s="32">
        <v>52</v>
      </c>
      <c r="F11" s="32">
        <v>52</v>
      </c>
      <c r="G11" s="32">
        <v>52</v>
      </c>
      <c r="H11" s="32">
        <v>52</v>
      </c>
      <c r="I11" s="32">
        <v>52</v>
      </c>
      <c r="J11" s="32">
        <v>52</v>
      </c>
      <c r="K11" s="32">
        <v>52</v>
      </c>
      <c r="L11" s="32">
        <v>52</v>
      </c>
      <c r="M11" s="16">
        <f t="shared" si="0"/>
        <v>520</v>
      </c>
      <c r="Q11" s="94" t="s">
        <v>28</v>
      </c>
      <c r="R11" s="16">
        <f t="shared" si="1"/>
        <v>578</v>
      </c>
      <c r="S11" s="32"/>
    </row>
    <row r="12" spans="1:26" ht="15.75" customHeight="1">
      <c r="A12" s="93">
        <v>10</v>
      </c>
      <c r="B12" s="94" t="s">
        <v>32</v>
      </c>
      <c r="C12" s="32">
        <v>193</v>
      </c>
      <c r="D12" s="32">
        <v>193</v>
      </c>
      <c r="E12" s="32">
        <v>193</v>
      </c>
      <c r="F12" s="32">
        <v>193</v>
      </c>
      <c r="G12" s="32">
        <v>193</v>
      </c>
      <c r="H12" s="32">
        <v>193</v>
      </c>
      <c r="I12" s="32">
        <v>192</v>
      </c>
      <c r="J12" s="32">
        <v>192</v>
      </c>
      <c r="K12" s="32">
        <v>191</v>
      </c>
      <c r="L12" s="32">
        <v>191</v>
      </c>
      <c r="M12" s="16">
        <f t="shared" si="0"/>
        <v>1924</v>
      </c>
      <c r="Q12" s="94" t="s">
        <v>30</v>
      </c>
      <c r="R12" s="16">
        <f t="shared" si="1"/>
        <v>520</v>
      </c>
      <c r="S12" s="32"/>
    </row>
    <row r="13" spans="1:26" ht="15.75" customHeight="1">
      <c r="A13" s="93">
        <v>11</v>
      </c>
      <c r="B13" s="94" t="s">
        <v>34</v>
      </c>
      <c r="C13" s="32">
        <v>84</v>
      </c>
      <c r="D13" s="32">
        <v>84</v>
      </c>
      <c r="E13" s="32">
        <v>84</v>
      </c>
      <c r="F13" s="32">
        <v>84</v>
      </c>
      <c r="G13" s="32">
        <v>84</v>
      </c>
      <c r="H13" s="32">
        <v>84</v>
      </c>
      <c r="I13" s="32">
        <v>83</v>
      </c>
      <c r="J13" s="32">
        <v>83</v>
      </c>
      <c r="K13" s="32">
        <v>83</v>
      </c>
      <c r="L13" s="32">
        <v>83</v>
      </c>
      <c r="M13" s="16">
        <f t="shared" si="0"/>
        <v>836</v>
      </c>
      <c r="Q13" s="94" t="s">
        <v>32</v>
      </c>
      <c r="R13" s="16">
        <f t="shared" si="1"/>
        <v>1924</v>
      </c>
      <c r="S13" s="32"/>
    </row>
    <row r="14" spans="1:26" ht="15.75" customHeight="1">
      <c r="A14" s="93">
        <v>12</v>
      </c>
      <c r="B14" s="94" t="s">
        <v>36</v>
      </c>
      <c r="C14" s="32">
        <v>87</v>
      </c>
      <c r="D14" s="32">
        <v>87</v>
      </c>
      <c r="E14" s="32">
        <v>87</v>
      </c>
      <c r="F14" s="32">
        <v>87</v>
      </c>
      <c r="G14" s="32">
        <v>87</v>
      </c>
      <c r="H14" s="32">
        <v>87</v>
      </c>
      <c r="I14" s="32">
        <v>87</v>
      </c>
      <c r="J14" s="32">
        <v>87</v>
      </c>
      <c r="K14" s="32">
        <v>85</v>
      </c>
      <c r="L14" s="32">
        <v>85</v>
      </c>
      <c r="M14" s="16">
        <f t="shared" si="0"/>
        <v>866</v>
      </c>
      <c r="Q14" s="94" t="s">
        <v>34</v>
      </c>
      <c r="R14" s="16">
        <f t="shared" si="1"/>
        <v>836</v>
      </c>
      <c r="S14" s="32"/>
    </row>
    <row r="15" spans="1:26" ht="15.75" customHeight="1">
      <c r="A15" s="93">
        <v>13</v>
      </c>
      <c r="B15" s="94" t="s">
        <v>40</v>
      </c>
      <c r="C15" s="32">
        <v>98</v>
      </c>
      <c r="D15" s="32">
        <v>98</v>
      </c>
      <c r="E15" s="32">
        <v>98</v>
      </c>
      <c r="F15" s="32">
        <v>98</v>
      </c>
      <c r="G15" s="32">
        <v>98</v>
      </c>
      <c r="H15" s="32">
        <v>98</v>
      </c>
      <c r="I15" s="32">
        <v>98</v>
      </c>
      <c r="J15" s="32">
        <v>98</v>
      </c>
      <c r="K15" s="32">
        <v>97</v>
      </c>
      <c r="L15" s="32">
        <v>97</v>
      </c>
      <c r="M15" s="16">
        <f t="shared" si="0"/>
        <v>978</v>
      </c>
      <c r="Q15" s="94" t="s">
        <v>36</v>
      </c>
      <c r="R15" s="16">
        <f t="shared" si="1"/>
        <v>866</v>
      </c>
      <c r="S15" s="32"/>
    </row>
    <row r="16" spans="1:26" ht="15.75" customHeight="1">
      <c r="A16" s="93">
        <v>14</v>
      </c>
      <c r="B16" s="94" t="s">
        <v>42</v>
      </c>
      <c r="C16" s="32">
        <v>30</v>
      </c>
      <c r="D16" s="32">
        <v>30</v>
      </c>
      <c r="E16" s="32">
        <v>30</v>
      </c>
      <c r="F16" s="32">
        <v>30</v>
      </c>
      <c r="G16" s="32">
        <v>30</v>
      </c>
      <c r="H16" s="32">
        <v>30</v>
      </c>
      <c r="I16" s="32">
        <v>30</v>
      </c>
      <c r="J16" s="32">
        <v>30</v>
      </c>
      <c r="K16" s="32">
        <v>30</v>
      </c>
      <c r="L16" s="32">
        <v>30</v>
      </c>
      <c r="M16" s="16">
        <f t="shared" si="0"/>
        <v>300</v>
      </c>
      <c r="Q16" s="94" t="s">
        <v>40</v>
      </c>
      <c r="R16" s="16">
        <f t="shared" si="1"/>
        <v>978</v>
      </c>
      <c r="S16" s="32"/>
    </row>
    <row r="17" spans="1:19" ht="15.75" customHeight="1">
      <c r="A17" s="93">
        <v>15</v>
      </c>
      <c r="B17" s="94" t="s">
        <v>38</v>
      </c>
      <c r="C17" s="32">
        <v>59</v>
      </c>
      <c r="D17" s="32">
        <v>59</v>
      </c>
      <c r="E17" s="32">
        <v>59</v>
      </c>
      <c r="F17" s="32">
        <v>59</v>
      </c>
      <c r="G17" s="32">
        <v>59</v>
      </c>
      <c r="H17" s="32">
        <v>59</v>
      </c>
      <c r="I17" s="32">
        <v>59</v>
      </c>
      <c r="J17" s="32">
        <v>59</v>
      </c>
      <c r="K17" s="32">
        <v>58</v>
      </c>
      <c r="L17" s="32">
        <v>58</v>
      </c>
      <c r="M17" s="16">
        <f t="shared" si="0"/>
        <v>588</v>
      </c>
      <c r="Q17" s="94" t="s">
        <v>42</v>
      </c>
      <c r="R17" s="16">
        <f t="shared" si="1"/>
        <v>300</v>
      </c>
      <c r="S17" s="32"/>
    </row>
    <row r="18" spans="1:19" ht="15.75" customHeight="1">
      <c r="A18" s="93">
        <v>16</v>
      </c>
      <c r="B18" s="94" t="s">
        <v>44</v>
      </c>
      <c r="C18" s="32">
        <v>65</v>
      </c>
      <c r="D18" s="32">
        <v>65</v>
      </c>
      <c r="E18" s="32">
        <v>65</v>
      </c>
      <c r="F18" s="32">
        <v>65</v>
      </c>
      <c r="G18" s="32">
        <v>65</v>
      </c>
      <c r="H18" s="32">
        <v>65</v>
      </c>
      <c r="I18" s="32">
        <v>65</v>
      </c>
      <c r="J18" s="32">
        <v>65</v>
      </c>
      <c r="K18" s="32">
        <v>64</v>
      </c>
      <c r="L18" s="32">
        <v>64</v>
      </c>
      <c r="M18" s="16">
        <f t="shared" si="0"/>
        <v>648</v>
      </c>
      <c r="Q18" s="94" t="s">
        <v>38</v>
      </c>
      <c r="R18" s="16">
        <f t="shared" si="1"/>
        <v>588</v>
      </c>
      <c r="S18" s="32"/>
    </row>
    <row r="19" spans="1:19" ht="15.75" customHeight="1">
      <c r="A19" s="93">
        <v>17</v>
      </c>
      <c r="B19" s="94" t="s">
        <v>46</v>
      </c>
      <c r="C19" s="32">
        <v>71</v>
      </c>
      <c r="D19" s="32">
        <v>71</v>
      </c>
      <c r="E19" s="32">
        <v>71</v>
      </c>
      <c r="F19" s="32">
        <v>71</v>
      </c>
      <c r="G19" s="32">
        <v>71</v>
      </c>
      <c r="H19" s="32">
        <v>71</v>
      </c>
      <c r="I19" s="32">
        <v>71</v>
      </c>
      <c r="J19" s="32">
        <v>71</v>
      </c>
      <c r="K19" s="32">
        <v>70</v>
      </c>
      <c r="L19" s="32">
        <v>70</v>
      </c>
      <c r="M19" s="16">
        <f t="shared" si="0"/>
        <v>708</v>
      </c>
      <c r="Q19" s="94" t="s">
        <v>44</v>
      </c>
      <c r="R19" s="16">
        <f t="shared" si="1"/>
        <v>648</v>
      </c>
      <c r="S19" s="32"/>
    </row>
    <row r="20" spans="1:19" ht="12.5">
      <c r="A20" s="93">
        <v>18</v>
      </c>
      <c r="B20" s="94" t="s">
        <v>48</v>
      </c>
      <c r="C20" s="32">
        <v>77</v>
      </c>
      <c r="D20" s="32">
        <v>77</v>
      </c>
      <c r="E20" s="32">
        <v>77</v>
      </c>
      <c r="F20" s="32">
        <v>77</v>
      </c>
      <c r="G20" s="32">
        <v>77</v>
      </c>
      <c r="H20" s="32">
        <v>77</v>
      </c>
      <c r="I20" s="32">
        <v>77</v>
      </c>
      <c r="J20" s="32">
        <v>77</v>
      </c>
      <c r="K20" s="32">
        <v>76</v>
      </c>
      <c r="L20" s="32">
        <v>75</v>
      </c>
      <c r="M20" s="16">
        <f t="shared" si="0"/>
        <v>767</v>
      </c>
      <c r="Q20" s="94" t="s">
        <v>46</v>
      </c>
      <c r="R20" s="16">
        <f t="shared" si="1"/>
        <v>708</v>
      </c>
      <c r="S20" s="32"/>
    </row>
    <row r="21" spans="1:19" ht="12.5">
      <c r="A21" s="93">
        <v>19</v>
      </c>
      <c r="B21" s="94" t="s">
        <v>50</v>
      </c>
      <c r="C21" s="32">
        <v>112</v>
      </c>
      <c r="D21" s="32">
        <v>112</v>
      </c>
      <c r="E21" s="32">
        <v>112</v>
      </c>
      <c r="F21" s="32">
        <v>112</v>
      </c>
      <c r="G21" s="32">
        <v>112</v>
      </c>
      <c r="H21" s="32">
        <v>112</v>
      </c>
      <c r="I21" s="32">
        <v>111</v>
      </c>
      <c r="J21" s="32">
        <v>111</v>
      </c>
      <c r="K21" s="32">
        <v>109</v>
      </c>
      <c r="L21" s="32">
        <v>109</v>
      </c>
      <c r="M21" s="16">
        <f t="shared" si="0"/>
        <v>1112</v>
      </c>
      <c r="Q21" s="94" t="s">
        <v>48</v>
      </c>
      <c r="R21" s="16">
        <f t="shared" si="1"/>
        <v>767</v>
      </c>
      <c r="S21" s="32"/>
    </row>
    <row r="22" spans="1:19" ht="12.5">
      <c r="A22" s="93">
        <v>20</v>
      </c>
      <c r="B22" s="94" t="s">
        <v>52</v>
      </c>
      <c r="C22" s="32">
        <v>44</v>
      </c>
      <c r="D22" s="32">
        <v>44</v>
      </c>
      <c r="E22" s="32">
        <v>44</v>
      </c>
      <c r="F22" s="32">
        <v>44</v>
      </c>
      <c r="G22" s="32">
        <v>44</v>
      </c>
      <c r="H22" s="32">
        <v>44</v>
      </c>
      <c r="I22" s="32">
        <v>44</v>
      </c>
      <c r="J22" s="32">
        <v>44</v>
      </c>
      <c r="K22" s="32">
        <v>44</v>
      </c>
      <c r="L22" s="32">
        <v>44</v>
      </c>
      <c r="M22" s="16">
        <f t="shared" si="0"/>
        <v>440</v>
      </c>
      <c r="Q22" s="94" t="s">
        <v>50</v>
      </c>
      <c r="R22" s="16">
        <f t="shared" si="1"/>
        <v>1112</v>
      </c>
      <c r="S22" s="32"/>
    </row>
    <row r="23" spans="1:19" ht="12.5">
      <c r="A23" s="93">
        <v>21</v>
      </c>
      <c r="B23" s="94" t="s">
        <v>56</v>
      </c>
      <c r="C23" s="32">
        <v>48</v>
      </c>
      <c r="D23" s="32">
        <v>48</v>
      </c>
      <c r="E23" s="32">
        <v>48</v>
      </c>
      <c r="F23" s="32">
        <v>48</v>
      </c>
      <c r="G23" s="32">
        <v>48</v>
      </c>
      <c r="H23" s="32">
        <v>48</v>
      </c>
      <c r="I23" s="32">
        <v>48</v>
      </c>
      <c r="J23" s="32">
        <v>48</v>
      </c>
      <c r="K23" s="32">
        <v>48</v>
      </c>
      <c r="L23" s="32">
        <v>48</v>
      </c>
      <c r="M23" s="16">
        <f t="shared" si="0"/>
        <v>480</v>
      </c>
      <c r="Q23" s="94" t="s">
        <v>52</v>
      </c>
      <c r="R23" s="16">
        <f t="shared" si="1"/>
        <v>440</v>
      </c>
      <c r="S23" s="32"/>
    </row>
    <row r="24" spans="1:19" ht="12.5">
      <c r="A24" s="93">
        <v>22</v>
      </c>
      <c r="B24" s="94" t="s">
        <v>58</v>
      </c>
      <c r="C24" s="32">
        <v>133</v>
      </c>
      <c r="D24" s="32">
        <v>133</v>
      </c>
      <c r="E24" s="32">
        <v>133</v>
      </c>
      <c r="F24" s="32">
        <v>133</v>
      </c>
      <c r="G24" s="32">
        <v>133</v>
      </c>
      <c r="H24" s="32">
        <v>133</v>
      </c>
      <c r="I24" s="32">
        <v>133</v>
      </c>
      <c r="J24" s="32">
        <v>133</v>
      </c>
      <c r="K24" s="32">
        <v>132</v>
      </c>
      <c r="L24" s="32">
        <v>132</v>
      </c>
      <c r="M24" s="16">
        <f t="shared" si="0"/>
        <v>1328</v>
      </c>
      <c r="Q24" s="94" t="s">
        <v>56</v>
      </c>
      <c r="R24" s="16">
        <f t="shared" si="1"/>
        <v>480</v>
      </c>
      <c r="S24" s="32"/>
    </row>
    <row r="25" spans="1:19" ht="12.5">
      <c r="A25" s="93">
        <v>23</v>
      </c>
      <c r="B25" s="94" t="s">
        <v>60</v>
      </c>
      <c r="C25" s="32">
        <v>61</v>
      </c>
      <c r="D25" s="32">
        <v>61</v>
      </c>
      <c r="E25" s="32">
        <v>61</v>
      </c>
      <c r="F25" s="32">
        <v>61</v>
      </c>
      <c r="G25" s="32">
        <v>61</v>
      </c>
      <c r="H25" s="32">
        <v>61</v>
      </c>
      <c r="I25" s="32">
        <v>61</v>
      </c>
      <c r="J25" s="32">
        <v>61</v>
      </c>
      <c r="K25" s="32">
        <v>61</v>
      </c>
      <c r="L25" s="32">
        <v>61</v>
      </c>
      <c r="M25" s="16">
        <f t="shared" si="0"/>
        <v>610</v>
      </c>
      <c r="Q25" s="94" t="s">
        <v>58</v>
      </c>
      <c r="R25" s="16">
        <f t="shared" si="1"/>
        <v>1328</v>
      </c>
      <c r="S25" s="32"/>
    </row>
    <row r="26" spans="1:19" ht="12.5">
      <c r="A26" s="93">
        <v>24</v>
      </c>
      <c r="B26" s="94" t="s">
        <v>66</v>
      </c>
      <c r="C26" s="32">
        <v>19</v>
      </c>
      <c r="D26" s="32">
        <v>19</v>
      </c>
      <c r="E26" s="32">
        <v>19</v>
      </c>
      <c r="F26" s="32">
        <v>19</v>
      </c>
      <c r="G26" s="32">
        <v>19</v>
      </c>
      <c r="H26" s="32">
        <v>19</v>
      </c>
      <c r="I26" s="32">
        <v>19</v>
      </c>
      <c r="J26" s="32">
        <v>19</v>
      </c>
      <c r="K26" s="32">
        <v>19</v>
      </c>
      <c r="L26" s="32">
        <v>19</v>
      </c>
      <c r="M26" s="16">
        <f t="shared" si="0"/>
        <v>190</v>
      </c>
      <c r="Q26" s="94" t="s">
        <v>60</v>
      </c>
      <c r="R26" s="16">
        <f t="shared" si="1"/>
        <v>610</v>
      </c>
      <c r="S26" s="32"/>
    </row>
    <row r="27" spans="1:19" ht="12.5">
      <c r="A27" s="93">
        <v>25</v>
      </c>
      <c r="B27" s="94" t="s">
        <v>64</v>
      </c>
      <c r="C27" s="32">
        <v>17</v>
      </c>
      <c r="D27" s="32">
        <v>17</v>
      </c>
      <c r="E27" s="32">
        <v>17</v>
      </c>
      <c r="F27" s="32">
        <v>17</v>
      </c>
      <c r="G27" s="32">
        <v>17</v>
      </c>
      <c r="H27" s="32">
        <v>17</v>
      </c>
      <c r="I27" s="32">
        <v>17</v>
      </c>
      <c r="J27" s="32">
        <v>17</v>
      </c>
      <c r="K27" s="32">
        <v>17</v>
      </c>
      <c r="L27" s="32">
        <v>17</v>
      </c>
      <c r="M27" s="16">
        <f t="shared" si="0"/>
        <v>170</v>
      </c>
      <c r="Q27" s="94" t="s">
        <v>66</v>
      </c>
      <c r="R27" s="16">
        <f t="shared" si="1"/>
        <v>190</v>
      </c>
      <c r="S27" s="32"/>
    </row>
    <row r="28" spans="1:19" ht="12.5">
      <c r="A28" s="93">
        <v>26</v>
      </c>
      <c r="B28" s="94" t="s">
        <v>62</v>
      </c>
      <c r="C28" s="32">
        <v>44</v>
      </c>
      <c r="D28" s="32">
        <v>44</v>
      </c>
      <c r="E28" s="32">
        <v>44</v>
      </c>
      <c r="F28" s="32">
        <v>44</v>
      </c>
      <c r="G28" s="32">
        <v>44</v>
      </c>
      <c r="H28" s="32">
        <v>44</v>
      </c>
      <c r="I28" s="32">
        <v>44</v>
      </c>
      <c r="J28" s="32">
        <v>44</v>
      </c>
      <c r="K28" s="32">
        <v>44</v>
      </c>
      <c r="L28" s="32">
        <v>44</v>
      </c>
      <c r="M28" s="16">
        <f t="shared" si="0"/>
        <v>440</v>
      </c>
      <c r="Q28" s="94" t="s">
        <v>64</v>
      </c>
      <c r="R28" s="16">
        <f t="shared" si="1"/>
        <v>170</v>
      </c>
      <c r="S28" s="32"/>
    </row>
    <row r="29" spans="1:19" ht="12.5">
      <c r="A29" s="93">
        <v>27</v>
      </c>
      <c r="B29" s="94" t="s">
        <v>68</v>
      </c>
      <c r="C29" s="32">
        <v>48</v>
      </c>
      <c r="D29" s="32">
        <v>48</v>
      </c>
      <c r="E29" s="32">
        <v>48</v>
      </c>
      <c r="F29" s="32">
        <v>48</v>
      </c>
      <c r="G29" s="32">
        <v>48</v>
      </c>
      <c r="H29" s="32">
        <v>48</v>
      </c>
      <c r="I29" s="32">
        <v>48</v>
      </c>
      <c r="J29" s="32">
        <v>48</v>
      </c>
      <c r="K29" s="32">
        <v>47</v>
      </c>
      <c r="L29" s="32">
        <v>47</v>
      </c>
      <c r="M29" s="16">
        <f t="shared" si="0"/>
        <v>478</v>
      </c>
      <c r="Q29" s="94" t="s">
        <v>62</v>
      </c>
      <c r="R29" s="16">
        <f t="shared" si="1"/>
        <v>440</v>
      </c>
      <c r="S29" s="32"/>
    </row>
    <row r="30" spans="1:19" ht="12.5">
      <c r="A30" s="93">
        <v>28</v>
      </c>
      <c r="B30" s="94" t="s">
        <v>70</v>
      </c>
      <c r="C30" s="32">
        <v>88</v>
      </c>
      <c r="D30" s="32">
        <v>88</v>
      </c>
      <c r="E30" s="32">
        <v>88</v>
      </c>
      <c r="F30" s="32">
        <v>88</v>
      </c>
      <c r="G30" s="32">
        <v>88</v>
      </c>
      <c r="H30" s="32">
        <v>88</v>
      </c>
      <c r="I30" s="32">
        <v>88</v>
      </c>
      <c r="J30" s="32">
        <v>88</v>
      </c>
      <c r="K30" s="32">
        <v>87</v>
      </c>
      <c r="L30" s="32">
        <v>87</v>
      </c>
      <c r="M30" s="16">
        <f t="shared" si="0"/>
        <v>878</v>
      </c>
      <c r="Q30" s="94" t="s">
        <v>68</v>
      </c>
      <c r="R30" s="16">
        <f t="shared" si="1"/>
        <v>478</v>
      </c>
      <c r="S30" s="32"/>
    </row>
    <row r="31" spans="1:19" ht="12.5">
      <c r="A31" s="93">
        <v>29</v>
      </c>
      <c r="B31" s="94" t="s">
        <v>72</v>
      </c>
      <c r="C31" s="32">
        <v>60</v>
      </c>
      <c r="D31" s="32">
        <v>60</v>
      </c>
      <c r="E31" s="32">
        <v>60</v>
      </c>
      <c r="F31" s="32">
        <v>60</v>
      </c>
      <c r="G31" s="32">
        <v>60</v>
      </c>
      <c r="H31" s="32">
        <v>60</v>
      </c>
      <c r="I31" s="32">
        <v>60</v>
      </c>
      <c r="J31" s="32">
        <v>60</v>
      </c>
      <c r="K31" s="32">
        <v>60</v>
      </c>
      <c r="L31" s="32">
        <v>60</v>
      </c>
      <c r="M31" s="16">
        <f t="shared" si="0"/>
        <v>600</v>
      </c>
      <c r="Q31" s="94" t="s">
        <v>70</v>
      </c>
      <c r="R31" s="16">
        <f t="shared" si="1"/>
        <v>878</v>
      </c>
      <c r="S31" s="32"/>
    </row>
    <row r="32" spans="1:19" ht="12.5">
      <c r="A32" s="93">
        <v>30</v>
      </c>
      <c r="B32" s="94" t="s">
        <v>146</v>
      </c>
      <c r="C32" s="32">
        <v>36</v>
      </c>
      <c r="D32" s="32">
        <v>36</v>
      </c>
      <c r="E32" s="32">
        <v>36</v>
      </c>
      <c r="F32" s="32">
        <v>36</v>
      </c>
      <c r="G32" s="32">
        <v>36</v>
      </c>
      <c r="H32" s="32">
        <v>36</v>
      </c>
      <c r="I32" s="32">
        <v>36</v>
      </c>
      <c r="J32" s="32">
        <v>36</v>
      </c>
      <c r="K32" s="32">
        <v>36</v>
      </c>
      <c r="L32" s="32">
        <v>36</v>
      </c>
      <c r="M32" s="16">
        <f t="shared" si="0"/>
        <v>360</v>
      </c>
      <c r="Q32" s="94" t="s">
        <v>72</v>
      </c>
      <c r="R32" s="16">
        <f t="shared" si="1"/>
        <v>600</v>
      </c>
      <c r="S32" s="32"/>
    </row>
    <row r="33" spans="1:19" ht="12.5">
      <c r="A33" s="93">
        <v>31</v>
      </c>
      <c r="B33" s="94" t="s">
        <v>76</v>
      </c>
      <c r="C33" s="32">
        <v>65</v>
      </c>
      <c r="D33" s="32">
        <v>65</v>
      </c>
      <c r="E33" s="32">
        <v>65</v>
      </c>
      <c r="F33" s="32">
        <v>65</v>
      </c>
      <c r="G33" s="32">
        <v>65</v>
      </c>
      <c r="H33" s="32">
        <v>65</v>
      </c>
      <c r="I33" s="32">
        <v>65</v>
      </c>
      <c r="J33" s="32">
        <v>65</v>
      </c>
      <c r="K33" s="32">
        <v>65</v>
      </c>
      <c r="L33" s="32">
        <v>65</v>
      </c>
      <c r="M33" s="16">
        <f t="shared" si="0"/>
        <v>650</v>
      </c>
      <c r="Q33" s="94" t="s">
        <v>146</v>
      </c>
      <c r="R33" s="16">
        <f t="shared" si="1"/>
        <v>360</v>
      </c>
      <c r="S33" s="32"/>
    </row>
    <row r="34" spans="1:19" ht="12.5">
      <c r="A34" s="93">
        <v>32</v>
      </c>
      <c r="B34" s="94" t="s">
        <v>78</v>
      </c>
      <c r="C34" s="32">
        <v>22</v>
      </c>
      <c r="D34" s="32">
        <v>22</v>
      </c>
      <c r="E34" s="32">
        <v>22</v>
      </c>
      <c r="F34" s="32">
        <v>22</v>
      </c>
      <c r="G34" s="32">
        <v>22</v>
      </c>
      <c r="H34" s="32">
        <v>22</v>
      </c>
      <c r="I34" s="32">
        <v>22</v>
      </c>
      <c r="J34" s="32">
        <v>22</v>
      </c>
      <c r="K34" s="32">
        <v>22</v>
      </c>
      <c r="L34" s="32">
        <v>22</v>
      </c>
      <c r="M34" s="16">
        <f t="shared" si="0"/>
        <v>220</v>
      </c>
      <c r="Q34" s="94" t="s">
        <v>76</v>
      </c>
      <c r="R34" s="16">
        <f t="shared" si="1"/>
        <v>650</v>
      </c>
      <c r="S34" s="32"/>
    </row>
    <row r="35" spans="1:19" ht="12.5">
      <c r="A35" s="93">
        <v>33</v>
      </c>
      <c r="B35" s="115" t="s">
        <v>80</v>
      </c>
      <c r="C35" s="32">
        <v>29</v>
      </c>
      <c r="D35" s="32">
        <v>29</v>
      </c>
      <c r="E35" s="32">
        <v>29</v>
      </c>
      <c r="F35" s="32">
        <v>29</v>
      </c>
      <c r="G35" s="32">
        <v>29</v>
      </c>
      <c r="H35" s="32">
        <v>29</v>
      </c>
      <c r="I35" s="32">
        <v>29</v>
      </c>
      <c r="J35" s="32">
        <v>29</v>
      </c>
      <c r="K35" s="32">
        <v>29</v>
      </c>
      <c r="L35" s="32">
        <v>29</v>
      </c>
      <c r="M35" s="16">
        <f t="shared" si="0"/>
        <v>290</v>
      </c>
      <c r="Q35" s="94" t="s">
        <v>78</v>
      </c>
      <c r="R35" s="16">
        <f t="shared" si="1"/>
        <v>220</v>
      </c>
      <c r="S35" s="32"/>
    </row>
    <row r="36" spans="1:19" ht="12.5">
      <c r="A36" s="350" t="s">
        <v>2</v>
      </c>
      <c r="B36" s="336"/>
      <c r="C36" s="96">
        <v>3423</v>
      </c>
      <c r="D36" s="96">
        <v>3423</v>
      </c>
      <c r="E36" s="96">
        <v>3423</v>
      </c>
      <c r="F36" s="96">
        <v>3421</v>
      </c>
      <c r="G36" s="96">
        <v>3422</v>
      </c>
      <c r="H36" s="96">
        <v>3423</v>
      </c>
      <c r="I36" s="96">
        <v>3419</v>
      </c>
      <c r="J36" s="96">
        <v>3419</v>
      </c>
      <c r="K36" s="96">
        <v>3398</v>
      </c>
      <c r="L36" s="96">
        <v>3399</v>
      </c>
      <c r="M36" s="116">
        <f t="shared" si="0"/>
        <v>34170</v>
      </c>
      <c r="Q36" s="115" t="s">
        <v>80</v>
      </c>
      <c r="R36" s="16">
        <f t="shared" si="1"/>
        <v>290</v>
      </c>
      <c r="S36" s="32"/>
    </row>
    <row r="38" spans="1:19" ht="12.5">
      <c r="C38" s="98"/>
      <c r="D38" s="98"/>
      <c r="E38" s="98"/>
      <c r="F38" s="98"/>
      <c r="G38" s="98"/>
      <c r="H38" s="98"/>
      <c r="S38" s="99"/>
    </row>
    <row r="42" spans="1:19" ht="15.75" customHeight="1">
      <c r="A42" s="172" t="s">
        <v>148</v>
      </c>
      <c r="B42" s="161" t="s">
        <v>3</v>
      </c>
      <c r="C42" s="161" t="s">
        <v>4</v>
      </c>
      <c r="D42" s="161" t="s">
        <v>5</v>
      </c>
      <c r="E42" s="161" t="s">
        <v>6</v>
      </c>
      <c r="F42" s="161" t="s">
        <v>7</v>
      </c>
      <c r="G42" s="161" t="s">
        <v>8</v>
      </c>
      <c r="H42" s="161" t="s">
        <v>9</v>
      </c>
      <c r="I42" s="161" t="s">
        <v>10</v>
      </c>
      <c r="J42" s="161" t="s">
        <v>11</v>
      </c>
      <c r="K42" s="161" t="s">
        <v>12</v>
      </c>
      <c r="L42" s="162" t="s">
        <v>2</v>
      </c>
    </row>
    <row r="43" spans="1:19" ht="15.75" customHeight="1">
      <c r="A43" s="94" t="s">
        <v>14</v>
      </c>
      <c r="B43" s="32">
        <v>372</v>
      </c>
      <c r="C43" s="32">
        <v>372</v>
      </c>
      <c r="D43" s="32">
        <v>372</v>
      </c>
      <c r="E43" s="32">
        <v>373</v>
      </c>
      <c r="F43" s="32">
        <v>373</v>
      </c>
      <c r="G43" s="32">
        <v>373</v>
      </c>
      <c r="H43" s="32">
        <v>374</v>
      </c>
      <c r="I43" s="32">
        <v>374</v>
      </c>
      <c r="J43" s="32">
        <v>372</v>
      </c>
      <c r="K43" s="32">
        <v>373</v>
      </c>
      <c r="L43" s="16">
        <f t="shared" ref="L43:L75" si="2">SUM(B43:K43)</f>
        <v>3728</v>
      </c>
    </row>
    <row r="44" spans="1:19" ht="15.75" customHeight="1">
      <c r="A44" s="94" t="s">
        <v>16</v>
      </c>
      <c r="B44" s="32">
        <v>96</v>
      </c>
      <c r="C44" s="32">
        <v>96</v>
      </c>
      <c r="D44" s="32">
        <v>96</v>
      </c>
      <c r="E44" s="32">
        <v>96</v>
      </c>
      <c r="F44" s="32">
        <v>96</v>
      </c>
      <c r="G44" s="32">
        <v>96</v>
      </c>
      <c r="H44" s="32">
        <v>96</v>
      </c>
      <c r="I44" s="32">
        <v>96</v>
      </c>
      <c r="J44" s="32">
        <v>96</v>
      </c>
      <c r="K44" s="32">
        <v>96</v>
      </c>
      <c r="L44" s="16">
        <f t="shared" si="2"/>
        <v>960</v>
      </c>
    </row>
    <row r="45" spans="1:19" ht="15.75" customHeight="1">
      <c r="A45" s="94" t="s">
        <v>18</v>
      </c>
      <c r="B45" s="32">
        <v>444</v>
      </c>
      <c r="C45" s="32">
        <v>444</v>
      </c>
      <c r="D45" s="32">
        <v>444</v>
      </c>
      <c r="E45" s="32">
        <v>444</v>
      </c>
      <c r="F45" s="32">
        <v>445</v>
      </c>
      <c r="G45" s="32">
        <v>446</v>
      </c>
      <c r="H45" s="32">
        <v>446</v>
      </c>
      <c r="I45" s="32">
        <v>446</v>
      </c>
      <c r="J45" s="32">
        <v>446</v>
      </c>
      <c r="K45" s="32">
        <v>447</v>
      </c>
      <c r="L45" s="16">
        <f t="shared" si="2"/>
        <v>4452</v>
      </c>
    </row>
    <row r="46" spans="1:19" ht="15.75" customHeight="1">
      <c r="A46" s="94" t="s">
        <v>216</v>
      </c>
      <c r="B46" s="32">
        <v>59</v>
      </c>
      <c r="C46" s="32">
        <v>59</v>
      </c>
      <c r="D46" s="32">
        <v>59</v>
      </c>
      <c r="E46" s="32">
        <v>59</v>
      </c>
      <c r="F46" s="32">
        <v>59</v>
      </c>
      <c r="G46" s="32">
        <v>59</v>
      </c>
      <c r="H46" s="32">
        <v>59</v>
      </c>
      <c r="I46" s="32">
        <v>59</v>
      </c>
      <c r="J46" s="32">
        <v>58</v>
      </c>
      <c r="K46" s="32">
        <v>58</v>
      </c>
      <c r="L46" s="16">
        <f t="shared" si="2"/>
        <v>588</v>
      </c>
    </row>
    <row r="47" spans="1:19" ht="15.75" customHeight="1">
      <c r="A47" s="94" t="s">
        <v>22</v>
      </c>
      <c r="B47" s="32">
        <v>318</v>
      </c>
      <c r="C47" s="32">
        <v>318</v>
      </c>
      <c r="D47" s="32">
        <v>318</v>
      </c>
      <c r="E47" s="32">
        <v>318</v>
      </c>
      <c r="F47" s="32">
        <v>318</v>
      </c>
      <c r="G47" s="32">
        <v>318</v>
      </c>
      <c r="H47" s="32">
        <v>317</v>
      </c>
      <c r="I47" s="32">
        <v>317</v>
      </c>
      <c r="J47" s="32">
        <v>315</v>
      </c>
      <c r="K47" s="32">
        <v>315</v>
      </c>
      <c r="L47" s="16">
        <f t="shared" si="2"/>
        <v>3172</v>
      </c>
    </row>
    <row r="48" spans="1:19" ht="15.75" customHeight="1">
      <c r="A48" s="94" t="s">
        <v>24</v>
      </c>
      <c r="B48" s="32">
        <v>383</v>
      </c>
      <c r="C48" s="32">
        <v>383</v>
      </c>
      <c r="D48" s="32">
        <v>383</v>
      </c>
      <c r="E48" s="32">
        <v>380</v>
      </c>
      <c r="F48" s="32">
        <v>380</v>
      </c>
      <c r="G48" s="32">
        <v>380</v>
      </c>
      <c r="H48" s="32">
        <v>379</v>
      </c>
      <c r="I48" s="32">
        <v>379</v>
      </c>
      <c r="J48" s="32">
        <v>377</v>
      </c>
      <c r="K48" s="32">
        <v>377</v>
      </c>
      <c r="L48" s="16">
        <f t="shared" si="2"/>
        <v>3801</v>
      </c>
    </row>
    <row r="49" spans="1:12" ht="15.75" customHeight="1">
      <c r="A49" s="94" t="s">
        <v>26</v>
      </c>
      <c r="B49" s="32">
        <v>32</v>
      </c>
      <c r="C49" s="32">
        <v>32</v>
      </c>
      <c r="D49" s="32">
        <v>32</v>
      </c>
      <c r="E49" s="32">
        <v>32</v>
      </c>
      <c r="F49" s="32">
        <v>32</v>
      </c>
      <c r="G49" s="32">
        <v>32</v>
      </c>
      <c r="H49" s="32">
        <v>32</v>
      </c>
      <c r="I49" s="32">
        <v>32</v>
      </c>
      <c r="J49" s="32">
        <v>32</v>
      </c>
      <c r="K49" s="32">
        <v>32</v>
      </c>
      <c r="L49" s="16">
        <f t="shared" si="2"/>
        <v>320</v>
      </c>
    </row>
    <row r="50" spans="1:12" ht="15.75" customHeight="1">
      <c r="A50" s="94" t="s">
        <v>28</v>
      </c>
      <c r="B50" s="32">
        <v>58</v>
      </c>
      <c r="C50" s="32">
        <v>58</v>
      </c>
      <c r="D50" s="32">
        <v>58</v>
      </c>
      <c r="E50" s="32">
        <v>58</v>
      </c>
      <c r="F50" s="32">
        <v>58</v>
      </c>
      <c r="G50" s="32">
        <v>58</v>
      </c>
      <c r="H50" s="32">
        <v>58</v>
      </c>
      <c r="I50" s="32">
        <v>58</v>
      </c>
      <c r="J50" s="32">
        <v>57</v>
      </c>
      <c r="K50" s="32">
        <v>57</v>
      </c>
      <c r="L50" s="16">
        <f t="shared" si="2"/>
        <v>578</v>
      </c>
    </row>
    <row r="51" spans="1:12" ht="15.75" customHeight="1">
      <c r="A51" s="94" t="s">
        <v>30</v>
      </c>
      <c r="B51" s="32">
        <v>52</v>
      </c>
      <c r="C51" s="32">
        <v>52</v>
      </c>
      <c r="D51" s="32">
        <v>52</v>
      </c>
      <c r="E51" s="32">
        <v>52</v>
      </c>
      <c r="F51" s="32">
        <v>52</v>
      </c>
      <c r="G51" s="32">
        <v>52</v>
      </c>
      <c r="H51" s="32">
        <v>52</v>
      </c>
      <c r="I51" s="32">
        <v>52</v>
      </c>
      <c r="J51" s="32">
        <v>52</v>
      </c>
      <c r="K51" s="32">
        <v>52</v>
      </c>
      <c r="L51" s="16">
        <f t="shared" si="2"/>
        <v>520</v>
      </c>
    </row>
    <row r="52" spans="1:12" ht="15.75" customHeight="1">
      <c r="A52" s="94" t="s">
        <v>32</v>
      </c>
      <c r="B52" s="32">
        <v>193</v>
      </c>
      <c r="C52" s="32">
        <v>193</v>
      </c>
      <c r="D52" s="32">
        <v>193</v>
      </c>
      <c r="E52" s="32">
        <v>193</v>
      </c>
      <c r="F52" s="32">
        <v>193</v>
      </c>
      <c r="G52" s="32">
        <v>193</v>
      </c>
      <c r="H52" s="32">
        <v>192</v>
      </c>
      <c r="I52" s="32">
        <v>192</v>
      </c>
      <c r="J52" s="32">
        <v>191</v>
      </c>
      <c r="K52" s="32">
        <v>191</v>
      </c>
      <c r="L52" s="16">
        <f t="shared" si="2"/>
        <v>1924</v>
      </c>
    </row>
    <row r="53" spans="1:12" ht="15.75" customHeight="1">
      <c r="A53" s="94" t="s">
        <v>34</v>
      </c>
      <c r="B53" s="32">
        <v>84</v>
      </c>
      <c r="C53" s="32">
        <v>84</v>
      </c>
      <c r="D53" s="32">
        <v>84</v>
      </c>
      <c r="E53" s="32">
        <v>84</v>
      </c>
      <c r="F53" s="32">
        <v>84</v>
      </c>
      <c r="G53" s="32">
        <v>84</v>
      </c>
      <c r="H53" s="32">
        <v>83</v>
      </c>
      <c r="I53" s="32">
        <v>83</v>
      </c>
      <c r="J53" s="32">
        <v>83</v>
      </c>
      <c r="K53" s="32">
        <v>83</v>
      </c>
      <c r="L53" s="16">
        <f t="shared" si="2"/>
        <v>836</v>
      </c>
    </row>
    <row r="54" spans="1:12" ht="15.75" customHeight="1">
      <c r="A54" s="94" t="s">
        <v>36</v>
      </c>
      <c r="B54" s="32">
        <v>87</v>
      </c>
      <c r="C54" s="32">
        <v>87</v>
      </c>
      <c r="D54" s="32">
        <v>87</v>
      </c>
      <c r="E54" s="32">
        <v>87</v>
      </c>
      <c r="F54" s="32">
        <v>87</v>
      </c>
      <c r="G54" s="32">
        <v>87</v>
      </c>
      <c r="H54" s="32">
        <v>87</v>
      </c>
      <c r="I54" s="32">
        <v>87</v>
      </c>
      <c r="J54" s="32">
        <v>85</v>
      </c>
      <c r="K54" s="32">
        <v>85</v>
      </c>
      <c r="L54" s="16">
        <f t="shared" si="2"/>
        <v>866</v>
      </c>
    </row>
    <row r="55" spans="1:12" ht="15.75" customHeight="1">
      <c r="A55" s="94" t="s">
        <v>40</v>
      </c>
      <c r="B55" s="32">
        <v>98</v>
      </c>
      <c r="C55" s="32">
        <v>98</v>
      </c>
      <c r="D55" s="32">
        <v>98</v>
      </c>
      <c r="E55" s="32">
        <v>98</v>
      </c>
      <c r="F55" s="32">
        <v>98</v>
      </c>
      <c r="G55" s="32">
        <v>98</v>
      </c>
      <c r="H55" s="32">
        <v>98</v>
      </c>
      <c r="I55" s="32">
        <v>98</v>
      </c>
      <c r="J55" s="32">
        <v>97</v>
      </c>
      <c r="K55" s="32">
        <v>97</v>
      </c>
      <c r="L55" s="16">
        <f t="shared" si="2"/>
        <v>978</v>
      </c>
    </row>
    <row r="56" spans="1:12" ht="15.75" customHeight="1">
      <c r="A56" s="94" t="s">
        <v>42</v>
      </c>
      <c r="B56" s="32">
        <v>30</v>
      </c>
      <c r="C56" s="32">
        <v>30</v>
      </c>
      <c r="D56" s="32">
        <v>30</v>
      </c>
      <c r="E56" s="32">
        <v>30</v>
      </c>
      <c r="F56" s="32">
        <v>30</v>
      </c>
      <c r="G56" s="32">
        <v>30</v>
      </c>
      <c r="H56" s="32">
        <v>30</v>
      </c>
      <c r="I56" s="32">
        <v>30</v>
      </c>
      <c r="J56" s="32">
        <v>30</v>
      </c>
      <c r="K56" s="32">
        <v>30</v>
      </c>
      <c r="L56" s="16">
        <f t="shared" si="2"/>
        <v>300</v>
      </c>
    </row>
    <row r="57" spans="1:12" ht="15.75" customHeight="1">
      <c r="A57" s="94" t="s">
        <v>38</v>
      </c>
      <c r="B57" s="32">
        <v>59</v>
      </c>
      <c r="C57" s="32">
        <v>59</v>
      </c>
      <c r="D57" s="32">
        <v>59</v>
      </c>
      <c r="E57" s="32">
        <v>59</v>
      </c>
      <c r="F57" s="32">
        <v>59</v>
      </c>
      <c r="G57" s="32">
        <v>59</v>
      </c>
      <c r="H57" s="32">
        <v>59</v>
      </c>
      <c r="I57" s="32">
        <v>59</v>
      </c>
      <c r="J57" s="32">
        <v>58</v>
      </c>
      <c r="K57" s="32">
        <v>58</v>
      </c>
      <c r="L57" s="16">
        <f t="shared" si="2"/>
        <v>588</v>
      </c>
    </row>
    <row r="58" spans="1:12" ht="15.75" customHeight="1">
      <c r="A58" s="94" t="s">
        <v>44</v>
      </c>
      <c r="B58" s="32">
        <v>65</v>
      </c>
      <c r="C58" s="32">
        <v>65</v>
      </c>
      <c r="D58" s="32">
        <v>65</v>
      </c>
      <c r="E58" s="32">
        <v>65</v>
      </c>
      <c r="F58" s="32">
        <v>65</v>
      </c>
      <c r="G58" s="32">
        <v>65</v>
      </c>
      <c r="H58" s="32">
        <v>65</v>
      </c>
      <c r="I58" s="32">
        <v>65</v>
      </c>
      <c r="J58" s="32">
        <v>64</v>
      </c>
      <c r="K58" s="32">
        <v>64</v>
      </c>
      <c r="L58" s="16">
        <f t="shared" si="2"/>
        <v>648</v>
      </c>
    </row>
    <row r="59" spans="1:12" ht="15.75" customHeight="1">
      <c r="A59" s="94" t="s">
        <v>46</v>
      </c>
      <c r="B59" s="32">
        <v>71</v>
      </c>
      <c r="C59" s="32">
        <v>71</v>
      </c>
      <c r="D59" s="32">
        <v>71</v>
      </c>
      <c r="E59" s="32">
        <v>71</v>
      </c>
      <c r="F59" s="32">
        <v>71</v>
      </c>
      <c r="G59" s="32">
        <v>71</v>
      </c>
      <c r="H59" s="32">
        <v>71</v>
      </c>
      <c r="I59" s="32">
        <v>71</v>
      </c>
      <c r="J59" s="32">
        <v>70</v>
      </c>
      <c r="K59" s="32">
        <v>70</v>
      </c>
      <c r="L59" s="16">
        <f t="shared" si="2"/>
        <v>708</v>
      </c>
    </row>
    <row r="60" spans="1:12" ht="15.75" customHeight="1">
      <c r="A60" s="94" t="s">
        <v>48</v>
      </c>
      <c r="B60" s="32">
        <v>77</v>
      </c>
      <c r="C60" s="32">
        <v>77</v>
      </c>
      <c r="D60" s="32">
        <v>77</v>
      </c>
      <c r="E60" s="32">
        <v>77</v>
      </c>
      <c r="F60" s="32">
        <v>77</v>
      </c>
      <c r="G60" s="32">
        <v>77</v>
      </c>
      <c r="H60" s="32">
        <v>77</v>
      </c>
      <c r="I60" s="32">
        <v>77</v>
      </c>
      <c r="J60" s="32">
        <v>76</v>
      </c>
      <c r="K60" s="32">
        <v>75</v>
      </c>
      <c r="L60" s="16">
        <f t="shared" si="2"/>
        <v>767</v>
      </c>
    </row>
    <row r="61" spans="1:12" ht="15.75" customHeight="1">
      <c r="A61" s="94" t="s">
        <v>50</v>
      </c>
      <c r="B61" s="32">
        <v>112</v>
      </c>
      <c r="C61" s="32">
        <v>112</v>
      </c>
      <c r="D61" s="32">
        <v>112</v>
      </c>
      <c r="E61" s="32">
        <v>112</v>
      </c>
      <c r="F61" s="32">
        <v>112</v>
      </c>
      <c r="G61" s="32">
        <v>112</v>
      </c>
      <c r="H61" s="32">
        <v>111</v>
      </c>
      <c r="I61" s="32">
        <v>111</v>
      </c>
      <c r="J61" s="32">
        <v>109</v>
      </c>
      <c r="K61" s="32">
        <v>109</v>
      </c>
      <c r="L61" s="16">
        <f t="shared" si="2"/>
        <v>1112</v>
      </c>
    </row>
    <row r="62" spans="1:12" ht="15.75" customHeight="1">
      <c r="A62" s="94" t="s">
        <v>52</v>
      </c>
      <c r="B62" s="32">
        <v>44</v>
      </c>
      <c r="C62" s="32">
        <v>44</v>
      </c>
      <c r="D62" s="32">
        <v>44</v>
      </c>
      <c r="E62" s="32">
        <v>44</v>
      </c>
      <c r="F62" s="32">
        <v>44</v>
      </c>
      <c r="G62" s="32">
        <v>44</v>
      </c>
      <c r="H62" s="32">
        <v>44</v>
      </c>
      <c r="I62" s="32">
        <v>44</v>
      </c>
      <c r="J62" s="32">
        <v>44</v>
      </c>
      <c r="K62" s="32">
        <v>44</v>
      </c>
      <c r="L62" s="16">
        <f t="shared" si="2"/>
        <v>440</v>
      </c>
    </row>
    <row r="63" spans="1:12" ht="15.75" customHeight="1">
      <c r="A63" s="94" t="s">
        <v>56</v>
      </c>
      <c r="B63" s="32">
        <v>48</v>
      </c>
      <c r="C63" s="32">
        <v>48</v>
      </c>
      <c r="D63" s="32">
        <v>48</v>
      </c>
      <c r="E63" s="32">
        <v>48</v>
      </c>
      <c r="F63" s="32">
        <v>48</v>
      </c>
      <c r="G63" s="32">
        <v>48</v>
      </c>
      <c r="H63" s="32">
        <v>48</v>
      </c>
      <c r="I63" s="32">
        <v>48</v>
      </c>
      <c r="J63" s="32">
        <v>48</v>
      </c>
      <c r="K63" s="32">
        <v>48</v>
      </c>
      <c r="L63" s="16">
        <f t="shared" si="2"/>
        <v>480</v>
      </c>
    </row>
    <row r="64" spans="1:12" ht="15.75" customHeight="1">
      <c r="A64" s="94" t="s">
        <v>58</v>
      </c>
      <c r="B64" s="32">
        <v>133</v>
      </c>
      <c r="C64" s="32">
        <v>133</v>
      </c>
      <c r="D64" s="32">
        <v>133</v>
      </c>
      <c r="E64" s="32">
        <v>133</v>
      </c>
      <c r="F64" s="32">
        <v>133</v>
      </c>
      <c r="G64" s="32">
        <v>133</v>
      </c>
      <c r="H64" s="32">
        <v>133</v>
      </c>
      <c r="I64" s="32">
        <v>133</v>
      </c>
      <c r="J64" s="32">
        <v>132</v>
      </c>
      <c r="K64" s="32">
        <v>132</v>
      </c>
      <c r="L64" s="16">
        <f t="shared" si="2"/>
        <v>1328</v>
      </c>
    </row>
    <row r="65" spans="1:12" ht="15.75" customHeight="1">
      <c r="A65" s="94" t="s">
        <v>60</v>
      </c>
      <c r="B65" s="32">
        <v>61</v>
      </c>
      <c r="C65" s="32">
        <v>61</v>
      </c>
      <c r="D65" s="32">
        <v>61</v>
      </c>
      <c r="E65" s="32">
        <v>61</v>
      </c>
      <c r="F65" s="32">
        <v>61</v>
      </c>
      <c r="G65" s="32">
        <v>61</v>
      </c>
      <c r="H65" s="32">
        <v>61</v>
      </c>
      <c r="I65" s="32">
        <v>61</v>
      </c>
      <c r="J65" s="32">
        <v>61</v>
      </c>
      <c r="K65" s="32">
        <v>61</v>
      </c>
      <c r="L65" s="16">
        <f t="shared" si="2"/>
        <v>610</v>
      </c>
    </row>
    <row r="66" spans="1:12" ht="15.75" customHeight="1">
      <c r="A66" s="94" t="s">
        <v>66</v>
      </c>
      <c r="B66" s="32">
        <v>19</v>
      </c>
      <c r="C66" s="32">
        <v>19</v>
      </c>
      <c r="D66" s="32">
        <v>19</v>
      </c>
      <c r="E66" s="32">
        <v>19</v>
      </c>
      <c r="F66" s="32">
        <v>19</v>
      </c>
      <c r="G66" s="32">
        <v>19</v>
      </c>
      <c r="H66" s="32">
        <v>19</v>
      </c>
      <c r="I66" s="32">
        <v>19</v>
      </c>
      <c r="J66" s="32">
        <v>19</v>
      </c>
      <c r="K66" s="32">
        <v>19</v>
      </c>
      <c r="L66" s="16">
        <f t="shared" si="2"/>
        <v>190</v>
      </c>
    </row>
    <row r="67" spans="1:12" ht="15.75" customHeight="1">
      <c r="A67" s="94" t="s">
        <v>64</v>
      </c>
      <c r="B67" s="32">
        <v>17</v>
      </c>
      <c r="C67" s="32">
        <v>17</v>
      </c>
      <c r="D67" s="32">
        <v>17</v>
      </c>
      <c r="E67" s="32">
        <v>17</v>
      </c>
      <c r="F67" s="32">
        <v>17</v>
      </c>
      <c r="G67" s="32">
        <v>17</v>
      </c>
      <c r="H67" s="32">
        <v>17</v>
      </c>
      <c r="I67" s="32">
        <v>17</v>
      </c>
      <c r="J67" s="32">
        <v>17</v>
      </c>
      <c r="K67" s="32">
        <v>17</v>
      </c>
      <c r="L67" s="16">
        <f t="shared" si="2"/>
        <v>170</v>
      </c>
    </row>
    <row r="68" spans="1:12" ht="15.75" customHeight="1">
      <c r="A68" s="94" t="s">
        <v>62</v>
      </c>
      <c r="B68" s="32">
        <v>44</v>
      </c>
      <c r="C68" s="32">
        <v>44</v>
      </c>
      <c r="D68" s="32">
        <v>44</v>
      </c>
      <c r="E68" s="32">
        <v>44</v>
      </c>
      <c r="F68" s="32">
        <v>44</v>
      </c>
      <c r="G68" s="32">
        <v>44</v>
      </c>
      <c r="H68" s="32">
        <v>44</v>
      </c>
      <c r="I68" s="32">
        <v>44</v>
      </c>
      <c r="J68" s="32">
        <v>44</v>
      </c>
      <c r="K68" s="32">
        <v>44</v>
      </c>
      <c r="L68" s="16">
        <f t="shared" si="2"/>
        <v>440</v>
      </c>
    </row>
    <row r="69" spans="1:12" ht="15.75" customHeight="1">
      <c r="A69" s="94" t="s">
        <v>68</v>
      </c>
      <c r="B69" s="32">
        <v>48</v>
      </c>
      <c r="C69" s="32">
        <v>48</v>
      </c>
      <c r="D69" s="32">
        <v>48</v>
      </c>
      <c r="E69" s="32">
        <v>48</v>
      </c>
      <c r="F69" s="32">
        <v>48</v>
      </c>
      <c r="G69" s="32">
        <v>48</v>
      </c>
      <c r="H69" s="32">
        <v>48</v>
      </c>
      <c r="I69" s="32">
        <v>48</v>
      </c>
      <c r="J69" s="32">
        <v>47</v>
      </c>
      <c r="K69" s="32">
        <v>47</v>
      </c>
      <c r="L69" s="16">
        <f t="shared" si="2"/>
        <v>478</v>
      </c>
    </row>
    <row r="70" spans="1:12" ht="15.75" customHeight="1">
      <c r="A70" s="94" t="s">
        <v>70</v>
      </c>
      <c r="B70" s="32">
        <v>88</v>
      </c>
      <c r="C70" s="32">
        <v>88</v>
      </c>
      <c r="D70" s="32">
        <v>88</v>
      </c>
      <c r="E70" s="32">
        <v>88</v>
      </c>
      <c r="F70" s="32">
        <v>88</v>
      </c>
      <c r="G70" s="32">
        <v>88</v>
      </c>
      <c r="H70" s="32">
        <v>88</v>
      </c>
      <c r="I70" s="32">
        <v>88</v>
      </c>
      <c r="J70" s="32">
        <v>87</v>
      </c>
      <c r="K70" s="32">
        <v>87</v>
      </c>
      <c r="L70" s="16">
        <f t="shared" si="2"/>
        <v>878</v>
      </c>
    </row>
    <row r="71" spans="1:12" ht="15.75" customHeight="1">
      <c r="A71" s="94" t="s">
        <v>72</v>
      </c>
      <c r="B71" s="32">
        <v>60</v>
      </c>
      <c r="C71" s="32">
        <v>60</v>
      </c>
      <c r="D71" s="32">
        <v>60</v>
      </c>
      <c r="E71" s="32">
        <v>60</v>
      </c>
      <c r="F71" s="32">
        <v>60</v>
      </c>
      <c r="G71" s="32">
        <v>60</v>
      </c>
      <c r="H71" s="32">
        <v>60</v>
      </c>
      <c r="I71" s="32">
        <v>60</v>
      </c>
      <c r="J71" s="32">
        <v>60</v>
      </c>
      <c r="K71" s="32">
        <v>60</v>
      </c>
      <c r="L71" s="16">
        <f t="shared" si="2"/>
        <v>600</v>
      </c>
    </row>
    <row r="72" spans="1:12" ht="15.75" customHeight="1">
      <c r="A72" s="94" t="s">
        <v>146</v>
      </c>
      <c r="B72" s="32">
        <v>36</v>
      </c>
      <c r="C72" s="32">
        <v>36</v>
      </c>
      <c r="D72" s="32">
        <v>36</v>
      </c>
      <c r="E72" s="32">
        <v>36</v>
      </c>
      <c r="F72" s="32">
        <v>36</v>
      </c>
      <c r="G72" s="32">
        <v>36</v>
      </c>
      <c r="H72" s="32">
        <v>36</v>
      </c>
      <c r="I72" s="32">
        <v>36</v>
      </c>
      <c r="J72" s="32">
        <v>36</v>
      </c>
      <c r="K72" s="32">
        <v>36</v>
      </c>
      <c r="L72" s="16">
        <f t="shared" si="2"/>
        <v>360</v>
      </c>
    </row>
    <row r="73" spans="1:12" ht="15.75" customHeight="1">
      <c r="A73" s="94" t="s">
        <v>76</v>
      </c>
      <c r="B73" s="32">
        <v>65</v>
      </c>
      <c r="C73" s="32">
        <v>65</v>
      </c>
      <c r="D73" s="32">
        <v>65</v>
      </c>
      <c r="E73" s="32">
        <v>65</v>
      </c>
      <c r="F73" s="32">
        <v>65</v>
      </c>
      <c r="G73" s="32">
        <v>65</v>
      </c>
      <c r="H73" s="32">
        <v>65</v>
      </c>
      <c r="I73" s="32">
        <v>65</v>
      </c>
      <c r="J73" s="32">
        <v>65</v>
      </c>
      <c r="K73" s="32">
        <v>65</v>
      </c>
      <c r="L73" s="16">
        <f t="shared" si="2"/>
        <v>650</v>
      </c>
    </row>
    <row r="74" spans="1:12" ht="15.75" customHeight="1">
      <c r="A74" s="94" t="s">
        <v>78</v>
      </c>
      <c r="B74" s="32">
        <v>22</v>
      </c>
      <c r="C74" s="32">
        <v>22</v>
      </c>
      <c r="D74" s="32">
        <v>22</v>
      </c>
      <c r="E74" s="32">
        <v>22</v>
      </c>
      <c r="F74" s="32">
        <v>22</v>
      </c>
      <c r="G74" s="32">
        <v>22</v>
      </c>
      <c r="H74" s="32">
        <v>22</v>
      </c>
      <c r="I74" s="32">
        <v>22</v>
      </c>
      <c r="J74" s="32">
        <v>22</v>
      </c>
      <c r="K74" s="32">
        <v>22</v>
      </c>
      <c r="L74" s="16">
        <f t="shared" si="2"/>
        <v>220</v>
      </c>
    </row>
    <row r="75" spans="1:12" ht="15.75" customHeight="1">
      <c r="A75" s="115" t="s">
        <v>80</v>
      </c>
      <c r="B75" s="32">
        <v>29</v>
      </c>
      <c r="C75" s="32">
        <v>29</v>
      </c>
      <c r="D75" s="32">
        <v>29</v>
      </c>
      <c r="E75" s="32">
        <v>29</v>
      </c>
      <c r="F75" s="32">
        <v>29</v>
      </c>
      <c r="G75" s="32">
        <v>29</v>
      </c>
      <c r="H75" s="32">
        <v>29</v>
      </c>
      <c r="I75" s="32">
        <v>29</v>
      </c>
      <c r="J75" s="32">
        <v>29</v>
      </c>
      <c r="K75" s="32">
        <v>29</v>
      </c>
      <c r="L75" s="16">
        <f t="shared" si="2"/>
        <v>290</v>
      </c>
    </row>
  </sheetData>
  <mergeCells count="2">
    <mergeCell ref="A1:M1"/>
    <mergeCell ref="A36:B36"/>
  </mergeCells>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5546DE15-160F-4F80-9648-B481CD692925}">
  <ds:schemaRefs/>
</ds:datastoreItem>
</file>

<file path=customXml/itemProps2.xml><?xml version="1.0" encoding="utf-8"?>
<ds:datastoreItem xmlns:ds="http://schemas.openxmlformats.org/officeDocument/2006/customXml" ds:itemID="{68257138-7DF4-4948-A837-E2437B3989F1}">
  <ds:schemaRefs/>
</ds:datastoreItem>
</file>

<file path=customXml/itemProps3.xml><?xml version="1.0" encoding="utf-8"?>
<ds:datastoreItem xmlns:ds="http://schemas.openxmlformats.org/officeDocument/2006/customXml" ds:itemID="{D4E7173A-68BE-4D1C-ABF9-516C899F7090}">
  <ds:schemaRefs/>
</ds:datastoreItem>
</file>

<file path=customXml/itemProps4.xml><?xml version="1.0" encoding="utf-8"?>
<ds:datastoreItem xmlns:ds="http://schemas.openxmlformats.org/officeDocument/2006/customXml" ds:itemID="{6C3AF4B0-86C9-46E5-8259-F509DB7F10A9}">
  <ds:schemaRefs/>
</ds:datastoreItem>
</file>

<file path=customXml/itemProps5.xml><?xml version="1.0" encoding="utf-8"?>
<ds:datastoreItem xmlns:ds="http://schemas.openxmlformats.org/officeDocument/2006/customXml" ds:itemID="{874D5AA2-B81F-40F0-97C6-985E774D9EA5}">
  <ds:schemaRefs/>
</ds:datastoreItem>
</file>

<file path=customXml/itemProps6.xml><?xml version="1.0" encoding="utf-8"?>
<ds:datastoreItem xmlns:ds="http://schemas.openxmlformats.org/officeDocument/2006/customXml" ds:itemID="{7AB5C2C6-DE03-4951-8D06-0DBBD85DAD3D}">
  <ds:schemaRefs/>
</ds:datastoreItem>
</file>

<file path=customXml/itemProps7.xml><?xml version="1.0" encoding="utf-8"?>
<ds:datastoreItem xmlns:ds="http://schemas.openxmlformats.org/officeDocument/2006/customXml" ds:itemID="{A767D7F9-699D-4C87-AF8D-B3A4404BDD6C}">
  <ds:schemaRefs/>
</ds:datastoreItem>
</file>

<file path=customXml/itemProps8.xml><?xml version="1.0" encoding="utf-8"?>
<ds:datastoreItem xmlns:ds="http://schemas.openxmlformats.org/officeDocument/2006/customXml" ds:itemID="{C1AB82DD-2F7C-4E3C-A534-0C023B4E099D}">
  <ds:schemaRefs/>
</ds:datastoreItem>
</file>

<file path=customXml/itemProps9.xml><?xml version="1.0" encoding="utf-8"?>
<ds:datastoreItem xmlns:ds="http://schemas.openxmlformats.org/officeDocument/2006/customXml" ds:itemID="{24123950-0DAA-41AD-B329-2847486FE1B3}">
  <ds:schemaRefs/>
</ds:datastoreItem>
</file>

<file path=customXml/itemProps10.xml><?xml version="1.0" encoding="utf-8"?>
<ds:datastoreItem xmlns:ds="http://schemas.openxmlformats.org/officeDocument/2006/customXml" ds:itemID="{A6FFCDF8-4219-4D47-B4E9-7E9A6B0C0C0B}">
  <ds:schemaRefs/>
</ds:datastoreItem>
</file>

<file path=customXml/itemProps11.xml><?xml version="1.0" encoding="utf-8"?>
<ds:datastoreItem xmlns:ds="http://schemas.openxmlformats.org/officeDocument/2006/customXml" ds:itemID="{FFB5DC5F-22A2-4B2C-B0D0-E1E0F397D29C}">
  <ds:schemaRefs/>
</ds:datastoreItem>
</file>

<file path=customXml/itemProps12.xml><?xml version="1.0" encoding="utf-8"?>
<ds:datastoreItem xmlns:ds="http://schemas.openxmlformats.org/officeDocument/2006/customXml" ds:itemID="{B839E75F-E135-403A-B07D-55C930558C0A}">
  <ds:schemaRefs/>
</ds:datastoreItem>
</file>

<file path=customXml/itemProps13.xml><?xml version="1.0" encoding="utf-8"?>
<ds:datastoreItem xmlns:ds="http://schemas.openxmlformats.org/officeDocument/2006/customXml" ds:itemID="{47772070-E4E7-4D31-BA12-437F3BE5820A}">
  <ds:schemaRefs/>
</ds:datastoreItem>
</file>

<file path=customXml/itemProps14.xml><?xml version="1.0" encoding="utf-8"?>
<ds:datastoreItem xmlns:ds="http://schemas.openxmlformats.org/officeDocument/2006/customXml" ds:itemID="{D4C1383D-6F9E-4324-A8E9-6AB0AB42D4FB}">
  <ds:schemaRefs/>
</ds:datastoreItem>
</file>

<file path=customXml/itemProps15.xml><?xml version="1.0" encoding="utf-8"?>
<ds:datastoreItem xmlns:ds="http://schemas.openxmlformats.org/officeDocument/2006/customXml" ds:itemID="{41F636FA-D0DE-4913-8A41-C46B86F390CB}">
  <ds:schemaRefs/>
</ds:datastoreItem>
</file>

<file path=customXml/itemProps16.xml><?xml version="1.0" encoding="utf-8"?>
<ds:datastoreItem xmlns:ds="http://schemas.openxmlformats.org/officeDocument/2006/customXml" ds:itemID="{610A0D93-8420-4F18-AB93-C62A8F175E16}">
  <ds:schemaRefs/>
</ds:datastoreItem>
</file>

<file path=customXml/itemProps17.xml><?xml version="1.0" encoding="utf-8"?>
<ds:datastoreItem xmlns:ds="http://schemas.openxmlformats.org/officeDocument/2006/customXml" ds:itemID="{0179F78A-BE44-4DC5-A2BE-E508853F9430}">
  <ds:schemaRefs/>
</ds:datastoreItem>
</file>

<file path=customXml/itemProps18.xml><?xml version="1.0" encoding="utf-8"?>
<ds:datastoreItem xmlns:ds="http://schemas.openxmlformats.org/officeDocument/2006/customXml" ds:itemID="{816BED64-1137-48E8-9D6A-1ABEBB78AF99}">
  <ds:schemaRefs/>
</ds:datastoreItem>
</file>

<file path=customXml/itemProps19.xml><?xml version="1.0" encoding="utf-8"?>
<ds:datastoreItem xmlns:ds="http://schemas.openxmlformats.org/officeDocument/2006/customXml" ds:itemID="{6604AEFD-3B2B-451D-B651-DA6C95406B61}">
  <ds:schemaRefs/>
</ds:datastoreItem>
</file>

<file path=customXml/itemProps20.xml><?xml version="1.0" encoding="utf-8"?>
<ds:datastoreItem xmlns:ds="http://schemas.openxmlformats.org/officeDocument/2006/customXml" ds:itemID="{5582A86C-8A7C-4065-8CB1-F50966A222C2}">
  <ds:schemaRefs/>
</ds:datastoreItem>
</file>

<file path=customXml/itemProps21.xml><?xml version="1.0" encoding="utf-8"?>
<ds:datastoreItem xmlns:ds="http://schemas.openxmlformats.org/officeDocument/2006/customXml" ds:itemID="{82EBEEF5-D1F1-49E4-AD1C-0A7ABBD44866}">
  <ds:schemaRefs/>
</ds:datastoreItem>
</file>

<file path=customXml/itemProps22.xml><?xml version="1.0" encoding="utf-8"?>
<ds:datastoreItem xmlns:ds="http://schemas.openxmlformats.org/officeDocument/2006/customXml" ds:itemID="{FA89D8AC-1497-4821-ADAB-24C617BB95A7}">
  <ds:schemaRefs/>
</ds:datastoreItem>
</file>

<file path=customXml/itemProps23.xml><?xml version="1.0" encoding="utf-8"?>
<ds:datastoreItem xmlns:ds="http://schemas.openxmlformats.org/officeDocument/2006/customXml" ds:itemID="{D78FB9C0-1444-4E2F-B1A2-091A38D7B93C}">
  <ds:schemaRefs/>
</ds:datastoreItem>
</file>

<file path=customXml/itemProps24.xml><?xml version="1.0" encoding="utf-8"?>
<ds:datastoreItem xmlns:ds="http://schemas.openxmlformats.org/officeDocument/2006/customXml" ds:itemID="{C447E671-3351-44DD-84B4-26D95AB26FDE}">
  <ds:schemaRefs/>
</ds:datastoreItem>
</file>

<file path=customXml/itemProps25.xml><?xml version="1.0" encoding="utf-8"?>
<ds:datastoreItem xmlns:ds="http://schemas.openxmlformats.org/officeDocument/2006/customXml" ds:itemID="{087B5851-FE7C-4BCA-80B0-0EB37C958EB6}">
  <ds:schemaRefs/>
</ds:datastoreItem>
</file>

<file path=customXml/itemProps26.xml><?xml version="1.0" encoding="utf-8"?>
<ds:datastoreItem xmlns:ds="http://schemas.openxmlformats.org/officeDocument/2006/customXml" ds:itemID="{FA0332C0-86EA-48CD-8D9A-9D16A0C7A533}">
  <ds:schemaRefs/>
</ds:datastoreItem>
</file>

<file path=customXml/itemProps27.xml><?xml version="1.0" encoding="utf-8"?>
<ds:datastoreItem xmlns:ds="http://schemas.openxmlformats.org/officeDocument/2006/customXml" ds:itemID="{46AC6292-4154-442A-867C-8C380F7EFC99}">
  <ds:schemaRefs/>
</ds:datastoreItem>
</file>

<file path=customXml/itemProps28.xml><?xml version="1.0" encoding="utf-8"?>
<ds:datastoreItem xmlns:ds="http://schemas.openxmlformats.org/officeDocument/2006/customXml" ds:itemID="{E97B78A6-1D1C-4283-97C1-F88A69490D1C}">
  <ds:schemaRefs/>
</ds:datastoreItem>
</file>

<file path=customXml/itemProps29.xml><?xml version="1.0" encoding="utf-8"?>
<ds:datastoreItem xmlns:ds="http://schemas.openxmlformats.org/officeDocument/2006/customXml" ds:itemID="{A86F9EC8-CD5A-4087-986D-AB03FCFDCBF4}">
  <ds:schemaRefs/>
</ds:datastoreItem>
</file>

<file path=customXml/itemProps30.xml><?xml version="1.0" encoding="utf-8"?>
<ds:datastoreItem xmlns:ds="http://schemas.openxmlformats.org/officeDocument/2006/customXml" ds:itemID="{D9D607BE-B3CA-4414-9108-64A4952410F0}">
  <ds:schemaRefs/>
</ds:datastoreItem>
</file>

<file path=customXml/itemProps31.xml><?xml version="1.0" encoding="utf-8"?>
<ds:datastoreItem xmlns:ds="http://schemas.openxmlformats.org/officeDocument/2006/customXml" ds:itemID="{3739AACA-0F60-46B3-9655-CC18FF848305}">
  <ds:schemaRefs/>
</ds:datastoreItem>
</file>

<file path=customXml/itemProps32.xml><?xml version="1.0" encoding="utf-8"?>
<ds:datastoreItem xmlns:ds="http://schemas.openxmlformats.org/officeDocument/2006/customXml" ds:itemID="{E6AA7BD0-2C07-4F91-A85E-944597AE5125}">
  <ds:schemaRefs/>
</ds:datastoreItem>
</file>

<file path=customXml/itemProps33.xml><?xml version="1.0" encoding="utf-8"?>
<ds:datastoreItem xmlns:ds="http://schemas.openxmlformats.org/officeDocument/2006/customXml" ds:itemID="{9096D42B-4ED5-4A44-A32D-E934484A764E}">
  <ds:schemaRefs/>
</ds:datastoreItem>
</file>

<file path=customXml/itemProps34.xml><?xml version="1.0" encoding="utf-8"?>
<ds:datastoreItem xmlns:ds="http://schemas.openxmlformats.org/officeDocument/2006/customXml" ds:itemID="{7905CFAD-D7BC-4ADD-B3D2-A140EF31113D}">
  <ds:schemaRefs/>
</ds:datastoreItem>
</file>

<file path=customXml/itemProps35.xml><?xml version="1.0" encoding="utf-8"?>
<ds:datastoreItem xmlns:ds="http://schemas.openxmlformats.org/officeDocument/2006/customXml" ds:itemID="{26DA4872-2F3D-40A5-BDDC-CDA27461B593}">
  <ds:schemaRefs/>
</ds:datastoreItem>
</file>

<file path=customXml/itemProps36.xml><?xml version="1.0" encoding="utf-8"?>
<ds:datastoreItem xmlns:ds="http://schemas.openxmlformats.org/officeDocument/2006/customXml" ds:itemID="{52BD6408-4F5D-43B8-9995-6F326ABA125F}">
  <ds:schemaRefs/>
</ds:datastoreItem>
</file>

<file path=customXml/itemProps37.xml><?xml version="1.0" encoding="utf-8"?>
<ds:datastoreItem xmlns:ds="http://schemas.openxmlformats.org/officeDocument/2006/customXml" ds:itemID="{843D07ED-9EDD-48F8-8160-AF0928762DCF}">
  <ds:schemaRefs/>
</ds:datastoreItem>
</file>

<file path=customXml/itemProps38.xml><?xml version="1.0" encoding="utf-8"?>
<ds:datastoreItem xmlns:ds="http://schemas.openxmlformats.org/officeDocument/2006/customXml" ds:itemID="{08C3C6D1-CEC5-4517-AC1B-34336BAB7481}">
  <ds:schemaRefs/>
</ds:datastoreItem>
</file>

<file path=customXml/itemProps39.xml><?xml version="1.0" encoding="utf-8"?>
<ds:datastoreItem xmlns:ds="http://schemas.openxmlformats.org/officeDocument/2006/customXml" ds:itemID="{C949B5A7-B5E4-4F13-910A-CDBC3C29C0E5}">
  <ds:schemaRefs/>
</ds:datastoreItem>
</file>

<file path=customXml/itemProps40.xml><?xml version="1.0" encoding="utf-8"?>
<ds:datastoreItem xmlns:ds="http://schemas.openxmlformats.org/officeDocument/2006/customXml" ds:itemID="{1F482775-7CA2-413B-ACC0-72CF95DCA8B5}">
  <ds:schemaRefs/>
</ds:datastoreItem>
</file>

<file path=customXml/itemProps41.xml><?xml version="1.0" encoding="utf-8"?>
<ds:datastoreItem xmlns:ds="http://schemas.openxmlformats.org/officeDocument/2006/customXml" ds:itemID="{BBC47D22-65C8-4316-AD90-83479667273D}">
  <ds:schemaRefs/>
</ds:datastoreItem>
</file>

<file path=customXml/itemProps42.xml><?xml version="1.0" encoding="utf-8"?>
<ds:datastoreItem xmlns:ds="http://schemas.openxmlformats.org/officeDocument/2006/customXml" ds:itemID="{42AEDD13-72CE-47AB-A30C-AAEDA7E4C8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DASHBOARD 4</vt:lpstr>
      <vt:lpstr>baru</vt:lpstr>
      <vt:lpstr>DATA 4</vt:lpstr>
      <vt:lpstr>gabung BPR dan BU</vt:lpstr>
      <vt:lpstr>A_NPL BPR</vt:lpstr>
      <vt:lpstr>A_NPL BU</vt:lpstr>
      <vt:lpstr>A_Kredit BPR</vt:lpstr>
      <vt:lpstr>A_KP BPR</vt:lpstr>
      <vt:lpstr>A_KC BPR</vt:lpstr>
      <vt:lpstr>A_UMKM</vt:lpstr>
      <vt:lpstr>Rasio NPL_BPR &amp; BU  Tahun</vt:lpstr>
      <vt:lpstr>Rasio NPL_BPR &amp; BU Bulan</vt:lpstr>
      <vt:lpstr>Rasio UMKM</vt:lpstr>
      <vt:lpstr>Jmlh BPR</vt:lpstr>
      <vt:lpstr>Summary BPR</vt:lpstr>
      <vt:lpstr>Summary BU</vt:lpstr>
      <vt:lpstr>A_DPK BU</vt:lpstr>
      <vt:lpstr>A_DPK BPR</vt:lpstr>
      <vt:lpstr>hasil DPK BU-BPR per bulan</vt:lpstr>
      <vt:lpstr>hasil LDR BU-BPR per bulan</vt:lpstr>
      <vt:lpstr>A_NPL LU</vt:lpstr>
      <vt:lpstr>hasil NPL LU</vt:lpstr>
      <vt:lpstr>jumlah BU KC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Devina Salsabila</dc:creator>
  <cp:keywords/>
  <dc:description/>
  <cp:lastModifiedBy>Devina Salsabila</cp:lastModifiedBy>
  <cp:revision/>
  <dcterms:created xsi:type="dcterms:W3CDTF">2025-02-22T12:04:43Z</dcterms:created>
  <dcterms:modified xsi:type="dcterms:W3CDTF">2025-07-04T03:45:36Z</dcterms:modified>
  <cp:category/>
  <cp:contentStatus/>
</cp:coreProperties>
</file>