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20115" windowHeight="7995" activeTab="5"/>
  </bookViews>
  <sheets>
    <sheet name="Fig.1" sheetId="1" r:id="rId1"/>
    <sheet name="Fig.2" sheetId="6" r:id="rId2"/>
    <sheet name="Fig.3" sheetId="3" r:id="rId3"/>
    <sheet name="Fig.4" sheetId="4" r:id="rId4"/>
    <sheet name="Fig.5" sheetId="7" r:id="rId5"/>
    <sheet name="Fig.6" sheetId="5" r:id="rId6"/>
  </sheets>
  <definedNames>
    <definedName name="_xlnm._FilterDatabase" localSheetId="2" hidden="1">Fig.3!$B$5:$C$5</definedName>
  </definedNames>
  <calcPr calcId="125725"/>
</workbook>
</file>

<file path=xl/calcChain.xml><?xml version="1.0" encoding="utf-8"?>
<calcChain xmlns="http://schemas.openxmlformats.org/spreadsheetml/2006/main">
  <c r="E51" i="7"/>
  <c r="E40"/>
  <c r="H19"/>
  <c r="H24" s="1"/>
  <c r="G19"/>
  <c r="G24" s="1"/>
  <c r="F19"/>
  <c r="F24" s="1"/>
  <c r="E19"/>
  <c r="E24" s="1"/>
  <c r="D19"/>
  <c r="D24" s="1"/>
  <c r="C19"/>
  <c r="C24" s="1"/>
  <c r="H17"/>
  <c r="H18" s="1"/>
  <c r="H23" s="1"/>
  <c r="H28" s="1"/>
  <c r="G17"/>
  <c r="F17"/>
  <c r="F22" s="1"/>
  <c r="E17"/>
  <c r="E22" s="1"/>
  <c r="E27" s="1"/>
  <c r="D17"/>
  <c r="D22" s="1"/>
  <c r="D27" s="1"/>
  <c r="C17"/>
  <c r="H16"/>
  <c r="H21" s="1"/>
  <c r="H26" s="1"/>
  <c r="G16"/>
  <c r="G21" s="1"/>
  <c r="G26" s="1"/>
  <c r="F16"/>
  <c r="F21" s="1"/>
  <c r="F26" s="1"/>
  <c r="E16"/>
  <c r="E21" s="1"/>
  <c r="E26" s="1"/>
  <c r="D16"/>
  <c r="D21" s="1"/>
  <c r="D26" s="1"/>
  <c r="C16"/>
  <c r="C21" s="1"/>
  <c r="H12" i="6"/>
  <c r="G12"/>
  <c r="F12"/>
  <c r="E12"/>
  <c r="D12"/>
  <c r="H11"/>
  <c r="G11"/>
  <c r="F11"/>
  <c r="E11"/>
  <c r="D11"/>
  <c r="D13" i="5"/>
  <c r="D12"/>
  <c r="D11"/>
  <c r="D10"/>
  <c r="D9"/>
  <c r="D8"/>
  <c r="D7"/>
  <c r="D12" i="4"/>
  <c r="E12" s="1"/>
  <c r="D11"/>
  <c r="D10"/>
  <c r="D9"/>
  <c r="D8"/>
  <c r="D7"/>
  <c r="D16" i="3"/>
  <c r="E16" s="1"/>
  <c r="D15"/>
  <c r="D14"/>
  <c r="E14" s="1"/>
  <c r="D13"/>
  <c r="E13" s="1"/>
  <c r="H11"/>
  <c r="H12" s="1"/>
  <c r="I12" s="1"/>
  <c r="D12"/>
  <c r="E12" s="1"/>
  <c r="I10"/>
  <c r="D11"/>
  <c r="I9"/>
  <c r="D10"/>
  <c r="I8"/>
  <c r="D9"/>
  <c r="I7"/>
  <c r="E8"/>
  <c r="D8"/>
  <c r="I6"/>
  <c r="D7"/>
  <c r="I5"/>
  <c r="D6"/>
  <c r="H15" i="1"/>
  <c r="G15"/>
  <c r="H14"/>
  <c r="G14"/>
  <c r="H13"/>
  <c r="G13"/>
  <c r="H12"/>
  <c r="G12"/>
  <c r="H11"/>
  <c r="G11"/>
  <c r="H10"/>
  <c r="G10"/>
  <c r="H9"/>
  <c r="G9"/>
  <c r="H8"/>
  <c r="G8"/>
  <c r="H7"/>
  <c r="G7"/>
  <c r="F7"/>
  <c r="H6"/>
  <c r="I6" s="1"/>
  <c r="G6"/>
  <c r="E10" i="4" l="1"/>
  <c r="E7"/>
  <c r="E9"/>
  <c r="E8"/>
  <c r="E11"/>
  <c r="E6" i="3"/>
  <c r="E9"/>
  <c r="E11"/>
  <c r="E15"/>
  <c r="E7"/>
  <c r="E10"/>
  <c r="C18" i="7"/>
  <c r="C23" s="1"/>
  <c r="G18"/>
  <c r="G23" s="1"/>
  <c r="G28" s="1"/>
  <c r="C26"/>
  <c r="C28"/>
  <c r="F27"/>
  <c r="F18"/>
  <c r="F23" s="1"/>
  <c r="F28" s="1"/>
  <c r="H22"/>
  <c r="H27" s="1"/>
  <c r="E18"/>
  <c r="E23" s="1"/>
  <c r="E28" s="1"/>
  <c r="C22"/>
  <c r="C27" s="1"/>
  <c r="G22"/>
  <c r="G27" s="1"/>
  <c r="D18"/>
  <c r="D23" s="1"/>
  <c r="D28" s="1"/>
  <c r="I11" i="3"/>
</calcChain>
</file>

<file path=xl/sharedStrings.xml><?xml version="1.0" encoding="utf-8"?>
<sst xmlns="http://schemas.openxmlformats.org/spreadsheetml/2006/main" count="229" uniqueCount="154">
  <si>
    <t>Donor</t>
  </si>
  <si>
    <t>Total</t>
  </si>
  <si>
    <t>US$m</t>
  </si>
  <si>
    <t>US</t>
  </si>
  <si>
    <t>ECHO</t>
  </si>
  <si>
    <t>EU</t>
  </si>
  <si>
    <t>UK</t>
  </si>
  <si>
    <t>Canada</t>
  </si>
  <si>
    <t>ERF</t>
  </si>
  <si>
    <t>Japan</t>
  </si>
  <si>
    <t>Carry-over (donors not specified)</t>
  </si>
  <si>
    <t>CERF</t>
  </si>
  <si>
    <t>Private</t>
  </si>
  <si>
    <t>Germany</t>
  </si>
  <si>
    <t>Sweden</t>
  </si>
  <si>
    <t>Saudi Arabia (Kingdom of)</t>
  </si>
  <si>
    <t>Switzerland</t>
  </si>
  <si>
    <t>Netherlands</t>
  </si>
  <si>
    <t>Ireland</t>
  </si>
  <si>
    <t>Norway</t>
  </si>
  <si>
    <t>Australia</t>
  </si>
  <si>
    <t>Denmark</t>
  </si>
  <si>
    <t>Allocation of unearmarked funds by WFP</t>
  </si>
  <si>
    <t>Various Donors (details not yet provided)</t>
  </si>
  <si>
    <t>Finland</t>
  </si>
  <si>
    <t>France</t>
  </si>
  <si>
    <t>European Commission</t>
  </si>
  <si>
    <t>China</t>
  </si>
  <si>
    <t>World Bank</t>
  </si>
  <si>
    <t>Italy</t>
  </si>
  <si>
    <t>Sri Lanka</t>
  </si>
  <si>
    <t>Allocation of unearmarked funds by UNICEF</t>
  </si>
  <si>
    <t>Spain</t>
  </si>
  <si>
    <t>World Food Programme</t>
  </si>
  <si>
    <t>Belgium</t>
  </si>
  <si>
    <t>Austria</t>
  </si>
  <si>
    <t>Global Thematic Partners</t>
  </si>
  <si>
    <t>Allocation of unearmarked funds by UNHCR</t>
  </si>
  <si>
    <t>African Development Bank</t>
  </si>
  <si>
    <t>Egypt</t>
  </si>
  <si>
    <t>United Nations Children's Fund</t>
  </si>
  <si>
    <t>UNICEF National Committee/Spain</t>
  </si>
  <si>
    <t>UNICEF National Committee/United Kingdom</t>
  </si>
  <si>
    <t>United Arab Emirates</t>
  </si>
  <si>
    <t>Czech Republic</t>
  </si>
  <si>
    <t>UNICEF National Committee/Australia</t>
  </si>
  <si>
    <t>Allocation of unearmarked funds by IOM</t>
  </si>
  <si>
    <t>Brazil</t>
  </si>
  <si>
    <t>Bill and Melinda Gates Foundation</t>
  </si>
  <si>
    <t>Mexico</t>
  </si>
  <si>
    <t>Luxembourg</t>
  </si>
  <si>
    <t>Korea, Republic of</t>
  </si>
  <si>
    <t>Start Fund</t>
  </si>
  <si>
    <t>US Fund for UNICEF</t>
  </si>
  <si>
    <t>Allocation of unearmarked funds by OCHA</t>
  </si>
  <si>
    <t>Poland</t>
  </si>
  <si>
    <t>Qatar</t>
  </si>
  <si>
    <t>UNICEF National Committee/Switzerland</t>
  </si>
  <si>
    <t>UNICEF National Committee/Netherlands</t>
  </si>
  <si>
    <t>Estonia</t>
  </si>
  <si>
    <t>Don Bosco Mondo Prokur</t>
  </si>
  <si>
    <t>Qatar Red Crescent Society</t>
  </si>
  <si>
    <t>Monaco</t>
  </si>
  <si>
    <t>Slovenia</t>
  </si>
  <si>
    <t>Lithuania</t>
  </si>
  <si>
    <t>Butterfly Onlus Foundation</t>
  </si>
  <si>
    <t>Museke Foundation</t>
  </si>
  <si>
    <t>Elena Trevisanato Onlus Foundation</t>
  </si>
  <si>
    <t>Balancing entry of ERF/CHF allocations</t>
  </si>
  <si>
    <t>Grand Total</t>
  </si>
  <si>
    <t>IASC Standard Sector</t>
  </si>
  <si>
    <t>Food</t>
  </si>
  <si>
    <t>Sector not yet specified</t>
  </si>
  <si>
    <t>Water and Sanitation</t>
  </si>
  <si>
    <t>Health</t>
  </si>
  <si>
    <t>Shelter and non-food items</t>
  </si>
  <si>
    <t>Coordination and support services</t>
  </si>
  <si>
    <t>Agriculture</t>
  </si>
  <si>
    <t>Other</t>
  </si>
  <si>
    <t>Multi-sector</t>
  </si>
  <si>
    <t>Protection/Human rights/Rule of law</t>
  </si>
  <si>
    <t>Education</t>
  </si>
  <si>
    <t>Appealing Agency  type</t>
  </si>
  <si>
    <t>Government</t>
  </si>
  <si>
    <t>NGOs</t>
  </si>
  <si>
    <t>RCRC</t>
  </si>
  <si>
    <t>UN Agencies</t>
  </si>
  <si>
    <t>Inter-governmental orgs.</t>
  </si>
  <si>
    <t>Private Orgs. &amp; Foundations</t>
  </si>
  <si>
    <t>Red Cross / Red Crescent</t>
  </si>
  <si>
    <t>Appealing agency top org.</t>
  </si>
  <si>
    <t>Emergency Response Fund (OCHA)</t>
  </si>
  <si>
    <t>Food &amp; Agriculture Organization of the United Nations</t>
  </si>
  <si>
    <t>International Organization for Migration</t>
  </si>
  <si>
    <t>International Strategy for Disaster Reduction</t>
  </si>
  <si>
    <t>Office for the Coordination of Humanitarian Affairs</t>
  </si>
  <si>
    <t>United Nations High Commissioner for Refugees</t>
  </si>
  <si>
    <t>UN Agencies Total</t>
  </si>
  <si>
    <t>ACT Alliance</t>
  </si>
  <si>
    <t>Action Contre la Faim</t>
  </si>
  <si>
    <t xml:space="preserve">Adventist Development and Relief Agency </t>
  </si>
  <si>
    <t>African Medical and Research Foundation</t>
  </si>
  <si>
    <t>CARE International</t>
  </si>
  <si>
    <t>Caritas Germany (DCV)</t>
  </si>
  <si>
    <t>Catholic Relief Services</t>
  </si>
  <si>
    <t>Center for Victims of Torture</t>
  </si>
  <si>
    <t>ChildFund International</t>
  </si>
  <si>
    <t>Concern Worldwide</t>
  </si>
  <si>
    <t>Cooperazione Internazionale - COOPI</t>
  </si>
  <si>
    <t>Danish Refugee Council</t>
  </si>
  <si>
    <t>Deutsche Welthungerhilfe e.V. (German Agro Action)</t>
  </si>
  <si>
    <t>Diakonie Katastrophenhilfe</t>
  </si>
  <si>
    <t>Fondation Caritas Luxembourg</t>
  </si>
  <si>
    <t xml:space="preserve">Food for the Hungry </t>
  </si>
  <si>
    <t>Food for the Hungry International</t>
  </si>
  <si>
    <t>GOAL</t>
  </si>
  <si>
    <t>Handicap International</t>
  </si>
  <si>
    <t>Humedica</t>
  </si>
  <si>
    <t>International Maize and Wheat Improvement Center</t>
  </si>
  <si>
    <t>International Medical Corps</t>
  </si>
  <si>
    <t>International Rescue Committee</t>
  </si>
  <si>
    <t>Islamic Relief Worldwide</t>
  </si>
  <si>
    <t>Médecins sans Frontières</t>
  </si>
  <si>
    <t>NGOs (details not yet provided)</t>
  </si>
  <si>
    <t>Norwegian Refugee Council</t>
  </si>
  <si>
    <t>OXFAM</t>
  </si>
  <si>
    <t>Oxfam/Community Aid Abroad/Intermon/Novib</t>
  </si>
  <si>
    <t>People in Need</t>
  </si>
  <si>
    <t>REST - Relief Society of Tigray</t>
  </si>
  <si>
    <t xml:space="preserve">Save the Children </t>
  </si>
  <si>
    <t>Swedish Mission Council</t>
  </si>
  <si>
    <t>Vétérinaire sans Frontieres</t>
  </si>
  <si>
    <t>World Vision International</t>
  </si>
  <si>
    <t>ZOA</t>
  </si>
  <si>
    <t>NGOs Total</t>
  </si>
  <si>
    <t>Emergency year</t>
  </si>
  <si>
    <t>Central Emergency Response Fund</t>
  </si>
  <si>
    <t>The ten largest humanitarian donors to Ethiopia, 2016</t>
  </si>
  <si>
    <t xml:space="preserve">Source: </t>
  </si>
  <si>
    <t xml:space="preserve">Development Initiatives based on UNOCHA FTS data. Data downloaded on 12 May 2016
</t>
  </si>
  <si>
    <t xml:space="preserve">Note: </t>
  </si>
  <si>
    <t>CERF: Central Emergency Response Fund; ECHO: European Commission’s Humanitarian Aid and Civil Protection department; ERF: Emergency Response Fund; UK: United Kingdom; US: United States.</t>
  </si>
  <si>
    <t>Title:</t>
  </si>
  <si>
    <t>Pooled funding to Ethiopia, 2012–2016</t>
  </si>
  <si>
    <t>Development Initiatives based on UN OCHA FTS data. Data downloaded on 12 May 2016</t>
  </si>
  <si>
    <t>Data on Ethiopia’s Humanitarian Response Fund (HRF) is drawn from UN OCHA’s FTS and not from OCHA
Ethiopia. On the UN OCHA’s FTS Ethiopia’s HRF is labelled as ‘Emergency Response Fund’. 2016 data is up to and
including 12 May 2016.</t>
  </si>
  <si>
    <t>Humanitarian funding to Ethiopia by sector, 2016</t>
  </si>
  <si>
    <t>If funding is given in an unearmarked manner and not yet allocated by the recipient agency to a particular
project and sector, FTS shows the funding under the heading ‘sector not yet specified’. ‘Other’ includes education,
multi-sector, agriculture, and protection/human rights/rule of law.</t>
  </si>
  <si>
    <t>Humanitarian assistance to Ethiopia by funding channel, 2016</t>
  </si>
  <si>
    <t>Percentage total does not equal 100% due to rounding. RCRC: International Red Cross and Red Crescent Movement.</t>
  </si>
  <si>
    <t>Volume of humanitarian funding to Ethiopia by funding channel, 2014–2016</t>
  </si>
  <si>
    <t>’Other’ includes funding reported to the International Red Cross and Red Crescent Movement, governments and other agencies. 2016 data is up to and including 12 May 2016.</t>
  </si>
  <si>
    <t>Humanitarian funding to Ethiopia, 2011–2016</t>
  </si>
  <si>
    <t>2016 data is up to and including 12 May 2016.</t>
  </si>
</sst>
</file>

<file path=xl/styles.xml><?xml version="1.0" encoding="utf-8"?>
<styleSheet xmlns="http://schemas.openxmlformats.org/spreadsheetml/2006/main">
  <numFmts count="2">
    <numFmt numFmtId="43" formatCode="_-* #,##0.00_-;\-* #,##0.00_-;_-* &quot;-&quot;??_-;_-@_-"/>
    <numFmt numFmtId="164" formatCode="_-* #,##0.0_-;\-* #,##0.0_-;_-* &quot;-&quot;??_-;_-@_-"/>
  </numFmts>
  <fonts count="3">
    <font>
      <sz val="10"/>
      <name val="Arial"/>
      <family val="2"/>
    </font>
    <font>
      <sz val="10"/>
      <name val="Arial"/>
      <family val="2"/>
    </font>
    <font>
      <b/>
      <sz val="10"/>
      <name val="Arial"/>
      <family val="2"/>
    </font>
  </fonts>
  <fills count="3">
    <fill>
      <patternFill patternType="none"/>
    </fill>
    <fill>
      <patternFill patternType="gray125"/>
    </fill>
    <fill>
      <patternFill patternType="solid">
        <fgColor rgb="FFFFFF00"/>
        <bgColor indexed="64"/>
      </patternFill>
    </fill>
  </fills>
  <borders count="33">
    <border>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64"/>
      </left>
      <right/>
      <top style="thin">
        <color indexed="64"/>
      </top>
      <bottom/>
      <diagonal/>
    </border>
    <border>
      <left style="thin">
        <color indexed="8"/>
      </left>
      <right style="thin">
        <color indexed="64"/>
      </right>
      <top style="thin">
        <color indexed="64"/>
      </top>
      <bottom/>
      <diagonal/>
    </border>
    <border>
      <left style="thin">
        <color indexed="64"/>
      </left>
      <right/>
      <top style="thin">
        <color indexed="8"/>
      </top>
      <bottom/>
      <diagonal/>
    </border>
    <border>
      <left style="thin">
        <color indexed="8"/>
      </left>
      <right style="thin">
        <color indexed="64"/>
      </right>
      <top style="thin">
        <color indexed="8"/>
      </top>
      <bottom/>
      <diagonal/>
    </border>
    <border>
      <left style="thin">
        <color indexed="8"/>
      </left>
      <right/>
      <top/>
      <bottom/>
      <diagonal/>
    </border>
    <border>
      <left style="thin">
        <color indexed="8"/>
      </left>
      <right style="thin">
        <color indexed="8"/>
      </right>
      <top/>
      <bottom/>
      <diagonal/>
    </border>
    <border>
      <left style="thin">
        <color indexed="64"/>
      </left>
      <right/>
      <top/>
      <bottom/>
      <diagonal/>
    </border>
    <border>
      <left style="thin">
        <color indexed="8"/>
      </left>
      <right style="thin">
        <color indexed="64"/>
      </right>
      <top/>
      <bottom/>
      <diagonal/>
    </border>
    <border>
      <left style="thin">
        <color indexed="64"/>
      </left>
      <right/>
      <top/>
      <bottom style="thin">
        <color indexed="64"/>
      </bottom>
      <diagonal/>
    </border>
    <border>
      <left style="thin">
        <color indexed="8"/>
      </left>
      <right style="thin">
        <color indexed="64"/>
      </right>
      <top/>
      <bottom style="thin">
        <color indexed="64"/>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8"/>
      </top>
      <bottom/>
      <diagonal/>
    </border>
    <border>
      <left/>
      <right/>
      <top style="thin">
        <color indexed="8"/>
      </top>
      <bottom style="thin">
        <color indexed="8"/>
      </bottom>
      <diagonal/>
    </border>
    <border>
      <left style="thin">
        <color indexed="8"/>
      </left>
      <right/>
      <top style="thin">
        <color indexed="64"/>
      </top>
      <bottom/>
      <diagonal/>
    </border>
    <border>
      <left style="thin">
        <color indexed="64"/>
      </left>
      <right/>
      <top style="thin">
        <color indexed="65"/>
      </top>
      <bottom/>
      <diagonal/>
    </border>
    <border>
      <left style="thin">
        <color indexed="64"/>
      </left>
      <right/>
      <top style="thin">
        <color indexed="8"/>
      </top>
      <bottom style="thin">
        <color indexed="64"/>
      </bottom>
      <diagonal/>
    </border>
    <border>
      <left style="thin">
        <color indexed="65"/>
      </left>
      <right/>
      <top style="thin">
        <color indexed="8"/>
      </top>
      <bottom style="thin">
        <color indexed="64"/>
      </bottom>
      <diagonal/>
    </border>
    <border>
      <left style="thin">
        <color indexed="8"/>
      </left>
      <right style="thin">
        <color indexed="64"/>
      </right>
      <top style="thin">
        <color indexed="8"/>
      </top>
      <bottom style="thin">
        <color indexed="64"/>
      </bottom>
      <diagonal/>
    </border>
    <border>
      <left style="thin">
        <color indexed="8"/>
      </left>
      <right/>
      <top style="thin">
        <color indexed="65"/>
      </top>
      <bottom/>
      <diagonal/>
    </border>
    <border>
      <left style="thin">
        <color indexed="65"/>
      </left>
      <right/>
      <top style="thin">
        <color indexed="8"/>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8"/>
      </top>
      <bottom/>
      <diagonal/>
    </border>
    <border>
      <left/>
      <right style="thin">
        <color indexed="64"/>
      </right>
      <top/>
      <bottom/>
      <diagonal/>
    </border>
    <border>
      <left/>
      <right/>
      <top style="thin">
        <color indexed="8"/>
      </top>
      <bottom style="thin">
        <color indexed="64"/>
      </bottom>
      <diagonal/>
    </border>
    <border>
      <left/>
      <right style="thin">
        <color indexed="64"/>
      </right>
      <top style="thin">
        <color indexed="8"/>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2" fillId="0" borderId="0" xfId="0" applyFont="1" applyFill="1" applyBorder="1"/>
    <xf numFmtId="0" fontId="0" fillId="0" borderId="2" xfId="0" applyNumberFormat="1" applyBorder="1"/>
    <xf numFmtId="0" fontId="0" fillId="0" borderId="5" xfId="0" applyBorder="1"/>
    <xf numFmtId="0" fontId="0" fillId="0" borderId="6" xfId="0" applyNumberFormat="1" applyBorder="1"/>
    <xf numFmtId="164" fontId="0" fillId="0" borderId="0" xfId="1" applyNumberFormat="1" applyFont="1"/>
    <xf numFmtId="9" fontId="0" fillId="0" borderId="0" xfId="2" applyFont="1"/>
    <xf numFmtId="9" fontId="0" fillId="0" borderId="0" xfId="0" applyNumberFormat="1"/>
    <xf numFmtId="0" fontId="0" fillId="2" borderId="7" xfId="0" applyFill="1" applyBorder="1"/>
    <xf numFmtId="0" fontId="0" fillId="2" borderId="8" xfId="0" applyNumberFormat="1" applyFill="1" applyBorder="1"/>
    <xf numFmtId="0" fontId="0" fillId="2" borderId="9" xfId="0" applyFill="1" applyBorder="1"/>
    <xf numFmtId="0" fontId="0" fillId="2" borderId="10" xfId="0" applyNumberFormat="1" applyFill="1" applyBorder="1"/>
    <xf numFmtId="0" fontId="0" fillId="0" borderId="7" xfId="0" applyBorder="1"/>
    <xf numFmtId="0" fontId="0" fillId="0" borderId="8" xfId="0" applyNumberFormat="1" applyBorder="1"/>
    <xf numFmtId="0" fontId="0" fillId="0" borderId="9" xfId="0" applyBorder="1"/>
    <xf numFmtId="0" fontId="0" fillId="0" borderId="10" xfId="0" applyNumberFormat="1" applyBorder="1"/>
    <xf numFmtId="0" fontId="0" fillId="0" borderId="11" xfId="0" applyBorder="1"/>
    <xf numFmtId="0" fontId="0" fillId="0" borderId="12" xfId="0" applyNumberFormat="1" applyBorder="1"/>
    <xf numFmtId="0" fontId="0" fillId="0" borderId="13" xfId="0" applyBorder="1"/>
    <xf numFmtId="0" fontId="0" fillId="0" borderId="14" xfId="0" applyNumberFormat="1" applyBorder="1"/>
    <xf numFmtId="0" fontId="2" fillId="0" borderId="0" xfId="0" applyFont="1"/>
    <xf numFmtId="0" fontId="0" fillId="0" borderId="15" xfId="0" applyBorder="1"/>
    <xf numFmtId="0" fontId="0" fillId="0" borderId="15" xfId="0" applyNumberFormat="1" applyBorder="1"/>
    <xf numFmtId="164" fontId="0" fillId="0" borderId="15" xfId="1" applyNumberFormat="1" applyFont="1" applyBorder="1"/>
    <xf numFmtId="0" fontId="0" fillId="0" borderId="16" xfId="0" applyBorder="1"/>
    <xf numFmtId="0" fontId="0" fillId="0" borderId="16" xfId="0" applyNumberFormat="1" applyBorder="1"/>
    <xf numFmtId="164" fontId="0" fillId="0" borderId="16" xfId="1" applyNumberFormat="1" applyFont="1" applyBorder="1"/>
    <xf numFmtId="0" fontId="0" fillId="2" borderId="16" xfId="0" applyFill="1" applyBorder="1"/>
    <xf numFmtId="0" fontId="0" fillId="0" borderId="17" xfId="0" applyBorder="1"/>
    <xf numFmtId="164" fontId="0" fillId="0" borderId="17" xfId="1" applyNumberFormat="1" applyFont="1" applyFill="1" applyBorder="1"/>
    <xf numFmtId="10" fontId="0" fillId="0" borderId="0" xfId="2" applyNumberFormat="1" applyFont="1"/>
    <xf numFmtId="0" fontId="0" fillId="0" borderId="18" xfId="0" applyBorder="1"/>
    <xf numFmtId="0" fontId="0" fillId="0" borderId="1" xfId="0" applyNumberFormat="1" applyBorder="1"/>
    <xf numFmtId="0" fontId="0" fillId="0" borderId="18" xfId="0" applyNumberFormat="1" applyBorder="1"/>
    <xf numFmtId="0" fontId="0" fillId="0" borderId="7" xfId="0" applyNumberFormat="1" applyBorder="1"/>
    <xf numFmtId="0" fontId="0" fillId="0" borderId="0" xfId="0" applyNumberFormat="1"/>
    <xf numFmtId="0" fontId="0" fillId="0" borderId="13" xfId="0" applyNumberFormat="1" applyBorder="1"/>
    <xf numFmtId="0" fontId="0" fillId="0" borderId="19" xfId="0" applyNumberForma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NumberFormat="1"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5" xfId="0" applyNumberFormat="1" applyBorder="1"/>
    <xf numFmtId="0" fontId="0" fillId="0" borderId="29" xfId="0" applyNumberFormat="1" applyBorder="1"/>
    <xf numFmtId="0" fontId="0" fillId="0" borderId="9" xfId="0" applyNumberFormat="1" applyBorder="1"/>
    <xf numFmtId="0" fontId="0" fillId="0" borderId="0" xfId="0" applyNumberFormat="1" applyBorder="1"/>
    <xf numFmtId="0" fontId="0" fillId="0" borderId="30" xfId="0" applyNumberFormat="1" applyBorder="1"/>
    <xf numFmtId="0" fontId="0" fillId="0" borderId="22" xfId="0" applyNumberFormat="1" applyBorder="1"/>
    <xf numFmtId="0" fontId="0" fillId="0" borderId="31" xfId="0" applyNumberFormat="1" applyBorder="1"/>
    <xf numFmtId="0" fontId="0" fillId="0" borderId="32" xfId="0" applyNumberFormat="1" applyBorder="1"/>
    <xf numFmtId="0" fontId="0" fillId="0" borderId="0" xfId="0" applyAlignment="1"/>
    <xf numFmtId="0" fontId="2" fillId="0" borderId="0" xfId="0" applyFont="1" applyAlignment="1"/>
  </cellXfs>
  <cellStyles count="3">
    <cellStyle name="Comma" xfId="1" builtinId="3"/>
    <cellStyle name="Normal" xfId="0" builtinId="0"/>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Fig.2!$C$11</c:f>
              <c:strCache>
                <c:ptCount val="1"/>
                <c:pt idx="0">
                  <c:v>CERF</c:v>
                </c:pt>
              </c:strCache>
            </c:strRef>
          </c:tx>
          <c:dLbls>
            <c:showVal val="1"/>
          </c:dLbls>
          <c:cat>
            <c:numRef>
              <c:f>Fig.2!$D$5:$H$5</c:f>
              <c:numCache>
                <c:formatCode>General</c:formatCode>
                <c:ptCount val="5"/>
                <c:pt idx="0">
                  <c:v>2012</c:v>
                </c:pt>
                <c:pt idx="1">
                  <c:v>2013</c:v>
                </c:pt>
                <c:pt idx="2">
                  <c:v>2014</c:v>
                </c:pt>
                <c:pt idx="3">
                  <c:v>2015</c:v>
                </c:pt>
                <c:pt idx="4">
                  <c:v>2016</c:v>
                </c:pt>
              </c:numCache>
            </c:numRef>
          </c:cat>
          <c:val>
            <c:numRef>
              <c:f>Fig.2!$D$11:$H$11</c:f>
              <c:numCache>
                <c:formatCode>_-* #,##0.0_-;\-* #,##0.0_-;_-* "-"??_-;_-@_-</c:formatCode>
                <c:ptCount val="5"/>
                <c:pt idx="0">
                  <c:v>13.984781</c:v>
                </c:pt>
                <c:pt idx="1">
                  <c:v>23.972935</c:v>
                </c:pt>
                <c:pt idx="2">
                  <c:v>32.516021000000002</c:v>
                </c:pt>
                <c:pt idx="3">
                  <c:v>27.486575999999999</c:v>
                </c:pt>
                <c:pt idx="4">
                  <c:v>10.991118999999999</c:v>
                </c:pt>
              </c:numCache>
            </c:numRef>
          </c:val>
        </c:ser>
        <c:ser>
          <c:idx val="1"/>
          <c:order val="1"/>
          <c:tx>
            <c:strRef>
              <c:f>Fig.2!$C$12</c:f>
              <c:strCache>
                <c:ptCount val="1"/>
                <c:pt idx="0">
                  <c:v>ERF</c:v>
                </c:pt>
              </c:strCache>
            </c:strRef>
          </c:tx>
          <c:dLbls>
            <c:showVal val="1"/>
          </c:dLbls>
          <c:cat>
            <c:numRef>
              <c:f>Fig.2!$D$5:$H$5</c:f>
              <c:numCache>
                <c:formatCode>General</c:formatCode>
                <c:ptCount val="5"/>
                <c:pt idx="0">
                  <c:v>2012</c:v>
                </c:pt>
                <c:pt idx="1">
                  <c:v>2013</c:v>
                </c:pt>
                <c:pt idx="2">
                  <c:v>2014</c:v>
                </c:pt>
                <c:pt idx="3">
                  <c:v>2015</c:v>
                </c:pt>
                <c:pt idx="4">
                  <c:v>2016</c:v>
                </c:pt>
              </c:numCache>
            </c:numRef>
          </c:cat>
          <c:val>
            <c:numRef>
              <c:f>Fig.2!$D$12:$H$12</c:f>
              <c:numCache>
                <c:formatCode>_-* #,##0.0_-;\-* #,##0.0_-;_-* "-"??_-;_-@_-</c:formatCode>
                <c:ptCount val="5"/>
                <c:pt idx="0">
                  <c:v>37.955717</c:v>
                </c:pt>
                <c:pt idx="1">
                  <c:v>27.146015999999999</c:v>
                </c:pt>
                <c:pt idx="2">
                  <c:v>14.32569</c:v>
                </c:pt>
                <c:pt idx="3">
                  <c:v>23.281161000000001</c:v>
                </c:pt>
                <c:pt idx="4">
                  <c:v>49.701276999999997</c:v>
                </c:pt>
              </c:numCache>
            </c:numRef>
          </c:val>
        </c:ser>
        <c:overlap val="100"/>
        <c:axId val="79752192"/>
        <c:axId val="79635200"/>
      </c:barChart>
      <c:catAx>
        <c:axId val="79752192"/>
        <c:scaling>
          <c:orientation val="minMax"/>
        </c:scaling>
        <c:axPos val="b"/>
        <c:numFmt formatCode="General" sourceLinked="1"/>
        <c:majorTickMark val="none"/>
        <c:tickLblPos val="nextTo"/>
        <c:crossAx val="79635200"/>
        <c:crosses val="autoZero"/>
        <c:auto val="1"/>
        <c:lblAlgn val="ctr"/>
        <c:lblOffset val="100"/>
      </c:catAx>
      <c:valAx>
        <c:axId val="79635200"/>
        <c:scaling>
          <c:orientation val="minMax"/>
        </c:scaling>
        <c:axPos val="l"/>
        <c:majorGridlines>
          <c:spPr>
            <a:ln>
              <a:prstDash val="solid"/>
            </a:ln>
          </c:spPr>
        </c:majorGridlines>
        <c:title>
          <c:tx>
            <c:rich>
              <a:bodyPr rot="-5400000" vert="horz"/>
              <a:lstStyle/>
              <a:p>
                <a:pPr>
                  <a:defRPr/>
                </a:pPr>
                <a:r>
                  <a:rPr lang="en-US"/>
                  <a:t>US$ millions</a:t>
                </a:r>
              </a:p>
            </c:rich>
          </c:tx>
          <c:layout/>
        </c:title>
        <c:numFmt formatCode="#,##0" sourceLinked="0"/>
        <c:majorTickMark val="none"/>
        <c:tickLblPos val="nextTo"/>
        <c:spPr>
          <a:ln w="9525">
            <a:noFill/>
          </a:ln>
        </c:spPr>
        <c:crossAx val="79752192"/>
        <c:crosses val="autoZero"/>
        <c:crossBetween val="between"/>
      </c:valAx>
    </c:plotArea>
    <c:legend>
      <c:legendPos val="b"/>
      <c:layout/>
    </c:legend>
    <c:plotVisOnly val="1"/>
    <c:dispBlanksAs val="gap"/>
  </c:chart>
  <c:spPr>
    <a:ln>
      <a:noFill/>
    </a:ln>
  </c:sp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pieChart>
        <c:varyColors val="1"/>
        <c:ser>
          <c:idx val="0"/>
          <c:order val="0"/>
          <c:dLbls>
            <c:dLbl>
              <c:idx val="0"/>
              <c:layout/>
              <c:tx>
                <c:rich>
                  <a:bodyPr/>
                  <a:lstStyle/>
                  <a:p>
                    <a:r>
                      <a:rPr lang="en-US" sz="900"/>
                      <a:t>F</a:t>
                    </a:r>
                    <a:r>
                      <a:rPr lang="en-US"/>
                      <a:t>ood,  US$415.7m, 65%</a:t>
                    </a:r>
                  </a:p>
                </c:rich>
              </c:tx>
            </c:dLbl>
            <c:dLbl>
              <c:idx val="1"/>
              <c:layout/>
              <c:tx>
                <c:rich>
                  <a:bodyPr/>
                  <a:lstStyle/>
                  <a:p>
                    <a:r>
                      <a:rPr lang="en-US" sz="900"/>
                      <a:t>S</a:t>
                    </a:r>
                    <a:r>
                      <a:rPr lang="en-US"/>
                      <a:t>ector not yet specified,  US$133.6m, 21%</a:t>
                    </a:r>
                  </a:p>
                </c:rich>
              </c:tx>
            </c:dLbl>
            <c:dLbl>
              <c:idx val="2"/>
              <c:layout>
                <c:manualLayout>
                  <c:x val="-0.15414981578006981"/>
                  <c:y val="0.25362681249858177"/>
                </c:manualLayout>
              </c:layout>
              <c:tx>
                <c:rich>
                  <a:bodyPr/>
                  <a:lstStyle/>
                  <a:p>
                    <a:r>
                      <a:rPr lang="en-US" sz="900"/>
                      <a:t>W</a:t>
                    </a:r>
                    <a:r>
                      <a:rPr lang="en-US"/>
                      <a:t>ater and Sanitation,  US$34.4m, 5%</a:t>
                    </a:r>
                  </a:p>
                </c:rich>
              </c:tx>
              <c:dLblPos val="bestFit"/>
            </c:dLbl>
            <c:dLbl>
              <c:idx val="3"/>
              <c:layout/>
              <c:tx>
                <c:rich>
                  <a:bodyPr/>
                  <a:lstStyle/>
                  <a:p>
                    <a:r>
                      <a:rPr lang="en-US" sz="900"/>
                      <a:t>H</a:t>
                    </a:r>
                    <a:r>
                      <a:rPr lang="en-US"/>
                      <a:t>ealth,  US$25.9m, 4%</a:t>
                    </a:r>
                  </a:p>
                </c:rich>
              </c:tx>
            </c:dLbl>
            <c:dLbl>
              <c:idx val="4"/>
              <c:layout/>
              <c:tx>
                <c:rich>
                  <a:bodyPr/>
                  <a:lstStyle/>
                  <a:p>
                    <a:r>
                      <a:rPr lang="en-US" sz="900"/>
                      <a:t>S</a:t>
                    </a:r>
                    <a:r>
                      <a:rPr lang="en-US"/>
                      <a:t>helter and non-food items,  US$9.0m, 2%</a:t>
                    </a:r>
                  </a:p>
                </c:rich>
              </c:tx>
            </c:dLbl>
            <c:dLbl>
              <c:idx val="5"/>
              <c:layout/>
              <c:tx>
                <c:rich>
                  <a:bodyPr/>
                  <a:lstStyle/>
                  <a:p>
                    <a:r>
                      <a:rPr lang="en-US" sz="900"/>
                      <a:t>C</a:t>
                    </a:r>
                    <a:r>
                      <a:rPr lang="en-US"/>
                      <a:t>oordination and support services,  US$7.2m, 1%</a:t>
                    </a:r>
                  </a:p>
                </c:rich>
              </c:tx>
            </c:dLbl>
            <c:dLbl>
              <c:idx val="6"/>
              <c:layout/>
              <c:tx>
                <c:rich>
                  <a:bodyPr/>
                  <a:lstStyle/>
                  <a:p>
                    <a:r>
                      <a:rPr lang="en-US" sz="900"/>
                      <a:t>O</a:t>
                    </a:r>
                    <a:r>
                      <a:rPr lang="en-US"/>
                      <a:t>ther,  US$11.0m, 2%</a:t>
                    </a:r>
                  </a:p>
                </c:rich>
              </c:tx>
            </c:dLbl>
            <c:txPr>
              <a:bodyPr/>
              <a:lstStyle/>
              <a:p>
                <a:pPr>
                  <a:defRPr sz="900"/>
                </a:pPr>
                <a:endParaRPr lang="en-US"/>
              </a:p>
            </c:txPr>
            <c:showVal val="1"/>
            <c:showCatName val="1"/>
            <c:showPercent val="1"/>
            <c:showLeaderLines val="1"/>
          </c:dLbls>
          <c:cat>
            <c:strRef>
              <c:f>Fig.3!$G$5:$G$11</c:f>
              <c:strCache>
                <c:ptCount val="7"/>
                <c:pt idx="0">
                  <c:v>Food</c:v>
                </c:pt>
                <c:pt idx="1">
                  <c:v>Sector not yet specified</c:v>
                </c:pt>
                <c:pt idx="2">
                  <c:v>Water and Sanitation</c:v>
                </c:pt>
                <c:pt idx="3">
                  <c:v>Health</c:v>
                </c:pt>
                <c:pt idx="4">
                  <c:v>Shelter and non-food items</c:v>
                </c:pt>
                <c:pt idx="5">
                  <c:v>Coordination and support services</c:v>
                </c:pt>
                <c:pt idx="6">
                  <c:v>Other</c:v>
                </c:pt>
              </c:strCache>
            </c:strRef>
          </c:cat>
          <c:val>
            <c:numRef>
              <c:f>Fig.3!$I$5:$I$11</c:f>
              <c:numCache>
                <c:formatCode>_-* #,##0.0_-;\-* #,##0.0_-;_-* "-"??_-;_-@_-</c:formatCode>
                <c:ptCount val="7"/>
                <c:pt idx="0">
                  <c:v>415.665415</c:v>
                </c:pt>
                <c:pt idx="1">
                  <c:v>133.58360099999999</c:v>
                </c:pt>
                <c:pt idx="2">
                  <c:v>34.387</c:v>
                </c:pt>
                <c:pt idx="3">
                  <c:v>25.948629</c:v>
                </c:pt>
                <c:pt idx="4">
                  <c:v>8.9787289999999995</c:v>
                </c:pt>
                <c:pt idx="5">
                  <c:v>7.2250690000000004</c:v>
                </c:pt>
                <c:pt idx="6">
                  <c:v>11.002890000000001</c:v>
                </c:pt>
              </c:numCache>
            </c:numRef>
          </c:val>
        </c:ser>
        <c:firstSliceAng val="0"/>
      </c:pieChart>
      <c:spPr>
        <a:noFill/>
        <a:ln w="25400">
          <a:noFill/>
        </a:ln>
      </c:spPr>
    </c:plotArea>
    <c:plotVisOnly val="1"/>
    <c:dispBlanksAs val="zero"/>
  </c:chart>
  <c:spPr>
    <a:ln>
      <a:noFill/>
    </a:ln>
  </c:sp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pieChart>
        <c:varyColors val="1"/>
        <c:ser>
          <c:idx val="0"/>
          <c:order val="0"/>
          <c:dLbls>
            <c:dLbl>
              <c:idx val="0"/>
              <c:layout/>
              <c:tx>
                <c:rich>
                  <a:bodyPr/>
                  <a:lstStyle/>
                  <a:p>
                    <a:pPr>
                      <a:defRPr/>
                    </a:pPr>
                    <a:r>
                      <a:rPr lang="en-US"/>
                      <a:t>Government,  US$0.1m, 0.01%</a:t>
                    </a:r>
                  </a:p>
                </c:rich>
              </c:tx>
              <c:spPr/>
            </c:dLbl>
            <c:dLbl>
              <c:idx val="1"/>
              <c:layout/>
              <c:tx>
                <c:rich>
                  <a:bodyPr/>
                  <a:lstStyle/>
                  <a:p>
                    <a:pPr>
                      <a:defRPr/>
                    </a:pPr>
                    <a:r>
                      <a:rPr lang="en-US"/>
                      <a:t>NGOs,  US$297.1m, 47%</a:t>
                    </a:r>
                  </a:p>
                </c:rich>
              </c:tx>
              <c:spPr/>
            </c:dLbl>
            <c:dLbl>
              <c:idx val="2"/>
              <c:layout/>
              <c:tx>
                <c:rich>
                  <a:bodyPr/>
                  <a:lstStyle/>
                  <a:p>
                    <a:pPr>
                      <a:defRPr/>
                    </a:pPr>
                    <a:r>
                      <a:rPr lang="en-US"/>
                      <a:t>Other,  US$14.3m, 2%</a:t>
                    </a:r>
                  </a:p>
                </c:rich>
              </c:tx>
              <c:spPr/>
            </c:dLbl>
            <c:dLbl>
              <c:idx val="3"/>
              <c:layout/>
              <c:tx>
                <c:rich>
                  <a:bodyPr/>
                  <a:lstStyle/>
                  <a:p>
                    <a:pPr>
                      <a:defRPr/>
                    </a:pPr>
                    <a:r>
                      <a:rPr lang="en-US"/>
                      <a:t>RCRC, US$3.m, 1%</a:t>
                    </a:r>
                  </a:p>
                </c:rich>
              </c:tx>
              <c:spPr/>
            </c:dLbl>
            <c:dLbl>
              <c:idx val="4"/>
              <c:layout/>
              <c:tx>
                <c:rich>
                  <a:bodyPr/>
                  <a:lstStyle/>
                  <a:p>
                    <a:pPr>
                      <a:defRPr/>
                    </a:pPr>
                    <a:r>
                      <a:rPr lang="en-US"/>
                      <a:t>UN Agencies,  US$321.5m, 50%</a:t>
                    </a:r>
                  </a:p>
                </c:rich>
              </c:tx>
              <c:spPr/>
            </c:dLbl>
            <c:showVal val="1"/>
            <c:showCatName val="1"/>
            <c:showPercent val="1"/>
            <c:showLeaderLines val="1"/>
          </c:dLbls>
          <c:cat>
            <c:strRef>
              <c:f>Fig.4!$B$7:$B$11</c:f>
              <c:strCache>
                <c:ptCount val="5"/>
                <c:pt idx="0">
                  <c:v>Government</c:v>
                </c:pt>
                <c:pt idx="1">
                  <c:v>NGOs</c:v>
                </c:pt>
                <c:pt idx="2">
                  <c:v>Other</c:v>
                </c:pt>
                <c:pt idx="3">
                  <c:v>RCRC</c:v>
                </c:pt>
                <c:pt idx="4">
                  <c:v>UN Agencies</c:v>
                </c:pt>
              </c:strCache>
            </c:strRef>
          </c:cat>
          <c:val>
            <c:numRef>
              <c:f>Fig.4!$D$7:$D$11</c:f>
              <c:numCache>
                <c:formatCode>_-* #,##0.0_-;\-* #,##0.0_-;_-* "-"??_-;_-@_-</c:formatCode>
                <c:ptCount val="5"/>
                <c:pt idx="0">
                  <c:v>9.0608999999999995E-2</c:v>
                </c:pt>
                <c:pt idx="1">
                  <c:v>297.06982699999998</c:v>
                </c:pt>
                <c:pt idx="2">
                  <c:v>14.277519</c:v>
                </c:pt>
                <c:pt idx="3">
                  <c:v>3.8647070000000001</c:v>
                </c:pt>
                <c:pt idx="4">
                  <c:v>321.48867100000001</c:v>
                </c:pt>
              </c:numCache>
            </c:numRef>
          </c:val>
        </c:ser>
        <c:firstSliceAng val="0"/>
      </c:pieChart>
      <c:spPr>
        <a:noFill/>
        <a:ln w="25400">
          <a:noFill/>
        </a:ln>
      </c:spPr>
    </c:plotArea>
    <c:plotVisOnly val="1"/>
    <c:dispBlanksAs val="zero"/>
  </c:chart>
  <c:spPr>
    <a:ln>
      <a:noFill/>
    </a:ln>
  </c:sp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percentStacked"/>
        <c:ser>
          <c:idx val="0"/>
          <c:order val="0"/>
          <c:tx>
            <c:strRef>
              <c:f>Fig.5!$B$26</c:f>
              <c:strCache>
                <c:ptCount val="1"/>
                <c:pt idx="0">
                  <c:v>NGOs</c:v>
                </c:pt>
              </c:strCache>
            </c:strRef>
          </c:tx>
          <c:dLbls>
            <c:showVal val="1"/>
          </c:dLbls>
          <c:cat>
            <c:numRef>
              <c:f>Fig.5!$C$6:$H$6</c:f>
              <c:numCache>
                <c:formatCode>General</c:formatCode>
                <c:ptCount val="6"/>
                <c:pt idx="0">
                  <c:v>2011</c:v>
                </c:pt>
                <c:pt idx="1">
                  <c:v>2012</c:v>
                </c:pt>
                <c:pt idx="2">
                  <c:v>2013</c:v>
                </c:pt>
                <c:pt idx="3">
                  <c:v>2014</c:v>
                </c:pt>
                <c:pt idx="4">
                  <c:v>2015</c:v>
                </c:pt>
                <c:pt idx="5">
                  <c:v>2016</c:v>
                </c:pt>
              </c:numCache>
            </c:numRef>
          </c:cat>
          <c:val>
            <c:numRef>
              <c:f>Fig.5!$C$26:$H$26</c:f>
              <c:numCache>
                <c:formatCode>0%</c:formatCode>
                <c:ptCount val="6"/>
                <c:pt idx="0">
                  <c:v>0.26750381333268797</c:v>
                </c:pt>
                <c:pt idx="1">
                  <c:v>0.20760233337980816</c:v>
                </c:pt>
                <c:pt idx="2">
                  <c:v>0.23957772438132213</c:v>
                </c:pt>
                <c:pt idx="3">
                  <c:v>0.34033794965993197</c:v>
                </c:pt>
                <c:pt idx="4">
                  <c:v>0.23003001303512224</c:v>
                </c:pt>
                <c:pt idx="5">
                  <c:v>0.46651047463298306</c:v>
                </c:pt>
              </c:numCache>
            </c:numRef>
          </c:val>
        </c:ser>
        <c:ser>
          <c:idx val="1"/>
          <c:order val="1"/>
          <c:tx>
            <c:strRef>
              <c:f>Fig.5!$B$27</c:f>
              <c:strCache>
                <c:ptCount val="1"/>
                <c:pt idx="0">
                  <c:v>UN Agencies</c:v>
                </c:pt>
              </c:strCache>
            </c:strRef>
          </c:tx>
          <c:dLbls>
            <c:showVal val="1"/>
          </c:dLbls>
          <c:cat>
            <c:numRef>
              <c:f>Fig.5!$C$6:$H$6</c:f>
              <c:numCache>
                <c:formatCode>General</c:formatCode>
                <c:ptCount val="6"/>
                <c:pt idx="0">
                  <c:v>2011</c:v>
                </c:pt>
                <c:pt idx="1">
                  <c:v>2012</c:v>
                </c:pt>
                <c:pt idx="2">
                  <c:v>2013</c:v>
                </c:pt>
                <c:pt idx="3">
                  <c:v>2014</c:v>
                </c:pt>
                <c:pt idx="4">
                  <c:v>2015</c:v>
                </c:pt>
                <c:pt idx="5">
                  <c:v>2016</c:v>
                </c:pt>
              </c:numCache>
            </c:numRef>
          </c:cat>
          <c:val>
            <c:numRef>
              <c:f>Fig.5!$C$27:$H$27</c:f>
              <c:numCache>
                <c:formatCode>0%</c:formatCode>
                <c:ptCount val="6"/>
                <c:pt idx="0">
                  <c:v>0.68189307823066381</c:v>
                </c:pt>
                <c:pt idx="1">
                  <c:v>0.73538538238086171</c:v>
                </c:pt>
                <c:pt idx="2">
                  <c:v>0.74368581443398396</c:v>
                </c:pt>
                <c:pt idx="3">
                  <c:v>0.63930552447936961</c:v>
                </c:pt>
                <c:pt idx="4">
                  <c:v>0.7227801347295616</c:v>
                </c:pt>
                <c:pt idx="5">
                  <c:v>0.50485717116379158</c:v>
                </c:pt>
              </c:numCache>
            </c:numRef>
          </c:val>
        </c:ser>
        <c:ser>
          <c:idx val="2"/>
          <c:order val="2"/>
          <c:tx>
            <c:strRef>
              <c:f>Fig.5!$B$28</c:f>
              <c:strCache>
                <c:ptCount val="1"/>
                <c:pt idx="0">
                  <c:v>Other</c:v>
                </c:pt>
              </c:strCache>
            </c:strRef>
          </c:tx>
          <c:dLbls>
            <c:showVal val="1"/>
          </c:dLbls>
          <c:cat>
            <c:numRef>
              <c:f>Fig.5!$C$6:$H$6</c:f>
              <c:numCache>
                <c:formatCode>General</c:formatCode>
                <c:ptCount val="6"/>
                <c:pt idx="0">
                  <c:v>2011</c:v>
                </c:pt>
                <c:pt idx="1">
                  <c:v>2012</c:v>
                </c:pt>
                <c:pt idx="2">
                  <c:v>2013</c:v>
                </c:pt>
                <c:pt idx="3">
                  <c:v>2014</c:v>
                </c:pt>
                <c:pt idx="4">
                  <c:v>2015</c:v>
                </c:pt>
                <c:pt idx="5">
                  <c:v>2016</c:v>
                </c:pt>
              </c:numCache>
            </c:numRef>
          </c:cat>
          <c:val>
            <c:numRef>
              <c:f>Fig.5!$C$28:$H$28</c:f>
              <c:numCache>
                <c:formatCode>0%</c:formatCode>
                <c:ptCount val="6"/>
                <c:pt idx="0">
                  <c:v>5.0603108436648205E-2</c:v>
                </c:pt>
                <c:pt idx="1">
                  <c:v>5.7012284239330163E-2</c:v>
                </c:pt>
                <c:pt idx="2">
                  <c:v>1.6736461184693869E-2</c:v>
                </c:pt>
                <c:pt idx="3">
                  <c:v>2.0356525860698482E-2</c:v>
                </c:pt>
                <c:pt idx="4">
                  <c:v>4.7189852235316188E-2</c:v>
                </c:pt>
                <c:pt idx="5">
                  <c:v>2.8632354203225314E-2</c:v>
                </c:pt>
              </c:numCache>
            </c:numRef>
          </c:val>
        </c:ser>
        <c:gapWidth val="50"/>
        <c:overlap val="100"/>
        <c:axId val="45874560"/>
        <c:axId val="46412928"/>
      </c:barChart>
      <c:catAx>
        <c:axId val="45874560"/>
        <c:scaling>
          <c:orientation val="minMax"/>
        </c:scaling>
        <c:axPos val="b"/>
        <c:numFmt formatCode="General" sourceLinked="1"/>
        <c:tickLblPos val="nextTo"/>
        <c:crossAx val="46412928"/>
        <c:crosses val="autoZero"/>
        <c:auto val="1"/>
        <c:lblAlgn val="ctr"/>
        <c:lblOffset val="100"/>
      </c:catAx>
      <c:valAx>
        <c:axId val="46412928"/>
        <c:scaling>
          <c:orientation val="minMax"/>
        </c:scaling>
        <c:axPos val="l"/>
        <c:majorGridlines/>
        <c:numFmt formatCode="0%" sourceLinked="1"/>
        <c:tickLblPos val="nextTo"/>
        <c:crossAx val="45874560"/>
        <c:crosses val="autoZero"/>
        <c:crossBetween val="between"/>
      </c:valAx>
    </c:plotArea>
    <c:legend>
      <c:legendPos val="b"/>
      <c:layout/>
    </c:legend>
    <c:plotVisOnly val="1"/>
    <c:dispBlanksAs val="gap"/>
  </c:chart>
  <c:spPr>
    <a:ln>
      <a:noFill/>
    </a:ln>
  </c:sp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1"/>
          <c:order val="0"/>
          <c:dLbls>
            <c:showVal val="1"/>
          </c:dLbls>
          <c:cat>
            <c:numRef>
              <c:f>Fig.6!$B$7:$B$12</c:f>
              <c:numCache>
                <c:formatCode>General</c:formatCode>
                <c:ptCount val="6"/>
                <c:pt idx="0">
                  <c:v>2011</c:v>
                </c:pt>
                <c:pt idx="1">
                  <c:v>2012</c:v>
                </c:pt>
                <c:pt idx="2">
                  <c:v>2013</c:v>
                </c:pt>
                <c:pt idx="3">
                  <c:v>2014</c:v>
                </c:pt>
                <c:pt idx="4">
                  <c:v>2015</c:v>
                </c:pt>
                <c:pt idx="5">
                  <c:v>2016</c:v>
                </c:pt>
              </c:numCache>
            </c:numRef>
          </c:cat>
          <c:val>
            <c:numRef>
              <c:f>Fig.6!$D$7:$D$12</c:f>
              <c:numCache>
                <c:formatCode>_-* #,##0.0_-;\-* #,##0.0_-;_-* "-"??_-;_-@_-</c:formatCode>
                <c:ptCount val="6"/>
                <c:pt idx="0">
                  <c:v>820.91381899999999</c:v>
                </c:pt>
                <c:pt idx="1">
                  <c:v>670.32722000000001</c:v>
                </c:pt>
                <c:pt idx="2">
                  <c:v>541.090013</c:v>
                </c:pt>
                <c:pt idx="3">
                  <c:v>557.37123699999995</c:v>
                </c:pt>
                <c:pt idx="4">
                  <c:v>474.29858200000001</c:v>
                </c:pt>
                <c:pt idx="5">
                  <c:v>636.79133300000001</c:v>
                </c:pt>
              </c:numCache>
            </c:numRef>
          </c:val>
        </c:ser>
        <c:gapWidth val="50"/>
        <c:axId val="45281664"/>
        <c:axId val="45283200"/>
      </c:barChart>
      <c:catAx>
        <c:axId val="45281664"/>
        <c:scaling>
          <c:orientation val="minMax"/>
        </c:scaling>
        <c:axPos val="b"/>
        <c:numFmt formatCode="General" sourceLinked="1"/>
        <c:tickLblPos val="nextTo"/>
        <c:crossAx val="45283200"/>
        <c:crosses val="autoZero"/>
        <c:auto val="1"/>
        <c:lblAlgn val="ctr"/>
        <c:lblOffset val="100"/>
      </c:catAx>
      <c:valAx>
        <c:axId val="45283200"/>
        <c:scaling>
          <c:orientation val="minMax"/>
        </c:scaling>
        <c:axPos val="l"/>
        <c:majorGridlines>
          <c:spPr>
            <a:ln>
              <a:prstDash val="sysDot"/>
            </a:ln>
          </c:spPr>
        </c:majorGridlines>
        <c:title>
          <c:tx>
            <c:rich>
              <a:bodyPr rot="-5400000" vert="horz"/>
              <a:lstStyle/>
              <a:p>
                <a:pPr>
                  <a:defRPr/>
                </a:pPr>
                <a:r>
                  <a:rPr lang="en-US"/>
                  <a:t>US$ millions</a:t>
                </a:r>
              </a:p>
            </c:rich>
          </c:tx>
          <c:layout/>
        </c:title>
        <c:numFmt formatCode="#,##0" sourceLinked="0"/>
        <c:tickLblPos val="nextTo"/>
        <c:crossAx val="45281664"/>
        <c:crosses val="autoZero"/>
        <c:crossBetween val="between"/>
      </c:valAx>
    </c:plotArea>
    <c:plotVisOnly val="1"/>
    <c:dispBlanksAs val="gap"/>
  </c:chart>
  <c:spPr>
    <a:ln>
      <a:noFill/>
    </a:ln>
  </c:sp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171450</xdr:colOff>
      <xdr:row>13</xdr:row>
      <xdr:rowOff>76200</xdr:rowOff>
    </xdr:from>
    <xdr:to>
      <xdr:col>11</xdr:col>
      <xdr:colOff>476250</xdr:colOff>
      <xdr:row>30</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609600</xdr:colOff>
      <xdr:row>17</xdr:row>
      <xdr:rowOff>9525</xdr:rowOff>
    </xdr:from>
    <xdr:to>
      <xdr:col>10</xdr:col>
      <xdr:colOff>352425</xdr:colOff>
      <xdr:row>37</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381000</xdr:colOff>
      <xdr:row>0</xdr:row>
      <xdr:rowOff>0</xdr:rowOff>
    </xdr:from>
    <xdr:to>
      <xdr:col>13</xdr:col>
      <xdr:colOff>76200</xdr:colOff>
      <xdr:row>16</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19050</xdr:colOff>
      <xdr:row>5</xdr:row>
      <xdr:rowOff>9525</xdr:rowOff>
    </xdr:from>
    <xdr:to>
      <xdr:col>16</xdr:col>
      <xdr:colOff>323850</xdr:colOff>
      <xdr:row>22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171450</xdr:colOff>
      <xdr:row>4</xdr:row>
      <xdr:rowOff>85725</xdr:rowOff>
    </xdr:from>
    <xdr:to>
      <xdr:col>12</xdr:col>
      <xdr:colOff>476250</xdr:colOff>
      <xdr:row>21</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1:I71"/>
  <sheetViews>
    <sheetView workbookViewId="0">
      <selection activeCell="A3" sqref="A1:A3"/>
    </sheetView>
  </sheetViews>
  <sheetFormatPr defaultRowHeight="12.75"/>
  <cols>
    <col min="2" max="2" width="64.140625" bestFit="1" customWidth="1"/>
    <col min="5" max="5" width="28.140625" bestFit="1" customWidth="1"/>
    <col min="6" max="6" width="10" bestFit="1" customWidth="1"/>
    <col min="7" max="7" width="10.28515625" bestFit="1" customWidth="1"/>
  </cols>
  <sheetData>
    <row r="1" spans="1:9">
      <c r="A1" s="24" t="s">
        <v>142</v>
      </c>
      <c r="B1" t="s">
        <v>137</v>
      </c>
    </row>
    <row r="2" spans="1:9">
      <c r="A2" s="60" t="s">
        <v>138</v>
      </c>
      <c r="B2" s="59" t="s">
        <v>139</v>
      </c>
    </row>
    <row r="3" spans="1:9">
      <c r="A3" s="24" t="s">
        <v>140</v>
      </c>
      <c r="B3" t="s">
        <v>141</v>
      </c>
    </row>
    <row r="5" spans="1:9">
      <c r="B5" s="1" t="s">
        <v>0</v>
      </c>
      <c r="C5" s="2" t="s">
        <v>1</v>
      </c>
      <c r="E5" s="3" t="s">
        <v>0</v>
      </c>
      <c r="F5" s="4" t="s">
        <v>1</v>
      </c>
      <c r="G5" s="5" t="s">
        <v>2</v>
      </c>
    </row>
    <row r="6" spans="1:9">
      <c r="B6" s="1" t="s">
        <v>3</v>
      </c>
      <c r="C6" s="6">
        <v>1282002172</v>
      </c>
      <c r="E6" s="7" t="s">
        <v>3</v>
      </c>
      <c r="F6" s="8">
        <v>1282002172</v>
      </c>
      <c r="G6" s="9">
        <f>F6/1000000</f>
        <v>1282.002172</v>
      </c>
      <c r="H6" s="10">
        <f>F6/$C$71</f>
        <v>0.44515844095270712</v>
      </c>
      <c r="I6" s="11">
        <f>H6+H7+H8+H9+H11</f>
        <v>0.74164504762585659</v>
      </c>
    </row>
    <row r="7" spans="1:9">
      <c r="B7" s="12" t="s">
        <v>4</v>
      </c>
      <c r="C7" s="13">
        <v>291731119</v>
      </c>
      <c r="E7" s="14" t="s">
        <v>5</v>
      </c>
      <c r="F7" s="15">
        <f>C7+C28</f>
        <v>299949100</v>
      </c>
      <c r="G7" s="9">
        <f t="shared" ref="G7:G15" si="0">F7/1000000</f>
        <v>299.94909999999999</v>
      </c>
      <c r="H7" s="10">
        <f t="shared" ref="H7:H15" si="1">F7/$C$71</f>
        <v>0.10415339118564897</v>
      </c>
    </row>
    <row r="8" spans="1:9">
      <c r="B8" s="16" t="s">
        <v>6</v>
      </c>
      <c r="C8" s="17">
        <v>261045930</v>
      </c>
      <c r="E8" s="18" t="s">
        <v>6</v>
      </c>
      <c r="F8" s="19">
        <v>261045930</v>
      </c>
      <c r="G8" s="9">
        <f t="shared" si="0"/>
        <v>261.04593</v>
      </c>
      <c r="H8" s="10">
        <f t="shared" si="1"/>
        <v>9.0644775612634079E-2</v>
      </c>
    </row>
    <row r="9" spans="1:9">
      <c r="B9" s="16" t="s">
        <v>7</v>
      </c>
      <c r="C9" s="17">
        <v>173566857</v>
      </c>
      <c r="E9" s="18" t="s">
        <v>7</v>
      </c>
      <c r="F9" s="19">
        <v>173566857</v>
      </c>
      <c r="G9" s="9">
        <f t="shared" si="0"/>
        <v>173.566857</v>
      </c>
      <c r="H9" s="10">
        <f t="shared" si="1"/>
        <v>6.026881478885783E-2</v>
      </c>
    </row>
    <row r="10" spans="1:9">
      <c r="B10" s="16" t="s">
        <v>8</v>
      </c>
      <c r="C10" s="17">
        <v>152409861</v>
      </c>
      <c r="E10" s="18" t="s">
        <v>8</v>
      </c>
      <c r="F10" s="19">
        <v>152409861</v>
      </c>
      <c r="G10" s="9">
        <f t="shared" si="0"/>
        <v>152.40986100000001</v>
      </c>
      <c r="H10" s="10">
        <f t="shared" si="1"/>
        <v>5.2922325398820615E-2</v>
      </c>
    </row>
    <row r="11" spans="1:9">
      <c r="B11" s="16" t="s">
        <v>9</v>
      </c>
      <c r="C11" s="17">
        <v>119283483</v>
      </c>
      <c r="E11" s="18" t="s">
        <v>9</v>
      </c>
      <c r="F11" s="19">
        <v>119283483</v>
      </c>
      <c r="G11" s="9">
        <f t="shared" si="0"/>
        <v>119.283483</v>
      </c>
      <c r="H11" s="10">
        <f t="shared" si="1"/>
        <v>4.1419625086008625E-2</v>
      </c>
    </row>
    <row r="12" spans="1:9">
      <c r="B12" s="16" t="s">
        <v>10</v>
      </c>
      <c r="C12" s="17">
        <v>114182446</v>
      </c>
      <c r="E12" s="18" t="s">
        <v>11</v>
      </c>
      <c r="F12" s="19">
        <v>108951432</v>
      </c>
      <c r="G12" s="9">
        <f t="shared" si="0"/>
        <v>108.951432</v>
      </c>
      <c r="H12" s="10">
        <f t="shared" si="1"/>
        <v>3.7831955879623021E-2</v>
      </c>
    </row>
    <row r="13" spans="1:9">
      <c r="B13" s="16" t="s">
        <v>11</v>
      </c>
      <c r="C13" s="17">
        <v>108951432</v>
      </c>
      <c r="E13" s="18" t="s">
        <v>12</v>
      </c>
      <c r="F13" s="19">
        <v>86519641</v>
      </c>
      <c r="G13" s="9">
        <f t="shared" si="0"/>
        <v>86.519640999999993</v>
      </c>
      <c r="H13" s="10">
        <f t="shared" si="1"/>
        <v>3.0042810644589076E-2</v>
      </c>
    </row>
    <row r="14" spans="1:9">
      <c r="B14" s="16" t="s">
        <v>12</v>
      </c>
      <c r="C14" s="17">
        <v>86519641</v>
      </c>
      <c r="E14" s="18" t="s">
        <v>13</v>
      </c>
      <c r="F14" s="19">
        <v>83391941</v>
      </c>
      <c r="G14" s="9">
        <f t="shared" si="0"/>
        <v>83.391941000000003</v>
      </c>
      <c r="H14" s="10">
        <f t="shared" si="1"/>
        <v>2.8956757838925203E-2</v>
      </c>
    </row>
    <row r="15" spans="1:9">
      <c r="B15" s="16" t="s">
        <v>13</v>
      </c>
      <c r="C15" s="17">
        <v>83391941</v>
      </c>
      <c r="E15" s="20" t="s">
        <v>14</v>
      </c>
      <c r="F15" s="21">
        <v>67124096</v>
      </c>
      <c r="G15" s="9">
        <f t="shared" si="0"/>
        <v>67.124095999999994</v>
      </c>
      <c r="H15" s="10">
        <f t="shared" si="1"/>
        <v>2.3307962013125079E-2</v>
      </c>
    </row>
    <row r="16" spans="1:9">
      <c r="B16" s="16" t="s">
        <v>14</v>
      </c>
      <c r="C16" s="17">
        <v>67124096</v>
      </c>
    </row>
    <row r="17" spans="2:3">
      <c r="B17" s="16" t="s">
        <v>15</v>
      </c>
      <c r="C17" s="17">
        <v>44762324</v>
      </c>
    </row>
    <row r="18" spans="2:3">
      <c r="B18" s="16" t="s">
        <v>16</v>
      </c>
      <c r="C18" s="17">
        <v>28067482</v>
      </c>
    </row>
    <row r="19" spans="2:3">
      <c r="B19" s="16" t="s">
        <v>17</v>
      </c>
      <c r="C19" s="17">
        <v>27600343</v>
      </c>
    </row>
    <row r="20" spans="2:3">
      <c r="B20" s="16" t="s">
        <v>18</v>
      </c>
      <c r="C20" s="17">
        <v>19474186</v>
      </c>
    </row>
    <row r="21" spans="2:3">
      <c r="B21" s="16" t="s">
        <v>19</v>
      </c>
      <c r="C21" s="17">
        <v>19463127</v>
      </c>
    </row>
    <row r="22" spans="2:3">
      <c r="B22" s="16" t="s">
        <v>20</v>
      </c>
      <c r="C22" s="17">
        <v>16214638</v>
      </c>
    </row>
    <row r="23" spans="2:3">
      <c r="B23" s="16" t="s">
        <v>21</v>
      </c>
      <c r="C23" s="17">
        <v>16073014</v>
      </c>
    </row>
    <row r="24" spans="2:3">
      <c r="B24" s="16" t="s">
        <v>22</v>
      </c>
      <c r="C24" s="17">
        <v>14965452</v>
      </c>
    </row>
    <row r="25" spans="2:3">
      <c r="B25" s="16" t="s">
        <v>23</v>
      </c>
      <c r="C25" s="17">
        <v>13171059</v>
      </c>
    </row>
    <row r="26" spans="2:3">
      <c r="B26" s="16" t="s">
        <v>24</v>
      </c>
      <c r="C26" s="17">
        <v>11849004</v>
      </c>
    </row>
    <row r="27" spans="2:3">
      <c r="B27" s="16" t="s">
        <v>25</v>
      </c>
      <c r="C27" s="17">
        <v>9684002</v>
      </c>
    </row>
    <row r="28" spans="2:3">
      <c r="B28" s="12" t="s">
        <v>26</v>
      </c>
      <c r="C28" s="13">
        <v>8217981</v>
      </c>
    </row>
    <row r="29" spans="2:3">
      <c r="B29" s="16" t="s">
        <v>27</v>
      </c>
      <c r="C29" s="17">
        <v>8000000</v>
      </c>
    </row>
    <row r="30" spans="2:3">
      <c r="B30" s="16" t="s">
        <v>28</v>
      </c>
      <c r="C30" s="17">
        <v>7081904</v>
      </c>
    </row>
    <row r="31" spans="2:3">
      <c r="B31" s="16" t="s">
        <v>29</v>
      </c>
      <c r="C31" s="17">
        <v>6742489</v>
      </c>
    </row>
    <row r="32" spans="2:3">
      <c r="B32" s="16" t="s">
        <v>30</v>
      </c>
      <c r="C32" s="17">
        <v>4000000</v>
      </c>
    </row>
    <row r="33" spans="2:3">
      <c r="B33" s="16" t="s">
        <v>31</v>
      </c>
      <c r="C33" s="17">
        <v>3884922</v>
      </c>
    </row>
    <row r="34" spans="2:3">
      <c r="B34" s="16" t="s">
        <v>32</v>
      </c>
      <c r="C34" s="17">
        <v>3297229</v>
      </c>
    </row>
    <row r="35" spans="2:3">
      <c r="B35" s="16" t="s">
        <v>33</v>
      </c>
      <c r="C35" s="17">
        <v>3287375</v>
      </c>
    </row>
    <row r="36" spans="2:3">
      <c r="B36" s="16" t="s">
        <v>34</v>
      </c>
      <c r="C36" s="17">
        <v>2901300</v>
      </c>
    </row>
    <row r="37" spans="2:3">
      <c r="B37" s="16" t="s">
        <v>35</v>
      </c>
      <c r="C37" s="17">
        <v>2898270</v>
      </c>
    </row>
    <row r="38" spans="2:3">
      <c r="B38" s="16" t="s">
        <v>36</v>
      </c>
      <c r="C38" s="17">
        <v>2855674</v>
      </c>
    </row>
    <row r="39" spans="2:3">
      <c r="B39" s="16" t="s">
        <v>37</v>
      </c>
      <c r="C39" s="17">
        <v>1860847</v>
      </c>
    </row>
    <row r="40" spans="2:3">
      <c r="B40" s="16" t="s">
        <v>38</v>
      </c>
      <c r="C40" s="17">
        <v>1000000</v>
      </c>
    </row>
    <row r="41" spans="2:3">
      <c r="B41" s="16" t="s">
        <v>39</v>
      </c>
      <c r="C41" s="17">
        <v>1000000</v>
      </c>
    </row>
    <row r="42" spans="2:3">
      <c r="B42" s="16" t="s">
        <v>40</v>
      </c>
      <c r="C42" s="17">
        <v>991977</v>
      </c>
    </row>
    <row r="43" spans="2:3">
      <c r="B43" s="16" t="s">
        <v>41</v>
      </c>
      <c r="C43" s="17">
        <v>982168</v>
      </c>
    </row>
    <row r="44" spans="2:3">
      <c r="B44" s="16" t="s">
        <v>42</v>
      </c>
      <c r="C44" s="17">
        <v>962283</v>
      </c>
    </row>
    <row r="45" spans="2:3">
      <c r="B45" s="16" t="s">
        <v>43</v>
      </c>
      <c r="C45" s="17">
        <v>950550</v>
      </c>
    </row>
    <row r="46" spans="2:3">
      <c r="B46" s="16" t="s">
        <v>44</v>
      </c>
      <c r="C46" s="17">
        <v>713982</v>
      </c>
    </row>
    <row r="47" spans="2:3">
      <c r="B47" s="16" t="s">
        <v>45</v>
      </c>
      <c r="C47" s="17">
        <v>697926</v>
      </c>
    </row>
    <row r="48" spans="2:3">
      <c r="B48" s="16" t="s">
        <v>46</v>
      </c>
      <c r="C48" s="17">
        <v>595692</v>
      </c>
    </row>
    <row r="49" spans="2:3">
      <c r="B49" s="16" t="s">
        <v>47</v>
      </c>
      <c r="C49" s="17">
        <v>510462</v>
      </c>
    </row>
    <row r="50" spans="2:3">
      <c r="B50" s="16" t="s">
        <v>48</v>
      </c>
      <c r="C50" s="17">
        <v>450000</v>
      </c>
    </row>
    <row r="51" spans="2:3">
      <c r="B51" s="16" t="s">
        <v>49</v>
      </c>
      <c r="C51" s="17">
        <v>373872</v>
      </c>
    </row>
    <row r="52" spans="2:3">
      <c r="B52" s="16" t="s">
        <v>50</v>
      </c>
      <c r="C52" s="17">
        <v>336627</v>
      </c>
    </row>
    <row r="53" spans="2:3">
      <c r="B53" s="16" t="s">
        <v>51</v>
      </c>
      <c r="C53" s="17">
        <v>300000</v>
      </c>
    </row>
    <row r="54" spans="2:3">
      <c r="B54" s="16" t="s">
        <v>52</v>
      </c>
      <c r="C54" s="17">
        <v>279088</v>
      </c>
    </row>
    <row r="55" spans="2:3">
      <c r="B55" s="16" t="s">
        <v>53</v>
      </c>
      <c r="C55" s="17">
        <v>250000</v>
      </c>
    </row>
    <row r="56" spans="2:3">
      <c r="B56" s="16" t="s">
        <v>54</v>
      </c>
      <c r="C56" s="17">
        <v>167616</v>
      </c>
    </row>
    <row r="57" spans="2:3">
      <c r="B57" s="16" t="s">
        <v>55</v>
      </c>
      <c r="C57" s="17">
        <v>154943</v>
      </c>
    </row>
    <row r="58" spans="2:3">
      <c r="B58" s="16" t="s">
        <v>56</v>
      </c>
      <c r="C58" s="17">
        <v>120000</v>
      </c>
    </row>
    <row r="59" spans="2:3">
      <c r="B59" s="16" t="s">
        <v>57</v>
      </c>
      <c r="C59" s="17">
        <v>112339</v>
      </c>
    </row>
    <row r="60" spans="2:3">
      <c r="B60" s="16" t="s">
        <v>58</v>
      </c>
      <c r="C60" s="17">
        <v>77851</v>
      </c>
    </row>
    <row r="61" spans="2:3">
      <c r="B61" s="16" t="s">
        <v>59</v>
      </c>
      <c r="C61" s="17">
        <v>74074</v>
      </c>
    </row>
    <row r="62" spans="2:3">
      <c r="B62" s="16" t="s">
        <v>60</v>
      </c>
      <c r="C62" s="17">
        <v>72194</v>
      </c>
    </row>
    <row r="63" spans="2:3">
      <c r="B63" s="16" t="s">
        <v>61</v>
      </c>
      <c r="C63" s="17">
        <v>59772</v>
      </c>
    </row>
    <row r="64" spans="2:3">
      <c r="B64" s="16" t="s">
        <v>62</v>
      </c>
      <c r="C64" s="17">
        <v>21882</v>
      </c>
    </row>
    <row r="65" spans="2:3">
      <c r="B65" s="16" t="s">
        <v>63</v>
      </c>
      <c r="C65" s="17">
        <v>13717</v>
      </c>
    </row>
    <row r="66" spans="2:3">
      <c r="B66" s="16" t="s">
        <v>64</v>
      </c>
      <c r="C66" s="17">
        <v>10989</v>
      </c>
    </row>
    <row r="67" spans="2:3">
      <c r="B67" s="16" t="s">
        <v>65</v>
      </c>
      <c r="C67" s="17">
        <v>10712</v>
      </c>
    </row>
    <row r="68" spans="2:3">
      <c r="B68" s="16" t="s">
        <v>66</v>
      </c>
      <c r="C68" s="17">
        <v>10712</v>
      </c>
    </row>
    <row r="69" spans="2:3">
      <c r="B69" s="16" t="s">
        <v>67</v>
      </c>
      <c r="C69" s="17">
        <v>7380</v>
      </c>
    </row>
    <row r="70" spans="2:3">
      <c r="B70" s="16" t="s">
        <v>68</v>
      </c>
      <c r="C70" s="17">
        <v>-147992023</v>
      </c>
    </row>
    <row r="71" spans="2:3">
      <c r="B71" s="22" t="s">
        <v>69</v>
      </c>
      <c r="C71" s="23">
        <v>2879878385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H12"/>
  <sheetViews>
    <sheetView zoomScaleNormal="100" workbookViewId="0">
      <selection activeCell="B1" sqref="B1"/>
    </sheetView>
  </sheetViews>
  <sheetFormatPr defaultRowHeight="12.75"/>
  <sheetData>
    <row r="1" spans="1:8">
      <c r="A1" s="24" t="s">
        <v>142</v>
      </c>
      <c r="B1" t="s">
        <v>143</v>
      </c>
    </row>
    <row r="2" spans="1:8">
      <c r="A2" s="60" t="s">
        <v>138</v>
      </c>
      <c r="B2" t="s">
        <v>144</v>
      </c>
    </row>
    <row r="3" spans="1:8">
      <c r="A3" s="24" t="s">
        <v>140</v>
      </c>
      <c r="B3" s="59" t="s">
        <v>145</v>
      </c>
    </row>
    <row r="5" spans="1:8">
      <c r="C5" s="1" t="s">
        <v>0</v>
      </c>
      <c r="D5" s="1">
        <v>2012</v>
      </c>
      <c r="E5" s="35">
        <v>2013</v>
      </c>
      <c r="F5" s="35">
        <v>2014</v>
      </c>
      <c r="G5" s="35">
        <v>2015</v>
      </c>
      <c r="H5" s="35">
        <v>2016</v>
      </c>
    </row>
    <row r="6" spans="1:8">
      <c r="C6" s="1" t="s">
        <v>136</v>
      </c>
      <c r="D6" s="36">
        <v>13984781</v>
      </c>
      <c r="E6" s="37">
        <v>23972935</v>
      </c>
      <c r="F6" s="37">
        <v>32516021</v>
      </c>
      <c r="G6" s="37">
        <v>27486576</v>
      </c>
      <c r="H6" s="37">
        <v>10991119</v>
      </c>
    </row>
    <row r="7" spans="1:8">
      <c r="C7" s="16" t="s">
        <v>91</v>
      </c>
      <c r="D7" s="38">
        <v>37955717</v>
      </c>
      <c r="E7" s="39">
        <v>27146016</v>
      </c>
      <c r="F7" s="39">
        <v>14325690</v>
      </c>
      <c r="G7" s="39">
        <v>23281161</v>
      </c>
      <c r="H7" s="39">
        <v>49701277</v>
      </c>
    </row>
    <row r="8" spans="1:8">
      <c r="C8" s="22" t="s">
        <v>69</v>
      </c>
      <c r="D8" s="40">
        <v>51940498</v>
      </c>
      <c r="E8" s="41">
        <v>51118951</v>
      </c>
      <c r="F8" s="41">
        <v>46841711</v>
      </c>
      <c r="G8" s="41">
        <v>50767737</v>
      </c>
      <c r="H8" s="41">
        <v>60692396</v>
      </c>
    </row>
    <row r="11" spans="1:8">
      <c r="C11" t="s">
        <v>11</v>
      </c>
      <c r="D11" s="9">
        <f t="shared" ref="D11:H12" si="0">D6/1000000</f>
        <v>13.984781</v>
      </c>
      <c r="E11" s="9">
        <f t="shared" si="0"/>
        <v>23.972935</v>
      </c>
      <c r="F11" s="9">
        <f t="shared" si="0"/>
        <v>32.516021000000002</v>
      </c>
      <c r="G11" s="9">
        <f t="shared" si="0"/>
        <v>27.486575999999999</v>
      </c>
      <c r="H11" s="9">
        <f t="shared" si="0"/>
        <v>10.991118999999999</v>
      </c>
    </row>
    <row r="12" spans="1:8">
      <c r="C12" t="s">
        <v>8</v>
      </c>
      <c r="D12" s="9">
        <f t="shared" si="0"/>
        <v>37.955717</v>
      </c>
      <c r="E12" s="9">
        <f t="shared" si="0"/>
        <v>27.146015999999999</v>
      </c>
      <c r="F12" s="9">
        <f t="shared" si="0"/>
        <v>14.32569</v>
      </c>
      <c r="G12" s="9">
        <f t="shared" si="0"/>
        <v>23.281161000000001</v>
      </c>
      <c r="H12" s="9">
        <f t="shared" si="0"/>
        <v>49.701276999999997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I16"/>
  <sheetViews>
    <sheetView workbookViewId="0">
      <selection activeCell="G15" sqref="G15"/>
    </sheetView>
  </sheetViews>
  <sheetFormatPr defaultRowHeight="12.75"/>
  <cols>
    <col min="2" max="2" width="31.28515625" bestFit="1" customWidth="1"/>
    <col min="3" max="3" width="10" bestFit="1" customWidth="1"/>
    <col min="7" max="7" width="29.42578125" bestFit="1" customWidth="1"/>
    <col min="8" max="8" width="10" bestFit="1" customWidth="1"/>
  </cols>
  <sheetData>
    <row r="1" spans="1:9">
      <c r="A1" s="24" t="s">
        <v>142</v>
      </c>
      <c r="B1" t="s">
        <v>146</v>
      </c>
    </row>
    <row r="2" spans="1:9">
      <c r="A2" s="60" t="s">
        <v>138</v>
      </c>
      <c r="B2" t="s">
        <v>144</v>
      </c>
    </row>
    <row r="3" spans="1:9">
      <c r="A3" s="24" t="s">
        <v>140</v>
      </c>
      <c r="B3" s="59" t="s">
        <v>147</v>
      </c>
    </row>
    <row r="5" spans="1:9">
      <c r="B5" s="1" t="s">
        <v>70</v>
      </c>
      <c r="C5" s="2" t="s">
        <v>1</v>
      </c>
      <c r="G5" s="25" t="s">
        <v>71</v>
      </c>
      <c r="H5" s="26">
        <v>415665415</v>
      </c>
      <c r="I5" s="27">
        <f>H5/1000000</f>
        <v>415.665415</v>
      </c>
    </row>
    <row r="6" spans="1:9">
      <c r="B6" s="1" t="s">
        <v>71</v>
      </c>
      <c r="C6" s="6">
        <v>415665415</v>
      </c>
      <c r="D6" s="9">
        <f>C6/1000000</f>
        <v>415.665415</v>
      </c>
      <c r="E6" s="10">
        <f>D6/$D$16</f>
        <v>0.65274979959565493</v>
      </c>
      <c r="G6" s="28" t="s">
        <v>72</v>
      </c>
      <c r="H6" s="29">
        <v>133583601</v>
      </c>
      <c r="I6" s="30">
        <f t="shared" ref="I6:I12" si="0">H6/1000000</f>
        <v>133.58360099999999</v>
      </c>
    </row>
    <row r="7" spans="1:9">
      <c r="B7" s="16" t="s">
        <v>72</v>
      </c>
      <c r="C7" s="17">
        <v>133583601</v>
      </c>
      <c r="D7" s="9">
        <f t="shared" ref="D7:D16" si="1">C7/1000000</f>
        <v>133.58360099999999</v>
      </c>
      <c r="E7" s="10">
        <f>D7/$D$16</f>
        <v>0.20977609787914619</v>
      </c>
      <c r="G7" s="28" t="s">
        <v>73</v>
      </c>
      <c r="H7" s="29">
        <v>34387000</v>
      </c>
      <c r="I7" s="30">
        <f t="shared" si="0"/>
        <v>34.387</v>
      </c>
    </row>
    <row r="8" spans="1:9">
      <c r="B8" s="16" t="s">
        <v>73</v>
      </c>
      <c r="C8" s="17">
        <v>34387000</v>
      </c>
      <c r="D8" s="9">
        <f t="shared" si="1"/>
        <v>34.387</v>
      </c>
      <c r="E8" s="10">
        <f>D8/$D$16</f>
        <v>5.4000420888266079E-2</v>
      </c>
      <c r="G8" s="28" t="s">
        <v>74</v>
      </c>
      <c r="H8" s="29">
        <v>25948629</v>
      </c>
      <c r="I8" s="30">
        <f t="shared" si="0"/>
        <v>25.948629</v>
      </c>
    </row>
    <row r="9" spans="1:9">
      <c r="B9" s="16" t="s">
        <v>74</v>
      </c>
      <c r="C9" s="17">
        <v>25948629</v>
      </c>
      <c r="D9" s="9">
        <f t="shared" si="1"/>
        <v>25.948629</v>
      </c>
      <c r="E9" s="10">
        <f>D9/$D$16</f>
        <v>4.0749029792464211E-2</v>
      </c>
      <c r="G9" s="28" t="s">
        <v>75</v>
      </c>
      <c r="H9" s="29">
        <v>8978729</v>
      </c>
      <c r="I9" s="30">
        <f t="shared" si="0"/>
        <v>8.9787289999999995</v>
      </c>
    </row>
    <row r="10" spans="1:9">
      <c r="B10" s="16" t="s">
        <v>75</v>
      </c>
      <c r="C10" s="17">
        <v>8978729</v>
      </c>
      <c r="D10" s="9">
        <f t="shared" si="1"/>
        <v>8.9787289999999995</v>
      </c>
      <c r="E10" s="10">
        <f>D10/$D$16</f>
        <v>1.4099954780634553E-2</v>
      </c>
      <c r="G10" s="28" t="s">
        <v>76</v>
      </c>
      <c r="H10" s="29">
        <v>7225069</v>
      </c>
      <c r="I10" s="30">
        <f t="shared" si="0"/>
        <v>7.2250690000000004</v>
      </c>
    </row>
    <row r="11" spans="1:9">
      <c r="B11" s="16" t="s">
        <v>76</v>
      </c>
      <c r="C11" s="17">
        <v>7225069</v>
      </c>
      <c r="D11" s="9">
        <f t="shared" si="1"/>
        <v>7.2250690000000004</v>
      </c>
      <c r="E11" s="10">
        <f>D11/$D$16</f>
        <v>1.1346054234064144E-2</v>
      </c>
      <c r="G11" s="31" t="s">
        <v>78</v>
      </c>
      <c r="H11" s="31">
        <f>SUM(C12:C15)</f>
        <v>11002890</v>
      </c>
      <c r="I11" s="30">
        <f t="shared" si="0"/>
        <v>11.002890000000001</v>
      </c>
    </row>
    <row r="12" spans="1:9">
      <c r="B12" s="12" t="s">
        <v>77</v>
      </c>
      <c r="C12" s="13">
        <v>5339269</v>
      </c>
      <c r="D12" s="9">
        <f t="shared" si="1"/>
        <v>5.3392689999999998</v>
      </c>
      <c r="E12" s="10">
        <f>D12/$D$16</f>
        <v>8.3846445818382392E-3</v>
      </c>
      <c r="G12" s="32"/>
      <c r="H12" s="32">
        <f>SUM(H5:H11)</f>
        <v>636791333</v>
      </c>
      <c r="I12" s="33">
        <f t="shared" si="0"/>
        <v>636.79133300000001</v>
      </c>
    </row>
    <row r="13" spans="1:9">
      <c r="B13" s="12" t="s">
        <v>79</v>
      </c>
      <c r="C13" s="13">
        <v>3138848</v>
      </c>
      <c r="D13" s="9">
        <f t="shared" si="1"/>
        <v>3.1388479999999999</v>
      </c>
      <c r="E13" s="10">
        <f>D13/$D$16</f>
        <v>4.9291625644659956E-3</v>
      </c>
    </row>
    <row r="14" spans="1:9">
      <c r="B14" s="12" t="s">
        <v>80</v>
      </c>
      <c r="C14" s="13">
        <v>2242086</v>
      </c>
      <c r="D14" s="9">
        <f t="shared" si="1"/>
        <v>2.242086</v>
      </c>
      <c r="E14" s="10">
        <f>D14/$D$16</f>
        <v>3.5209116139148207E-3</v>
      </c>
    </row>
    <row r="15" spans="1:9">
      <c r="B15" s="12" t="s">
        <v>81</v>
      </c>
      <c r="C15" s="13">
        <v>282687</v>
      </c>
      <c r="D15" s="9">
        <f t="shared" si="1"/>
        <v>0.28268700000000002</v>
      </c>
      <c r="E15" s="10">
        <f>D15/$D$16</f>
        <v>4.4392406955073935E-4</v>
      </c>
    </row>
    <row r="16" spans="1:9">
      <c r="B16" s="22" t="s">
        <v>69</v>
      </c>
      <c r="C16" s="23">
        <v>636791333</v>
      </c>
      <c r="D16" s="9">
        <f t="shared" si="1"/>
        <v>636.79133300000001</v>
      </c>
      <c r="E16" s="10">
        <f>D16/$D$16</f>
        <v>1</v>
      </c>
    </row>
  </sheetData>
  <autoFilter ref="B5:C5">
    <sortState ref="B6:C15">
      <sortCondition descending="1" ref="C3"/>
    </sortState>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D14" sqref="D14"/>
    </sheetView>
  </sheetViews>
  <sheetFormatPr defaultRowHeight="12.75"/>
  <cols>
    <col min="2" max="2" width="23.140625" bestFit="1" customWidth="1"/>
    <col min="3" max="4" width="10" bestFit="1" customWidth="1"/>
  </cols>
  <sheetData>
    <row r="1" spans="1:5">
      <c r="A1" s="24" t="s">
        <v>142</v>
      </c>
      <c r="B1" t="s">
        <v>148</v>
      </c>
    </row>
    <row r="2" spans="1:5">
      <c r="A2" s="60" t="s">
        <v>138</v>
      </c>
      <c r="B2" t="s">
        <v>144</v>
      </c>
    </row>
    <row r="3" spans="1:5">
      <c r="A3" s="24" t="s">
        <v>140</v>
      </c>
      <c r="B3" t="s">
        <v>149</v>
      </c>
    </row>
    <row r="6" spans="1:5">
      <c r="B6" s="1" t="s">
        <v>82</v>
      </c>
      <c r="C6" s="2" t="s">
        <v>1</v>
      </c>
      <c r="D6" t="s">
        <v>2</v>
      </c>
    </row>
    <row r="7" spans="1:5">
      <c r="B7" s="1" t="s">
        <v>83</v>
      </c>
      <c r="C7" s="6">
        <v>90609</v>
      </c>
      <c r="D7" s="9">
        <f t="shared" ref="D7:D12" si="0">C7/1000000</f>
        <v>9.0608999999999995E-2</v>
      </c>
      <c r="E7" s="34">
        <f>D7/$D$12</f>
        <v>1.4228993911259781E-4</v>
      </c>
    </row>
    <row r="8" spans="1:5">
      <c r="B8" s="16" t="s">
        <v>84</v>
      </c>
      <c r="C8" s="17">
        <v>297069827</v>
      </c>
      <c r="D8" s="9">
        <f t="shared" si="0"/>
        <v>297.06982699999998</v>
      </c>
      <c r="E8" s="10">
        <f>D8/$D$12</f>
        <v>0.46651047463298306</v>
      </c>
    </row>
    <row r="9" spans="1:5">
      <c r="B9" s="16" t="s">
        <v>78</v>
      </c>
      <c r="C9" s="17">
        <v>14277519</v>
      </c>
      <c r="D9" s="9">
        <f t="shared" si="0"/>
        <v>14.277519</v>
      </c>
      <c r="E9" s="10">
        <f>D9/$D$12</f>
        <v>2.2421032228464706E-2</v>
      </c>
    </row>
    <row r="10" spans="1:5">
      <c r="B10" s="16" t="s">
        <v>85</v>
      </c>
      <c r="C10" s="17">
        <v>3864707</v>
      </c>
      <c r="D10" s="9">
        <f t="shared" si="0"/>
        <v>3.8647070000000001</v>
      </c>
      <c r="E10" s="10">
        <f>D10/$D$12</f>
        <v>6.0690320356480108E-3</v>
      </c>
    </row>
    <row r="11" spans="1:5">
      <c r="B11" s="16" t="s">
        <v>86</v>
      </c>
      <c r="C11" s="17">
        <v>321488671</v>
      </c>
      <c r="D11" s="9">
        <f t="shared" si="0"/>
        <v>321.48867100000001</v>
      </c>
      <c r="E11" s="10">
        <f>D11/$D$12</f>
        <v>0.50485717116379158</v>
      </c>
    </row>
    <row r="12" spans="1:5">
      <c r="B12" s="22" t="s">
        <v>69</v>
      </c>
      <c r="C12" s="23">
        <v>636791333</v>
      </c>
      <c r="D12" s="9">
        <f t="shared" si="0"/>
        <v>636.79133300000001</v>
      </c>
      <c r="E12" s="10">
        <f>D12/$D$12</f>
        <v>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H81"/>
  <sheetViews>
    <sheetView workbookViewId="0">
      <selection activeCell="B4" sqref="B4"/>
    </sheetView>
  </sheetViews>
  <sheetFormatPr defaultRowHeight="12.75"/>
  <cols>
    <col min="2" max="2" width="23.140625" bestFit="1" customWidth="1"/>
    <col min="3" max="4" width="10" bestFit="1" customWidth="1"/>
  </cols>
  <sheetData>
    <row r="1" spans="1:8">
      <c r="A1" s="24" t="s">
        <v>142</v>
      </c>
      <c r="B1" t="s">
        <v>150</v>
      </c>
    </row>
    <row r="2" spans="1:8">
      <c r="A2" s="60" t="s">
        <v>138</v>
      </c>
      <c r="B2" t="s">
        <v>144</v>
      </c>
    </row>
    <row r="3" spans="1:8">
      <c r="A3" s="24" t="s">
        <v>140</v>
      </c>
      <c r="B3" t="s">
        <v>151</v>
      </c>
    </row>
    <row r="6" spans="1:8">
      <c r="B6" s="1" t="s">
        <v>82</v>
      </c>
      <c r="C6" s="3">
        <v>2011</v>
      </c>
      <c r="D6" s="49">
        <v>2012</v>
      </c>
      <c r="E6" s="49">
        <v>2013</v>
      </c>
      <c r="F6" s="49">
        <v>2014</v>
      </c>
      <c r="G6" s="49">
        <v>2015</v>
      </c>
      <c r="H6" s="50">
        <v>2016</v>
      </c>
    </row>
    <row r="7" spans="1:8">
      <c r="B7" s="1" t="s">
        <v>83</v>
      </c>
      <c r="C7" s="51">
        <v>26530341</v>
      </c>
      <c r="D7" s="37">
        <v>530358</v>
      </c>
      <c r="E7" s="37">
        <v>833005</v>
      </c>
      <c r="F7" s="37">
        <v>241136</v>
      </c>
      <c r="G7" s="37">
        <v>8793720</v>
      </c>
      <c r="H7" s="52">
        <v>90609</v>
      </c>
    </row>
    <row r="8" spans="1:8">
      <c r="B8" s="16" t="s">
        <v>87</v>
      </c>
      <c r="C8" s="53">
        <v>75000</v>
      </c>
      <c r="D8" s="54"/>
      <c r="E8" s="54"/>
      <c r="F8" s="54"/>
      <c r="G8" s="54"/>
      <c r="H8" s="55"/>
    </row>
    <row r="9" spans="1:8">
      <c r="B9" s="16" t="s">
        <v>84</v>
      </c>
      <c r="C9" s="53">
        <v>219597577</v>
      </c>
      <c r="D9" s="54">
        <v>139161495</v>
      </c>
      <c r="E9" s="54">
        <v>129633114</v>
      </c>
      <c r="F9" s="54">
        <v>189694584</v>
      </c>
      <c r="G9" s="54">
        <v>109102909</v>
      </c>
      <c r="H9" s="55">
        <v>297069827</v>
      </c>
    </row>
    <row r="10" spans="1:8">
      <c r="B10" s="16" t="s">
        <v>78</v>
      </c>
      <c r="C10" s="53">
        <v>6018650</v>
      </c>
      <c r="D10" s="54">
        <v>32802043</v>
      </c>
      <c r="E10" s="54">
        <v>2762249</v>
      </c>
      <c r="F10" s="54">
        <v>5381201</v>
      </c>
      <c r="G10" s="54">
        <v>7613924</v>
      </c>
      <c r="H10" s="55">
        <v>14277519</v>
      </c>
    </row>
    <row r="11" spans="1:8">
      <c r="B11" s="16" t="s">
        <v>88</v>
      </c>
      <c r="C11" s="53">
        <v>700000</v>
      </c>
      <c r="D11" s="54">
        <v>555367</v>
      </c>
      <c r="E11" s="54">
        <v>478929</v>
      </c>
      <c r="F11" s="54">
        <v>77500</v>
      </c>
      <c r="G11" s="54">
        <v>100000</v>
      </c>
      <c r="H11" s="55"/>
    </row>
    <row r="12" spans="1:8">
      <c r="B12" s="16" t="s">
        <v>89</v>
      </c>
      <c r="C12" s="53">
        <v>8216800</v>
      </c>
      <c r="D12" s="54">
        <v>4329118</v>
      </c>
      <c r="E12" s="54">
        <v>4981749</v>
      </c>
      <c r="F12" s="54">
        <v>5646305</v>
      </c>
      <c r="G12" s="54">
        <v>5874436</v>
      </c>
      <c r="H12" s="55">
        <v>3864707</v>
      </c>
    </row>
    <row r="13" spans="1:8">
      <c r="B13" s="16" t="s">
        <v>86</v>
      </c>
      <c r="C13" s="53">
        <v>559775451</v>
      </c>
      <c r="D13" s="54">
        <v>492948839</v>
      </c>
      <c r="E13" s="54">
        <v>402400967</v>
      </c>
      <c r="F13" s="54">
        <v>356330511</v>
      </c>
      <c r="G13" s="54">
        <v>342813593</v>
      </c>
      <c r="H13" s="55">
        <v>321488671</v>
      </c>
    </row>
    <row r="14" spans="1:8">
      <c r="B14" s="22" t="s">
        <v>69</v>
      </c>
      <c r="C14" s="56">
        <v>820913819</v>
      </c>
      <c r="D14" s="57">
        <v>670327220</v>
      </c>
      <c r="E14" s="57">
        <v>541090013</v>
      </c>
      <c r="F14" s="57">
        <v>557371237</v>
      </c>
      <c r="G14" s="57">
        <v>474298582</v>
      </c>
      <c r="H14" s="58">
        <v>636791333</v>
      </c>
    </row>
    <row r="16" spans="1:8">
      <c r="B16" t="s">
        <v>84</v>
      </c>
      <c r="C16">
        <f t="shared" ref="C16:H16" si="0">C9</f>
        <v>219597577</v>
      </c>
      <c r="D16">
        <f t="shared" si="0"/>
        <v>139161495</v>
      </c>
      <c r="E16">
        <f t="shared" si="0"/>
        <v>129633114</v>
      </c>
      <c r="F16">
        <f t="shared" si="0"/>
        <v>189694584</v>
      </c>
      <c r="G16">
        <f t="shared" si="0"/>
        <v>109102909</v>
      </c>
      <c r="H16">
        <f t="shared" si="0"/>
        <v>297069827</v>
      </c>
    </row>
    <row r="17" spans="2:8">
      <c r="B17" t="s">
        <v>86</v>
      </c>
      <c r="C17">
        <f t="shared" ref="C17:H17" si="1">C13</f>
        <v>559775451</v>
      </c>
      <c r="D17">
        <f t="shared" si="1"/>
        <v>492948839</v>
      </c>
      <c r="E17">
        <f t="shared" si="1"/>
        <v>402400967</v>
      </c>
      <c r="F17">
        <f t="shared" si="1"/>
        <v>356330511</v>
      </c>
      <c r="G17">
        <f t="shared" si="1"/>
        <v>342813593</v>
      </c>
      <c r="H17">
        <f t="shared" si="1"/>
        <v>321488671</v>
      </c>
    </row>
    <row r="18" spans="2:8">
      <c r="B18" t="s">
        <v>78</v>
      </c>
      <c r="C18">
        <f t="shared" ref="C18:H18" si="2">C14-C17-C16</f>
        <v>41540791</v>
      </c>
      <c r="D18">
        <f t="shared" si="2"/>
        <v>38216886</v>
      </c>
      <c r="E18">
        <f t="shared" si="2"/>
        <v>9055932</v>
      </c>
      <c r="F18">
        <f t="shared" si="2"/>
        <v>11346142</v>
      </c>
      <c r="G18">
        <f t="shared" si="2"/>
        <v>22382080</v>
      </c>
      <c r="H18">
        <f t="shared" si="2"/>
        <v>18232835</v>
      </c>
    </row>
    <row r="19" spans="2:8">
      <c r="B19" t="s">
        <v>1</v>
      </c>
      <c r="C19">
        <f t="shared" ref="C19:H19" si="3">C14</f>
        <v>820913819</v>
      </c>
      <c r="D19">
        <f t="shared" si="3"/>
        <v>670327220</v>
      </c>
      <c r="E19">
        <f t="shared" si="3"/>
        <v>541090013</v>
      </c>
      <c r="F19">
        <f t="shared" si="3"/>
        <v>557371237</v>
      </c>
      <c r="G19">
        <f t="shared" si="3"/>
        <v>474298582</v>
      </c>
      <c r="H19">
        <f t="shared" si="3"/>
        <v>636791333</v>
      </c>
    </row>
    <row r="21" spans="2:8">
      <c r="B21" t="s">
        <v>84</v>
      </c>
      <c r="C21" s="9">
        <f t="shared" ref="C21:H24" si="4">C16/1000000</f>
        <v>219.597577</v>
      </c>
      <c r="D21" s="9">
        <f t="shared" si="4"/>
        <v>139.161495</v>
      </c>
      <c r="E21" s="9">
        <f t="shared" si="4"/>
        <v>129.63311400000001</v>
      </c>
      <c r="F21" s="9">
        <f t="shared" si="4"/>
        <v>189.69458399999999</v>
      </c>
      <c r="G21" s="9">
        <f t="shared" si="4"/>
        <v>109.102909</v>
      </c>
      <c r="H21" s="9">
        <f t="shared" si="4"/>
        <v>297.06982699999998</v>
      </c>
    </row>
    <row r="22" spans="2:8">
      <c r="B22" t="s">
        <v>86</v>
      </c>
      <c r="C22" s="9">
        <f t="shared" si="4"/>
        <v>559.77545099999998</v>
      </c>
      <c r="D22" s="9">
        <f t="shared" si="4"/>
        <v>492.94883900000002</v>
      </c>
      <c r="E22" s="9">
        <f t="shared" si="4"/>
        <v>402.40096699999998</v>
      </c>
      <c r="F22" s="9">
        <f t="shared" si="4"/>
        <v>356.330511</v>
      </c>
      <c r="G22" s="9">
        <f t="shared" si="4"/>
        <v>342.81359300000003</v>
      </c>
      <c r="H22" s="9">
        <f t="shared" si="4"/>
        <v>321.48867100000001</v>
      </c>
    </row>
    <row r="23" spans="2:8">
      <c r="B23" t="s">
        <v>78</v>
      </c>
      <c r="C23" s="9">
        <f t="shared" si="4"/>
        <v>41.540790999999999</v>
      </c>
      <c r="D23" s="9">
        <f t="shared" si="4"/>
        <v>38.216886000000002</v>
      </c>
      <c r="E23" s="9">
        <f t="shared" si="4"/>
        <v>9.0559320000000003</v>
      </c>
      <c r="F23" s="9">
        <f t="shared" si="4"/>
        <v>11.346142</v>
      </c>
      <c r="G23" s="9">
        <f t="shared" si="4"/>
        <v>22.382079999999998</v>
      </c>
      <c r="H23" s="9">
        <f t="shared" si="4"/>
        <v>18.232835000000001</v>
      </c>
    </row>
    <row r="24" spans="2:8">
      <c r="C24" s="9">
        <f t="shared" si="4"/>
        <v>820.91381899999999</v>
      </c>
      <c r="D24" s="9">
        <f t="shared" si="4"/>
        <v>670.32722000000001</v>
      </c>
      <c r="E24" s="9">
        <f t="shared" si="4"/>
        <v>541.090013</v>
      </c>
      <c r="F24" s="9">
        <f t="shared" si="4"/>
        <v>557.37123699999995</v>
      </c>
      <c r="G24" s="9">
        <f t="shared" si="4"/>
        <v>474.29858200000001</v>
      </c>
      <c r="H24" s="9">
        <f t="shared" si="4"/>
        <v>636.79133300000001</v>
      </c>
    </row>
    <row r="26" spans="2:8">
      <c r="B26" t="s">
        <v>84</v>
      </c>
      <c r="C26" s="10">
        <f>C21/$C$24</f>
        <v>0.26750381333268797</v>
      </c>
      <c r="D26" s="10">
        <f>D21/D24</f>
        <v>0.20760233337980816</v>
      </c>
      <c r="E26" s="10">
        <f>E21/E24</f>
        <v>0.23957772438132213</v>
      </c>
      <c r="F26" s="10">
        <f>F21/F24</f>
        <v>0.34033794965993197</v>
      </c>
      <c r="G26" s="10">
        <f>G21/G24</f>
        <v>0.23003001303512224</v>
      </c>
      <c r="H26" s="10">
        <f>H21/H24</f>
        <v>0.46651047463298306</v>
      </c>
    </row>
    <row r="27" spans="2:8">
      <c r="B27" t="s">
        <v>86</v>
      </c>
      <c r="C27" s="10">
        <f>C22/$C$24</f>
        <v>0.68189307823066381</v>
      </c>
      <c r="D27" s="10">
        <f>D22/D24</f>
        <v>0.73538538238086171</v>
      </c>
      <c r="E27" s="10">
        <f>E22/E24</f>
        <v>0.74368581443398396</v>
      </c>
      <c r="F27" s="10">
        <f>F22/F24</f>
        <v>0.63930552447936961</v>
      </c>
      <c r="G27" s="10">
        <f>G22/G24</f>
        <v>0.7227801347295616</v>
      </c>
      <c r="H27" s="10">
        <f>H22/H24</f>
        <v>0.50485717116379158</v>
      </c>
    </row>
    <row r="28" spans="2:8">
      <c r="B28" t="s">
        <v>78</v>
      </c>
      <c r="C28" s="10">
        <f>C23/$C$24</f>
        <v>5.0603108436648205E-2</v>
      </c>
      <c r="D28" s="10">
        <f>D23/D24</f>
        <v>5.7012284239330163E-2</v>
      </c>
      <c r="E28" s="10">
        <f>E23/E24</f>
        <v>1.6736461184693869E-2</v>
      </c>
      <c r="F28" s="10">
        <f>F23/F24</f>
        <v>2.0356525860698482E-2</v>
      </c>
      <c r="G28" s="10">
        <f>G23/G24</f>
        <v>4.7189852235316188E-2</v>
      </c>
      <c r="H28" s="10">
        <f>H23/H24</f>
        <v>2.8632354203225314E-2</v>
      </c>
    </row>
    <row r="32" spans="2:8">
      <c r="B32" s="3" t="s">
        <v>82</v>
      </c>
      <c r="C32" s="42" t="s">
        <v>90</v>
      </c>
      <c r="D32" s="4" t="s">
        <v>1</v>
      </c>
    </row>
    <row r="33" spans="2:5">
      <c r="B33" s="7" t="s">
        <v>86</v>
      </c>
      <c r="C33" s="1" t="s">
        <v>91</v>
      </c>
      <c r="D33" s="8">
        <v>11262866</v>
      </c>
    </row>
    <row r="34" spans="2:5">
      <c r="B34" s="43"/>
      <c r="C34" s="16" t="s">
        <v>92</v>
      </c>
      <c r="D34" s="19">
        <v>2617035</v>
      </c>
    </row>
    <row r="35" spans="2:5">
      <c r="B35" s="43"/>
      <c r="C35" s="16" t="s">
        <v>93</v>
      </c>
      <c r="D35" s="19">
        <v>7677363</v>
      </c>
    </row>
    <row r="36" spans="2:5">
      <c r="B36" s="43"/>
      <c r="C36" s="16" t="s">
        <v>94</v>
      </c>
      <c r="D36" s="19">
        <v>339751</v>
      </c>
    </row>
    <row r="37" spans="2:5">
      <c r="B37" s="43"/>
      <c r="C37" s="16" t="s">
        <v>95</v>
      </c>
      <c r="D37" s="19">
        <v>4762734</v>
      </c>
    </row>
    <row r="38" spans="2:5">
      <c r="B38" s="43"/>
      <c r="C38" s="16" t="s">
        <v>40</v>
      </c>
      <c r="D38" s="19">
        <v>54564899</v>
      </c>
    </row>
    <row r="39" spans="2:5">
      <c r="B39" s="43"/>
      <c r="C39" s="16" t="s">
        <v>96</v>
      </c>
      <c r="D39" s="19">
        <v>35257952</v>
      </c>
    </row>
    <row r="40" spans="2:5">
      <c r="B40" s="43"/>
      <c r="C40" s="16" t="s">
        <v>33</v>
      </c>
      <c r="D40" s="19">
        <v>205006071</v>
      </c>
      <c r="E40" s="10">
        <f>D40/D41</f>
        <v>0.63767743467389559</v>
      </c>
    </row>
    <row r="41" spans="2:5">
      <c r="B41" s="44" t="s">
        <v>97</v>
      </c>
      <c r="C41" s="45"/>
      <c r="D41" s="46">
        <v>321488671</v>
      </c>
    </row>
    <row r="44" spans="2:5">
      <c r="B44" s="1" t="s">
        <v>82</v>
      </c>
      <c r="C44" s="1" t="s">
        <v>90</v>
      </c>
      <c r="D44" s="2" t="s">
        <v>1</v>
      </c>
    </row>
    <row r="45" spans="2:5">
      <c r="B45" s="1" t="s">
        <v>84</v>
      </c>
      <c r="C45" s="1" t="s">
        <v>98</v>
      </c>
      <c r="D45" s="6">
        <v>2311635</v>
      </c>
    </row>
    <row r="46" spans="2:5">
      <c r="B46" s="47"/>
      <c r="C46" s="16" t="s">
        <v>99</v>
      </c>
      <c r="D46" s="17">
        <v>4765534</v>
      </c>
    </row>
    <row r="47" spans="2:5">
      <c r="B47" s="47"/>
      <c r="C47" s="16" t="s">
        <v>100</v>
      </c>
      <c r="D47" s="17">
        <v>266352</v>
      </c>
    </row>
    <row r="48" spans="2:5">
      <c r="B48" s="47"/>
      <c r="C48" s="16" t="s">
        <v>101</v>
      </c>
      <c r="D48" s="17">
        <v>21882</v>
      </c>
    </row>
    <row r="49" spans="2:5">
      <c r="B49" s="47"/>
      <c r="C49" s="16" t="s">
        <v>102</v>
      </c>
      <c r="D49" s="17">
        <v>3733575</v>
      </c>
    </row>
    <row r="50" spans="2:5">
      <c r="B50" s="47"/>
      <c r="C50" s="16" t="s">
        <v>103</v>
      </c>
      <c r="D50" s="17">
        <v>437637</v>
      </c>
    </row>
    <row r="51" spans="2:5">
      <c r="B51" s="47"/>
      <c r="C51" s="16" t="s">
        <v>104</v>
      </c>
      <c r="D51" s="17">
        <v>211302637</v>
      </c>
      <c r="E51" s="10">
        <f>D51/D81</f>
        <v>0.71128946057520681</v>
      </c>
    </row>
    <row r="52" spans="2:5">
      <c r="B52" s="47"/>
      <c r="C52" s="16" t="s">
        <v>105</v>
      </c>
      <c r="D52" s="17">
        <v>262816</v>
      </c>
    </row>
    <row r="53" spans="2:5">
      <c r="B53" s="47"/>
      <c r="C53" s="16" t="s">
        <v>106</v>
      </c>
      <c r="D53" s="17">
        <v>809180</v>
      </c>
    </row>
    <row r="54" spans="2:5">
      <c r="B54" s="47"/>
      <c r="C54" s="16" t="s">
        <v>107</v>
      </c>
      <c r="D54" s="17">
        <v>5624493</v>
      </c>
    </row>
    <row r="55" spans="2:5">
      <c r="B55" s="47"/>
      <c r="C55" s="16" t="s">
        <v>108</v>
      </c>
      <c r="D55" s="17">
        <v>348449</v>
      </c>
    </row>
    <row r="56" spans="2:5">
      <c r="B56" s="47"/>
      <c r="C56" s="16" t="s">
        <v>109</v>
      </c>
      <c r="D56" s="17">
        <v>1434988</v>
      </c>
    </row>
    <row r="57" spans="2:5">
      <c r="B57" s="47"/>
      <c r="C57" s="16" t="s">
        <v>110</v>
      </c>
      <c r="D57" s="17">
        <v>1739540</v>
      </c>
    </row>
    <row r="58" spans="2:5">
      <c r="B58" s="47"/>
      <c r="C58" s="16" t="s">
        <v>111</v>
      </c>
      <c r="D58" s="17">
        <v>568816</v>
      </c>
    </row>
    <row r="59" spans="2:5">
      <c r="B59" s="47"/>
      <c r="C59" s="16" t="s">
        <v>112</v>
      </c>
      <c r="D59" s="17">
        <v>113379</v>
      </c>
    </row>
    <row r="60" spans="2:5">
      <c r="B60" s="47"/>
      <c r="C60" s="16" t="s">
        <v>113</v>
      </c>
      <c r="D60" s="17">
        <v>1586798</v>
      </c>
    </row>
    <row r="61" spans="2:5">
      <c r="B61" s="47"/>
      <c r="C61" s="16" t="s">
        <v>114</v>
      </c>
      <c r="D61" s="17">
        <v>1527621</v>
      </c>
    </row>
    <row r="62" spans="2:5">
      <c r="B62" s="47"/>
      <c r="C62" s="16" t="s">
        <v>115</v>
      </c>
      <c r="D62" s="17">
        <v>11616340</v>
      </c>
    </row>
    <row r="63" spans="2:5">
      <c r="B63" s="47"/>
      <c r="C63" s="16" t="s">
        <v>116</v>
      </c>
      <c r="D63" s="17">
        <v>80000</v>
      </c>
    </row>
    <row r="64" spans="2:5">
      <c r="B64" s="47"/>
      <c r="C64" s="16" t="s">
        <v>117</v>
      </c>
      <c r="D64" s="17">
        <v>928699</v>
      </c>
    </row>
    <row r="65" spans="2:4">
      <c r="B65" s="47"/>
      <c r="C65" s="16" t="s">
        <v>118</v>
      </c>
      <c r="D65" s="17">
        <v>1500000</v>
      </c>
    </row>
    <row r="66" spans="2:4">
      <c r="B66" s="47"/>
      <c r="C66" s="16" t="s">
        <v>119</v>
      </c>
      <c r="D66" s="17">
        <v>5309729</v>
      </c>
    </row>
    <row r="67" spans="2:4">
      <c r="B67" s="47"/>
      <c r="C67" s="16" t="s">
        <v>120</v>
      </c>
      <c r="D67" s="17">
        <v>13171406</v>
      </c>
    </row>
    <row r="68" spans="2:4">
      <c r="B68" s="47"/>
      <c r="C68" s="16" t="s">
        <v>121</v>
      </c>
      <c r="D68" s="17">
        <v>1267523</v>
      </c>
    </row>
    <row r="69" spans="2:4">
      <c r="B69" s="47"/>
      <c r="C69" s="16" t="s">
        <v>122</v>
      </c>
      <c r="D69" s="17">
        <v>935629</v>
      </c>
    </row>
    <row r="70" spans="2:4">
      <c r="B70" s="47"/>
      <c r="C70" s="16" t="s">
        <v>123</v>
      </c>
      <c r="D70" s="17">
        <v>867679</v>
      </c>
    </row>
    <row r="71" spans="2:4">
      <c r="B71" s="47"/>
      <c r="C71" s="16" t="s">
        <v>124</v>
      </c>
      <c r="D71" s="17">
        <v>2337985</v>
      </c>
    </row>
    <row r="72" spans="2:4">
      <c r="B72" s="47"/>
      <c r="C72" s="16" t="s">
        <v>125</v>
      </c>
      <c r="D72" s="17">
        <v>1476466</v>
      </c>
    </row>
    <row r="73" spans="2:4">
      <c r="B73" s="47"/>
      <c r="C73" s="16" t="s">
        <v>126</v>
      </c>
      <c r="D73" s="17">
        <v>4380218</v>
      </c>
    </row>
    <row r="74" spans="2:4">
      <c r="B74" s="47"/>
      <c r="C74" s="16" t="s">
        <v>127</v>
      </c>
      <c r="D74" s="17">
        <v>436876</v>
      </c>
    </row>
    <row r="75" spans="2:4">
      <c r="B75" s="47"/>
      <c r="C75" s="16" t="s">
        <v>128</v>
      </c>
      <c r="D75" s="17">
        <v>513641</v>
      </c>
    </row>
    <row r="76" spans="2:4">
      <c r="B76" s="47"/>
      <c r="C76" s="16" t="s">
        <v>129</v>
      </c>
      <c r="D76" s="17">
        <v>8031464</v>
      </c>
    </row>
    <row r="77" spans="2:4">
      <c r="B77" s="47"/>
      <c r="C77" s="16" t="s">
        <v>130</v>
      </c>
      <c r="D77" s="17">
        <v>586304</v>
      </c>
    </row>
    <row r="78" spans="2:4">
      <c r="B78" s="47"/>
      <c r="C78" s="16" t="s">
        <v>131</v>
      </c>
      <c r="D78" s="17">
        <v>677175</v>
      </c>
    </row>
    <row r="79" spans="2:4">
      <c r="B79" s="47"/>
      <c r="C79" s="16" t="s">
        <v>132</v>
      </c>
      <c r="D79" s="17">
        <v>5124830</v>
      </c>
    </row>
    <row r="80" spans="2:4">
      <c r="B80" s="47"/>
      <c r="C80" s="16" t="s">
        <v>133</v>
      </c>
      <c r="D80" s="17">
        <v>972531</v>
      </c>
    </row>
    <row r="81" spans="2:4">
      <c r="B81" s="1" t="s">
        <v>134</v>
      </c>
      <c r="C81" s="48"/>
      <c r="D81" s="6">
        <v>297069827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D13"/>
  <sheetViews>
    <sheetView tabSelected="1" workbookViewId="0">
      <selection activeCell="B4" sqref="B4"/>
    </sheetView>
  </sheetViews>
  <sheetFormatPr defaultRowHeight="12.75"/>
  <cols>
    <col min="3" max="3" width="11" bestFit="1" customWidth="1"/>
    <col min="4" max="4" width="9.28515625" bestFit="1" customWidth="1"/>
  </cols>
  <sheetData>
    <row r="1" spans="1:4">
      <c r="A1" s="24" t="s">
        <v>142</v>
      </c>
      <c r="B1" t="s">
        <v>152</v>
      </c>
    </row>
    <row r="2" spans="1:4">
      <c r="A2" s="60" t="s">
        <v>138</v>
      </c>
      <c r="B2" t="s">
        <v>144</v>
      </c>
    </row>
    <row r="3" spans="1:4">
      <c r="A3" s="24" t="s">
        <v>140</v>
      </c>
      <c r="B3" t="s">
        <v>153</v>
      </c>
    </row>
    <row r="6" spans="1:4">
      <c r="B6" s="1" t="s">
        <v>135</v>
      </c>
      <c r="C6" s="2" t="s">
        <v>1</v>
      </c>
      <c r="D6" t="s">
        <v>2</v>
      </c>
    </row>
    <row r="7" spans="1:4">
      <c r="B7" s="1">
        <v>2011</v>
      </c>
      <c r="C7" s="6">
        <v>820913819</v>
      </c>
      <c r="D7" s="9">
        <f>C7/1000000</f>
        <v>820.91381899999999</v>
      </c>
    </row>
    <row r="8" spans="1:4">
      <c r="B8" s="16">
        <v>2012</v>
      </c>
      <c r="C8" s="17">
        <v>670327220</v>
      </c>
      <c r="D8" s="9">
        <f t="shared" ref="D8:D13" si="0">C8/1000000</f>
        <v>670.32722000000001</v>
      </c>
    </row>
    <row r="9" spans="1:4">
      <c r="B9" s="16">
        <v>2013</v>
      </c>
      <c r="C9" s="17">
        <v>541090013</v>
      </c>
      <c r="D9" s="9">
        <f t="shared" si="0"/>
        <v>541.090013</v>
      </c>
    </row>
    <row r="10" spans="1:4">
      <c r="B10" s="16">
        <v>2014</v>
      </c>
      <c r="C10" s="17">
        <v>557371237</v>
      </c>
      <c r="D10" s="9">
        <f t="shared" si="0"/>
        <v>557.37123699999995</v>
      </c>
    </row>
    <row r="11" spans="1:4">
      <c r="B11" s="16">
        <v>2015</v>
      </c>
      <c r="C11" s="17">
        <v>474298582</v>
      </c>
      <c r="D11" s="9">
        <f t="shared" si="0"/>
        <v>474.29858200000001</v>
      </c>
    </row>
    <row r="12" spans="1:4">
      <c r="B12" s="16">
        <v>2016</v>
      </c>
      <c r="C12" s="17">
        <v>636791333</v>
      </c>
      <c r="D12" s="9">
        <f t="shared" si="0"/>
        <v>636.79133300000001</v>
      </c>
    </row>
    <row r="13" spans="1:4">
      <c r="B13" s="22" t="s">
        <v>69</v>
      </c>
      <c r="C13" s="23">
        <v>3700792204</v>
      </c>
      <c r="D13" s="9">
        <f t="shared" si="0"/>
        <v>3700.7922039999999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Fig.1</vt:lpstr>
      <vt:lpstr>Fig.2</vt:lpstr>
      <vt:lpstr>Fig.3</vt:lpstr>
      <vt:lpstr>Fig.4</vt:lpstr>
      <vt:lpstr>Fig.5</vt:lpstr>
      <vt:lpstr>Fig.6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lylaas</dc:creator>
  <cp:lastModifiedBy>lylaas</cp:lastModifiedBy>
  <dcterms:created xsi:type="dcterms:W3CDTF">2016-05-13T09:25:34Z</dcterms:created>
  <dcterms:modified xsi:type="dcterms:W3CDTF">2016-05-13T09:38:33Z</dcterms:modified>
</cp:coreProperties>
</file>